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8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9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0.xml" ContentType="application/vnd.openxmlformats-officedocument.drawing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11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1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2.xml" ContentType="application/vnd.openxmlformats-officedocument.themeOverride+xml"/>
  <Override PartName="/xl/drawings/drawing12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13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14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15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16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theme/themeOverride3.xml" ContentType="application/vnd.openxmlformats-officedocument.themeOverrid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theme/themeOverride4.xml" ContentType="application/vnd.openxmlformats-officedocument.themeOverrid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theme/themeOverride5.xml" ContentType="application/vnd.openxmlformats-officedocument.themeOverride+xml"/>
  <Override PartName="/xl/drawings/drawing17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theme/themeOverride6.xml" ContentType="application/vnd.openxmlformats-officedocument.themeOverrid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theme/themeOverride7.xml" ContentType="application/vnd.openxmlformats-officedocument.themeOverrid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theme/themeOverride8.xml" ContentType="application/vnd.openxmlformats-officedocument.themeOverride+xml"/>
  <Override PartName="/xl/drawings/drawing18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theme/themeOverride9.xml" ContentType="application/vnd.openxmlformats-officedocument.themeOverrid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theme/themeOverride10.xml" ContentType="application/vnd.openxmlformats-officedocument.themeOverrid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theme/themeOverride11.xml" ContentType="application/vnd.openxmlformats-officedocument.themeOverride+xml"/>
  <Override PartName="/xl/drawings/drawing19.xml" ContentType="application/vnd.openxmlformats-officedocument.drawing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theme/themeOverride12.xml" ContentType="application/vnd.openxmlformats-officedocument.themeOverrid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theme/themeOverride13.xml" ContentType="application/vnd.openxmlformats-officedocument.themeOverrid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theme/themeOverride14.xml" ContentType="application/vnd.openxmlformats-officedocument.themeOverride+xml"/>
  <Override PartName="/xl/drawings/drawing20.xml" ContentType="application/vnd.openxmlformats-officedocument.drawing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theme/themeOverride15.xml" ContentType="application/vnd.openxmlformats-officedocument.themeOverrid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21.xml" ContentType="application/vnd.openxmlformats-officedocument.drawing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win\OneDrive\Desktop\Intern\Aswin_s Copy\"/>
    </mc:Choice>
  </mc:AlternateContent>
  <xr:revisionPtr revIDLastSave="0" documentId="13_ncr:1_{C3DBBA00-017E-4CA1-8836-239812522650}" xr6:coauthVersionLast="47" xr6:coauthVersionMax="47" xr10:uidLastSave="{00000000-0000-0000-0000-000000000000}"/>
  <bookViews>
    <workbookView xWindow="-110" yWindow="-110" windowWidth="19420" windowHeight="12220" tabRatio="951" firstSheet="7" activeTab="10" xr2:uid="{DDDFFEED-A208-40A4-9598-FD68EFE3EA02}"/>
  </bookViews>
  <sheets>
    <sheet name="Population" sheetId="1" r:id="rId1"/>
    <sheet name="Labor Force" sheetId="9" r:id="rId2"/>
    <sheet name="Median Age" sheetId="15" r:id="rId3"/>
    <sheet name="Housing Units" sheetId="12" r:id="rId4"/>
    <sheet name="Gross Sales" sheetId="3" r:id="rId5"/>
    <sheet name="Taxable Value" sheetId="26" r:id="rId6"/>
    <sheet name="ADV Market Value" sheetId="6" r:id="rId7"/>
    <sheet name="ADV Taxable Value" sheetId="13" r:id="rId8"/>
    <sheet name="ADV Total Rate" sheetId="14" r:id="rId9"/>
    <sheet name="ADV Levy" sheetId="7" r:id="rId10"/>
    <sheet name="Severance" sheetId="8" r:id="rId11"/>
    <sheet name="Oil Production" sheetId="10" r:id="rId12"/>
    <sheet name="Gas Production" sheetId="2" r:id="rId13"/>
    <sheet name="New Permits" sheetId="20" r:id="rId14"/>
    <sheet name="All Permits" sheetId="23" r:id="rId15"/>
    <sheet name="Crashes" sheetId="22" r:id="rId16"/>
    <sheet name="Fatalities" sheetId="21" r:id="rId17"/>
    <sheet name="CMV Crash" sheetId="25" r:id="rId18"/>
    <sheet name="CMV Fatal" sheetId="24" r:id="rId19"/>
    <sheet name="Vehicle Registrations" sheetId="4" r:id="rId20"/>
    <sheet name="DVM" sheetId="5" r:id="rId21"/>
    <sheet name="DVMT" sheetId="11" r:id="rId22"/>
  </sheets>
  <definedNames>
    <definedName name="_xlnm._FilterDatabase" localSheetId="9" hidden="1">'ADV Levy'!$P$2:$P$70</definedName>
    <definedName name="_xlnm._FilterDatabase" localSheetId="6" hidden="1">'ADV Market Value'!$U$1:$U$74</definedName>
    <definedName name="_xlnm._FilterDatabase" localSheetId="7" hidden="1">'ADV Taxable Value'!$U$1:$U$74</definedName>
    <definedName name="_xlnm._FilterDatabase" localSheetId="8" hidden="1">'ADV Total Rate'!$U$1:$U$74</definedName>
    <definedName name="_xlnm._FilterDatabase" localSheetId="14" hidden="1">'All Permits'!$A$1:$Q$73</definedName>
    <definedName name="_xlnm._FilterDatabase" localSheetId="17" hidden="1">'CMV Crash'!$U$1:$U$74</definedName>
    <definedName name="_xlnm._FilterDatabase" localSheetId="18" hidden="1">'CMV Fatal'!$U$1:$U$74</definedName>
    <definedName name="_xlnm._FilterDatabase" localSheetId="15" hidden="1">Crashes!$U$1:$U$74</definedName>
    <definedName name="_xlnm._FilterDatabase" localSheetId="20" hidden="1">DVM!$U$1:$U$74</definedName>
    <definedName name="_xlnm._FilterDatabase" localSheetId="16" hidden="1">Fatalities!$U$1:$U$74</definedName>
    <definedName name="_xlnm._FilterDatabase" localSheetId="12" hidden="1">'Gas Production'!$U$1:$U$74</definedName>
    <definedName name="_xlnm._FilterDatabase" localSheetId="4" hidden="1">'Gross Sales'!$U$1:$U$74</definedName>
    <definedName name="_xlnm._FilterDatabase" localSheetId="1" hidden="1">'Labor Force'!$X$1:$X$74</definedName>
    <definedName name="_xlnm._FilterDatabase" localSheetId="13" hidden="1">'New Permits'!$U$1:$U$76</definedName>
    <definedName name="_xlnm._FilterDatabase" localSheetId="11" hidden="1">'Oil Production'!$U$1:$U$74</definedName>
    <definedName name="_xlnm._FilterDatabase" localSheetId="0" hidden="1">Population!$U$1:$U$77</definedName>
    <definedName name="_xlnm._FilterDatabase" localSheetId="10" hidden="1">Severance!$O$1:$P$71</definedName>
    <definedName name="_xlnm._FilterDatabase" localSheetId="5" hidden="1">'Taxable Value'!$U$1:$U$74</definedName>
    <definedName name="_xlnm._FilterDatabase" localSheetId="19" hidden="1">'Vehicle Registrations'!$U$1:$U$74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5" i="8" l="1"/>
  <c r="P65" i="8"/>
  <c r="O48" i="8"/>
  <c r="P48" i="8"/>
  <c r="O3" i="8"/>
  <c r="P3" i="8"/>
  <c r="O36" i="8"/>
  <c r="P36" i="8"/>
  <c r="O43" i="8"/>
  <c r="P43" i="8"/>
  <c r="O26" i="8"/>
  <c r="P26" i="8"/>
  <c r="O19" i="8"/>
  <c r="P19" i="8"/>
  <c r="O17" i="8"/>
  <c r="P17" i="8"/>
  <c r="O53" i="8"/>
  <c r="P53" i="8"/>
  <c r="O54" i="8"/>
  <c r="P54" i="8"/>
  <c r="O25" i="8"/>
  <c r="P25" i="8"/>
  <c r="O59" i="8"/>
  <c r="P59" i="8"/>
  <c r="O6" i="8"/>
  <c r="P6" i="8"/>
  <c r="O46" i="8"/>
  <c r="P46" i="8"/>
  <c r="O23" i="8"/>
  <c r="P23" i="8"/>
  <c r="O61" i="8"/>
  <c r="P61" i="8"/>
  <c r="O18" i="8"/>
  <c r="P18" i="8"/>
  <c r="O32" i="8"/>
  <c r="P32" i="8"/>
  <c r="O9" i="8"/>
  <c r="P9" i="8"/>
  <c r="O60" i="8"/>
  <c r="P60" i="8"/>
  <c r="O41" i="8"/>
  <c r="P41" i="8"/>
  <c r="O63" i="8"/>
  <c r="P63" i="8"/>
  <c r="O40" i="8"/>
  <c r="P40" i="8"/>
  <c r="O37" i="8"/>
  <c r="P37" i="8"/>
  <c r="O55" i="8"/>
  <c r="P55" i="8"/>
  <c r="O66" i="8"/>
  <c r="P66" i="8"/>
  <c r="O5" i="8"/>
  <c r="P5" i="8"/>
  <c r="O57" i="8"/>
  <c r="P57" i="8"/>
  <c r="O2" i="8"/>
  <c r="P2" i="8"/>
  <c r="O47" i="8"/>
  <c r="P47" i="8"/>
  <c r="O8" i="8"/>
  <c r="P8" i="8"/>
  <c r="O33" i="8"/>
  <c r="P33" i="8"/>
  <c r="O14" i="8"/>
  <c r="P14" i="8"/>
  <c r="O15" i="8"/>
  <c r="P15" i="8"/>
  <c r="O67" i="8"/>
  <c r="P67" i="8"/>
  <c r="O27" i="8"/>
  <c r="P27" i="8"/>
  <c r="O21" i="8"/>
  <c r="P21" i="8"/>
  <c r="O69" i="8"/>
  <c r="P69" i="8"/>
  <c r="O12" i="8"/>
  <c r="P12" i="8"/>
  <c r="O13" i="8"/>
  <c r="P13" i="8"/>
  <c r="O71" i="8"/>
  <c r="P71" i="8"/>
  <c r="O42" i="8"/>
  <c r="P42" i="8"/>
  <c r="O44" i="8"/>
  <c r="P44" i="8"/>
  <c r="O11" i="8"/>
  <c r="P11" i="8"/>
  <c r="O38" i="8"/>
  <c r="P38" i="8"/>
  <c r="O50" i="8"/>
  <c r="P50" i="8"/>
  <c r="O56" i="8"/>
  <c r="P56" i="8"/>
  <c r="O29" i="8"/>
  <c r="P29" i="8"/>
  <c r="O10" i="8"/>
  <c r="P10" i="8"/>
  <c r="O7" i="8"/>
  <c r="P7" i="8"/>
  <c r="O64" i="8"/>
  <c r="P64" i="8"/>
  <c r="O70" i="8"/>
  <c r="P70" i="8"/>
  <c r="O49" i="8"/>
  <c r="P49" i="8"/>
  <c r="O22" i="8"/>
  <c r="P22" i="8"/>
  <c r="O31" i="8"/>
  <c r="P31" i="8"/>
  <c r="O51" i="8"/>
  <c r="P51" i="8"/>
  <c r="O28" i="8"/>
  <c r="P28" i="8"/>
  <c r="O39" i="8"/>
  <c r="P39" i="8"/>
  <c r="O35" i="8"/>
  <c r="P35" i="8"/>
  <c r="O34" i="8"/>
  <c r="P34" i="8"/>
  <c r="O4" i="8"/>
  <c r="P4" i="8"/>
  <c r="O20" i="8"/>
  <c r="P20" i="8"/>
  <c r="O30" i="8"/>
  <c r="P30" i="8"/>
  <c r="O45" i="8"/>
  <c r="P45" i="8"/>
  <c r="O24" i="8"/>
  <c r="P24" i="8"/>
  <c r="O68" i="8"/>
  <c r="P68" i="8"/>
  <c r="O16" i="8"/>
  <c r="P16" i="8"/>
  <c r="O62" i="8"/>
  <c r="P62" i="8"/>
  <c r="O52" i="8"/>
  <c r="P52" i="8"/>
  <c r="O58" i="8"/>
  <c r="P58" i="8"/>
  <c r="X3" i="9" l="1"/>
  <c r="X4" i="9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58" i="9"/>
  <c r="X59" i="9"/>
  <c r="X60" i="9"/>
  <c r="X61" i="9"/>
  <c r="X62" i="9"/>
  <c r="X63" i="9"/>
  <c r="X64" i="9"/>
  <c r="X65" i="9"/>
  <c r="X66" i="9"/>
  <c r="X67" i="9"/>
  <c r="X68" i="9"/>
  <c r="X69" i="9"/>
  <c r="X70" i="9"/>
  <c r="X71" i="9"/>
  <c r="X2" i="9"/>
  <c r="C74" i="1"/>
  <c r="D74" i="1"/>
  <c r="E74" i="1"/>
  <c r="B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F74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B73" i="1"/>
  <c r="P3" i="15"/>
  <c r="P13" i="15"/>
  <c r="P31" i="15"/>
  <c r="P47" i="15"/>
  <c r="P16" i="15"/>
  <c r="P41" i="15"/>
  <c r="P30" i="15"/>
  <c r="P11" i="15"/>
  <c r="P18" i="15"/>
  <c r="P35" i="15"/>
  <c r="P2" i="15"/>
  <c r="P53" i="15"/>
  <c r="P17" i="15"/>
  <c r="P5" i="15"/>
  <c r="P49" i="15"/>
  <c r="P50" i="15"/>
  <c r="P12" i="15"/>
  <c r="P60" i="15"/>
  <c r="P28" i="15"/>
  <c r="P20" i="15"/>
  <c r="P54" i="15"/>
  <c r="P51" i="15"/>
  <c r="P43" i="15"/>
  <c r="P32" i="15"/>
  <c r="P6" i="15"/>
  <c r="P34" i="15"/>
  <c r="P9" i="15"/>
  <c r="P36" i="15"/>
  <c r="P24" i="15"/>
  <c r="P44" i="15"/>
  <c r="P4" i="15"/>
  <c r="P40" i="15"/>
  <c r="P7" i="15"/>
  <c r="P21" i="15"/>
  <c r="P55" i="15"/>
  <c r="P48" i="15"/>
  <c r="P38" i="15"/>
  <c r="P22" i="15"/>
  <c r="P23" i="15"/>
  <c r="P33" i="15"/>
  <c r="P29" i="15"/>
  <c r="P52" i="15"/>
  <c r="P57" i="15"/>
  <c r="P59" i="15"/>
  <c r="P70" i="15"/>
  <c r="P65" i="15"/>
  <c r="P15" i="15"/>
  <c r="P42" i="15"/>
  <c r="P14" i="15"/>
  <c r="P8" i="15"/>
  <c r="P62" i="15"/>
  <c r="P45" i="15"/>
  <c r="P10" i="15"/>
  <c r="P68" i="15"/>
  <c r="P58" i="15"/>
  <c r="P25" i="15"/>
  <c r="P61" i="15"/>
  <c r="P27" i="15"/>
  <c r="P26" i="15"/>
  <c r="P39" i="15"/>
  <c r="P46" i="15"/>
  <c r="P63" i="15"/>
  <c r="P66" i="15"/>
  <c r="P64" i="15"/>
  <c r="P69" i="15"/>
  <c r="P37" i="15"/>
  <c r="P67" i="15"/>
  <c r="P56" i="15"/>
  <c r="P71" i="15"/>
  <c r="P19" i="15"/>
  <c r="M73" i="15"/>
  <c r="N73" i="15"/>
  <c r="C74" i="12"/>
  <c r="D74" i="12"/>
  <c r="E74" i="12"/>
  <c r="F74" i="12"/>
  <c r="G74" i="12"/>
  <c r="H74" i="12"/>
  <c r="I74" i="12"/>
  <c r="J74" i="12"/>
  <c r="K74" i="12"/>
  <c r="L74" i="12"/>
  <c r="C73" i="12"/>
  <c r="D73" i="12"/>
  <c r="E73" i="12"/>
  <c r="F73" i="12"/>
  <c r="G73" i="12"/>
  <c r="H73" i="12"/>
  <c r="I73" i="12"/>
  <c r="J73" i="12"/>
  <c r="K73" i="12"/>
  <c r="L73" i="12"/>
  <c r="O4" i="12"/>
  <c r="O52" i="12"/>
  <c r="O35" i="12"/>
  <c r="O16" i="12"/>
  <c r="O34" i="12"/>
  <c r="O23" i="12"/>
  <c r="O13" i="12"/>
  <c r="O25" i="12"/>
  <c r="O27" i="12"/>
  <c r="O36" i="12"/>
  <c r="O14" i="12"/>
  <c r="O38" i="12"/>
  <c r="O50" i="12"/>
  <c r="O15" i="12"/>
  <c r="O69" i="12"/>
  <c r="O24" i="12"/>
  <c r="O31" i="12"/>
  <c r="O37" i="12"/>
  <c r="O56" i="12"/>
  <c r="O32" i="12"/>
  <c r="O7" i="12"/>
  <c r="O61" i="12"/>
  <c r="O63" i="12"/>
  <c r="O60" i="12"/>
  <c r="O62" i="12"/>
  <c r="O21" i="12"/>
  <c r="O11" i="12"/>
  <c r="O22" i="12"/>
  <c r="O6" i="12"/>
  <c r="O42" i="12"/>
  <c r="O3" i="12"/>
  <c r="O29" i="12"/>
  <c r="O54" i="12"/>
  <c r="O2" i="12"/>
  <c r="O71" i="12"/>
  <c r="O33" i="12"/>
  <c r="O28" i="12"/>
  <c r="O46" i="12"/>
  <c r="O26" i="12"/>
  <c r="O70" i="12"/>
  <c r="O44" i="12"/>
  <c r="O59" i="12"/>
  <c r="O10" i="12"/>
  <c r="O57" i="12"/>
  <c r="O45" i="12"/>
  <c r="O53" i="12"/>
  <c r="O66" i="12"/>
  <c r="O43" i="12"/>
  <c r="O67" i="12"/>
  <c r="O18" i="12"/>
  <c r="O47" i="12"/>
  <c r="O5" i="12"/>
  <c r="O51" i="12"/>
  <c r="O19" i="12"/>
  <c r="O58" i="12"/>
  <c r="O17" i="12"/>
  <c r="O8" i="12"/>
  <c r="O12" i="12"/>
  <c r="O30" i="12"/>
  <c r="O41" i="12"/>
  <c r="O68" i="12"/>
  <c r="O9" i="12"/>
  <c r="O49" i="12"/>
  <c r="O65" i="12"/>
  <c r="O20" i="12"/>
  <c r="O64" i="12"/>
  <c r="O48" i="12"/>
  <c r="O40" i="12"/>
  <c r="O39" i="12"/>
  <c r="O55" i="12"/>
  <c r="N4" i="12"/>
  <c r="N52" i="12"/>
  <c r="N35" i="12"/>
  <c r="N16" i="12"/>
  <c r="N34" i="12"/>
  <c r="N23" i="12"/>
  <c r="N13" i="12"/>
  <c r="N25" i="12"/>
  <c r="N27" i="12"/>
  <c r="N36" i="12"/>
  <c r="N14" i="12"/>
  <c r="N38" i="12"/>
  <c r="N50" i="12"/>
  <c r="N15" i="12"/>
  <c r="N69" i="12"/>
  <c r="N24" i="12"/>
  <c r="N31" i="12"/>
  <c r="N37" i="12"/>
  <c r="N56" i="12"/>
  <c r="N32" i="12"/>
  <c r="N7" i="12"/>
  <c r="N61" i="12"/>
  <c r="N63" i="12"/>
  <c r="N60" i="12"/>
  <c r="N62" i="12"/>
  <c r="N21" i="12"/>
  <c r="N11" i="12"/>
  <c r="N22" i="12"/>
  <c r="N6" i="12"/>
  <c r="N42" i="12"/>
  <c r="N3" i="12"/>
  <c r="N29" i="12"/>
  <c r="N54" i="12"/>
  <c r="N2" i="12"/>
  <c r="N71" i="12"/>
  <c r="N33" i="12"/>
  <c r="N28" i="12"/>
  <c r="N46" i="12"/>
  <c r="N26" i="12"/>
  <c r="N70" i="12"/>
  <c r="N44" i="12"/>
  <c r="N59" i="12"/>
  <c r="N10" i="12"/>
  <c r="N57" i="12"/>
  <c r="N45" i="12"/>
  <c r="N53" i="12"/>
  <c r="N66" i="12"/>
  <c r="N43" i="12"/>
  <c r="N67" i="12"/>
  <c r="N18" i="12"/>
  <c r="N47" i="12"/>
  <c r="N5" i="12"/>
  <c r="N51" i="12"/>
  <c r="N19" i="12"/>
  <c r="N58" i="12"/>
  <c r="N17" i="12"/>
  <c r="N8" i="12"/>
  <c r="N12" i="12"/>
  <c r="N30" i="12"/>
  <c r="N41" i="12"/>
  <c r="N68" i="12"/>
  <c r="N9" i="12"/>
  <c r="N49" i="12"/>
  <c r="N65" i="12"/>
  <c r="N20" i="12"/>
  <c r="N64" i="12"/>
  <c r="N48" i="12"/>
  <c r="N40" i="12"/>
  <c r="N39" i="12"/>
  <c r="N55" i="12"/>
  <c r="U3" i="20"/>
  <c r="U4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7" i="20"/>
  <c r="U38" i="20"/>
  <c r="U39" i="20"/>
  <c r="U40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2" i="20"/>
  <c r="O74" i="12" l="1"/>
  <c r="O73" i="12"/>
  <c r="N74" i="12"/>
  <c r="N73" i="12" s="1"/>
  <c r="P76" i="20"/>
  <c r="P75" i="20"/>
  <c r="P74" i="20"/>
  <c r="O73" i="20"/>
  <c r="P73" i="20"/>
  <c r="S71" i="20"/>
  <c r="T71" i="20"/>
  <c r="X71" i="20"/>
  <c r="Y71" i="20"/>
  <c r="S70" i="20"/>
  <c r="T70" i="20"/>
  <c r="X70" i="20"/>
  <c r="Y70" i="20"/>
  <c r="S69" i="20"/>
  <c r="T69" i="20"/>
  <c r="X69" i="20"/>
  <c r="Y69" i="20"/>
  <c r="S68" i="20"/>
  <c r="T68" i="20"/>
  <c r="X68" i="20"/>
  <c r="Y68" i="20"/>
  <c r="S67" i="20"/>
  <c r="T67" i="20"/>
  <c r="X67" i="20"/>
  <c r="Y67" i="20"/>
  <c r="S66" i="20"/>
  <c r="T66" i="20"/>
  <c r="X66" i="20"/>
  <c r="Y66" i="20"/>
  <c r="S65" i="20"/>
  <c r="T65" i="20"/>
  <c r="X65" i="20"/>
  <c r="Y65" i="20"/>
  <c r="S64" i="20"/>
  <c r="T64" i="20"/>
  <c r="X64" i="20"/>
  <c r="Y64" i="20"/>
  <c r="S63" i="20"/>
  <c r="T63" i="20"/>
  <c r="X63" i="20"/>
  <c r="Y63" i="20"/>
  <c r="S62" i="20"/>
  <c r="T62" i="20"/>
  <c r="X62" i="20"/>
  <c r="Y62" i="20"/>
  <c r="S61" i="20"/>
  <c r="T61" i="20"/>
  <c r="X61" i="20"/>
  <c r="Y61" i="20"/>
  <c r="S60" i="20"/>
  <c r="T60" i="20"/>
  <c r="X60" i="20"/>
  <c r="Y60" i="20"/>
  <c r="S59" i="20"/>
  <c r="T59" i="20"/>
  <c r="X59" i="20"/>
  <c r="Y59" i="20"/>
  <c r="S58" i="20"/>
  <c r="T58" i="20"/>
  <c r="X58" i="20"/>
  <c r="Y58" i="20"/>
  <c r="S57" i="20"/>
  <c r="T57" i="20"/>
  <c r="X57" i="20"/>
  <c r="Y57" i="20"/>
  <c r="S56" i="20"/>
  <c r="T56" i="20"/>
  <c r="X56" i="20"/>
  <c r="Y56" i="20"/>
  <c r="S55" i="20"/>
  <c r="T55" i="20"/>
  <c r="X55" i="20"/>
  <c r="Y55" i="20"/>
  <c r="S54" i="20"/>
  <c r="T54" i="20"/>
  <c r="X54" i="20"/>
  <c r="Y54" i="20"/>
  <c r="S53" i="20"/>
  <c r="T53" i="20"/>
  <c r="X53" i="20"/>
  <c r="Y53" i="20"/>
  <c r="S52" i="20"/>
  <c r="T52" i="20"/>
  <c r="X52" i="20"/>
  <c r="Y52" i="20"/>
  <c r="S51" i="20"/>
  <c r="T51" i="20"/>
  <c r="X51" i="20"/>
  <c r="Y51" i="20"/>
  <c r="S50" i="20"/>
  <c r="T50" i="20"/>
  <c r="X50" i="20"/>
  <c r="Y50" i="20"/>
  <c r="S49" i="20"/>
  <c r="T49" i="20"/>
  <c r="X49" i="20"/>
  <c r="Y49" i="20"/>
  <c r="S48" i="20"/>
  <c r="T48" i="20"/>
  <c r="X48" i="20"/>
  <c r="Y48" i="20"/>
  <c r="S47" i="20"/>
  <c r="T47" i="20"/>
  <c r="X47" i="20"/>
  <c r="Y47" i="20"/>
  <c r="S46" i="20"/>
  <c r="T46" i="20"/>
  <c r="X46" i="20"/>
  <c r="Y46" i="20"/>
  <c r="S45" i="20"/>
  <c r="T45" i="20"/>
  <c r="X45" i="20"/>
  <c r="Y45" i="20"/>
  <c r="S44" i="20"/>
  <c r="T44" i="20"/>
  <c r="X44" i="20"/>
  <c r="Y44" i="20"/>
  <c r="S43" i="20"/>
  <c r="T43" i="20"/>
  <c r="X43" i="20"/>
  <c r="Y43" i="20"/>
  <c r="S42" i="20"/>
  <c r="T42" i="20"/>
  <c r="X42" i="20"/>
  <c r="Y42" i="20"/>
  <c r="S41" i="20"/>
  <c r="T41" i="20"/>
  <c r="X41" i="20"/>
  <c r="Y41" i="20"/>
  <c r="S40" i="20"/>
  <c r="T40" i="20"/>
  <c r="X40" i="20"/>
  <c r="Y40" i="20"/>
  <c r="S39" i="20"/>
  <c r="T39" i="20"/>
  <c r="X39" i="20"/>
  <c r="Y39" i="20"/>
  <c r="S38" i="20"/>
  <c r="T38" i="20"/>
  <c r="X38" i="20"/>
  <c r="Y38" i="20"/>
  <c r="S37" i="20"/>
  <c r="T37" i="20"/>
  <c r="X37" i="20"/>
  <c r="Y37" i="20"/>
  <c r="S36" i="20"/>
  <c r="T36" i="20"/>
  <c r="X36" i="20"/>
  <c r="Y36" i="20"/>
  <c r="S35" i="20"/>
  <c r="T35" i="20"/>
  <c r="X35" i="20"/>
  <c r="Y35" i="20"/>
  <c r="S34" i="20"/>
  <c r="T34" i="20"/>
  <c r="X34" i="20"/>
  <c r="Y34" i="20"/>
  <c r="S33" i="20"/>
  <c r="T33" i="20"/>
  <c r="X33" i="20"/>
  <c r="Y33" i="20"/>
  <c r="S32" i="20"/>
  <c r="T32" i="20"/>
  <c r="X32" i="20"/>
  <c r="Y32" i="20"/>
  <c r="S31" i="20"/>
  <c r="T31" i="20"/>
  <c r="X31" i="20"/>
  <c r="Y31" i="20"/>
  <c r="S30" i="20"/>
  <c r="T30" i="20"/>
  <c r="X30" i="20"/>
  <c r="Y30" i="20"/>
  <c r="S29" i="20"/>
  <c r="T29" i="20"/>
  <c r="X29" i="20"/>
  <c r="Y29" i="20"/>
  <c r="S28" i="20"/>
  <c r="T28" i="20"/>
  <c r="X28" i="20"/>
  <c r="Y28" i="20"/>
  <c r="S27" i="20"/>
  <c r="T27" i="20"/>
  <c r="X27" i="20"/>
  <c r="Y27" i="20"/>
  <c r="S26" i="20"/>
  <c r="T26" i="20"/>
  <c r="X26" i="20"/>
  <c r="Y26" i="20"/>
  <c r="S25" i="20"/>
  <c r="T25" i="20"/>
  <c r="X25" i="20"/>
  <c r="Y25" i="20"/>
  <c r="S24" i="20"/>
  <c r="T24" i="20"/>
  <c r="X24" i="20"/>
  <c r="Y24" i="20"/>
  <c r="S23" i="20"/>
  <c r="T23" i="20"/>
  <c r="X23" i="20"/>
  <c r="Y23" i="20"/>
  <c r="S22" i="20"/>
  <c r="T22" i="20"/>
  <c r="X22" i="20"/>
  <c r="Y22" i="20"/>
  <c r="S21" i="20"/>
  <c r="T21" i="20"/>
  <c r="X21" i="20"/>
  <c r="Y21" i="20"/>
  <c r="S20" i="20"/>
  <c r="T20" i="20"/>
  <c r="X20" i="20"/>
  <c r="Y20" i="20"/>
  <c r="S18" i="20"/>
  <c r="T18" i="20"/>
  <c r="X18" i="20"/>
  <c r="Y18" i="20"/>
  <c r="S17" i="20"/>
  <c r="T17" i="20"/>
  <c r="X17" i="20"/>
  <c r="Y17" i="20"/>
  <c r="S16" i="20"/>
  <c r="T16" i="20"/>
  <c r="X16" i="20"/>
  <c r="Y16" i="20"/>
  <c r="S15" i="20"/>
  <c r="T15" i="20"/>
  <c r="X15" i="20"/>
  <c r="Y15" i="20"/>
  <c r="S14" i="20"/>
  <c r="T14" i="20"/>
  <c r="X14" i="20"/>
  <c r="Y14" i="20"/>
  <c r="S13" i="20"/>
  <c r="T13" i="20"/>
  <c r="X13" i="20"/>
  <c r="Y13" i="20"/>
  <c r="S12" i="20"/>
  <c r="T12" i="20"/>
  <c r="X12" i="20"/>
  <c r="Y12" i="20"/>
  <c r="S11" i="20"/>
  <c r="T11" i="20"/>
  <c r="X11" i="20"/>
  <c r="Y11" i="20"/>
  <c r="S10" i="20"/>
  <c r="T10" i="20"/>
  <c r="X10" i="20"/>
  <c r="Y10" i="20"/>
  <c r="S9" i="20"/>
  <c r="T9" i="20"/>
  <c r="X9" i="20"/>
  <c r="Y9" i="20"/>
  <c r="S8" i="20"/>
  <c r="T8" i="20"/>
  <c r="X8" i="20"/>
  <c r="Y8" i="20"/>
  <c r="S7" i="20"/>
  <c r="T7" i="20"/>
  <c r="X7" i="20"/>
  <c r="Y7" i="20"/>
  <c r="S6" i="20"/>
  <c r="T6" i="20"/>
  <c r="X6" i="20"/>
  <c r="Y6" i="20"/>
  <c r="S5" i="20"/>
  <c r="T5" i="20"/>
  <c r="X5" i="20"/>
  <c r="Y5" i="20"/>
  <c r="S4" i="20"/>
  <c r="T4" i="20"/>
  <c r="X4" i="20"/>
  <c r="Y4" i="20"/>
  <c r="S3" i="20"/>
  <c r="T3" i="20"/>
  <c r="X3" i="20"/>
  <c r="Y3" i="20"/>
  <c r="S2" i="20"/>
  <c r="T2" i="20"/>
  <c r="X2" i="20"/>
  <c r="Y2" i="20"/>
  <c r="Z3" i="9"/>
  <c r="Z4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32" i="9"/>
  <c r="Z33" i="9"/>
  <c r="Z34" i="9"/>
  <c r="Z35" i="9"/>
  <c r="Z36" i="9"/>
  <c r="Z37" i="9"/>
  <c r="Z38" i="9"/>
  <c r="Z39" i="9"/>
  <c r="Z40" i="9"/>
  <c r="Z41" i="9"/>
  <c r="Z42" i="9"/>
  <c r="Z43" i="9"/>
  <c r="Z44" i="9"/>
  <c r="Z45" i="9"/>
  <c r="Z46" i="9"/>
  <c r="Z47" i="9"/>
  <c r="Z48" i="9"/>
  <c r="Z49" i="9"/>
  <c r="Z50" i="9"/>
  <c r="Z51" i="9"/>
  <c r="Z52" i="9"/>
  <c r="Z53" i="9"/>
  <c r="Z54" i="9"/>
  <c r="Z55" i="9"/>
  <c r="Z56" i="9"/>
  <c r="Z57" i="9"/>
  <c r="Z58" i="9"/>
  <c r="Z59" i="9"/>
  <c r="Z60" i="9"/>
  <c r="Z61" i="9"/>
  <c r="Z62" i="9"/>
  <c r="Z63" i="9"/>
  <c r="Z64" i="9"/>
  <c r="Z65" i="9"/>
  <c r="Z66" i="9"/>
  <c r="Z67" i="9"/>
  <c r="Z68" i="9"/>
  <c r="Z69" i="9"/>
  <c r="Z70" i="9"/>
  <c r="Z71" i="9"/>
  <c r="Z2" i="9"/>
  <c r="P74" i="9" l="1"/>
  <c r="E74" i="9"/>
  <c r="F74" i="9"/>
  <c r="G74" i="9"/>
  <c r="H74" i="9"/>
  <c r="I74" i="9"/>
  <c r="J74" i="9"/>
  <c r="K74" i="9"/>
  <c r="L74" i="9"/>
  <c r="M74" i="9"/>
  <c r="N74" i="9"/>
  <c r="O74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2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2" i="9"/>
  <c r="U71" i="24"/>
  <c r="U70" i="24"/>
  <c r="U69" i="24"/>
  <c r="U68" i="24"/>
  <c r="U67" i="24"/>
  <c r="U66" i="24"/>
  <c r="U65" i="24"/>
  <c r="U64" i="24"/>
  <c r="U63" i="24"/>
  <c r="U62" i="24"/>
  <c r="U61" i="24"/>
  <c r="U60" i="24"/>
  <c r="U59" i="24"/>
  <c r="U58" i="24"/>
  <c r="U57" i="24"/>
  <c r="U56" i="24"/>
  <c r="U55" i="24"/>
  <c r="U54" i="24"/>
  <c r="U53" i="24"/>
  <c r="U52" i="24"/>
  <c r="U51" i="24"/>
  <c r="U50" i="24"/>
  <c r="U49" i="24"/>
  <c r="U48" i="24"/>
  <c r="U47" i="24"/>
  <c r="U46" i="24"/>
  <c r="U45" i="24"/>
  <c r="U44" i="24"/>
  <c r="U43" i="24"/>
  <c r="U42" i="24"/>
  <c r="U41" i="24"/>
  <c r="U40" i="24"/>
  <c r="U39" i="24"/>
  <c r="U38" i="24"/>
  <c r="U37" i="24"/>
  <c r="U36" i="24"/>
  <c r="U35" i="24"/>
  <c r="U34" i="24"/>
  <c r="U33" i="24"/>
  <c r="U32" i="24"/>
  <c r="U31" i="24"/>
  <c r="U30" i="24"/>
  <c r="U29" i="24"/>
  <c r="U28" i="24"/>
  <c r="U27" i="24"/>
  <c r="U26" i="24"/>
  <c r="U25" i="24"/>
  <c r="U24" i="24"/>
  <c r="U23" i="24"/>
  <c r="U22" i="24"/>
  <c r="U21" i="24"/>
  <c r="U20" i="24"/>
  <c r="U19" i="24"/>
  <c r="U18" i="24"/>
  <c r="U17" i="24"/>
  <c r="U16" i="24"/>
  <c r="U15" i="24"/>
  <c r="U14" i="24"/>
  <c r="U13" i="24"/>
  <c r="U12" i="24"/>
  <c r="U11" i="24"/>
  <c r="U10" i="24"/>
  <c r="U9" i="24"/>
  <c r="U8" i="24"/>
  <c r="U7" i="24"/>
  <c r="U6" i="24"/>
  <c r="U5" i="24"/>
  <c r="U4" i="24"/>
  <c r="U3" i="24"/>
  <c r="U2" i="24"/>
  <c r="U71" i="25"/>
  <c r="U70" i="25"/>
  <c r="U69" i="25"/>
  <c r="U68" i="25"/>
  <c r="U67" i="25"/>
  <c r="U66" i="25"/>
  <c r="U65" i="25"/>
  <c r="U64" i="25"/>
  <c r="U63" i="25"/>
  <c r="U62" i="25"/>
  <c r="U61" i="25"/>
  <c r="U60" i="25"/>
  <c r="U59" i="25"/>
  <c r="U58" i="25"/>
  <c r="U57" i="25"/>
  <c r="U56" i="25"/>
  <c r="U55" i="25"/>
  <c r="U54" i="25"/>
  <c r="U53" i="25"/>
  <c r="U52" i="25"/>
  <c r="U51" i="25"/>
  <c r="U50" i="25"/>
  <c r="U49" i="25"/>
  <c r="U48" i="25"/>
  <c r="U47" i="25"/>
  <c r="U46" i="25"/>
  <c r="U45" i="25"/>
  <c r="U44" i="25"/>
  <c r="U43" i="25"/>
  <c r="U42" i="25"/>
  <c r="U41" i="25"/>
  <c r="U40" i="25"/>
  <c r="U39" i="25"/>
  <c r="U38" i="25"/>
  <c r="U37" i="25"/>
  <c r="U36" i="25"/>
  <c r="U35" i="25"/>
  <c r="U34" i="25"/>
  <c r="U33" i="25"/>
  <c r="U32" i="25"/>
  <c r="U31" i="25"/>
  <c r="U30" i="25"/>
  <c r="U29" i="25"/>
  <c r="U28" i="25"/>
  <c r="U27" i="25"/>
  <c r="U26" i="25"/>
  <c r="U25" i="25"/>
  <c r="U24" i="25"/>
  <c r="U23" i="25"/>
  <c r="U22" i="25"/>
  <c r="U21" i="25"/>
  <c r="U20" i="25"/>
  <c r="U19" i="25"/>
  <c r="U18" i="25"/>
  <c r="U17" i="25"/>
  <c r="U16" i="25"/>
  <c r="U15" i="25"/>
  <c r="U14" i="25"/>
  <c r="U13" i="25"/>
  <c r="U12" i="25"/>
  <c r="U11" i="25"/>
  <c r="U10" i="25"/>
  <c r="U9" i="25"/>
  <c r="U8" i="25"/>
  <c r="U7" i="25"/>
  <c r="U6" i="25"/>
  <c r="U5" i="25"/>
  <c r="U4" i="25"/>
  <c r="U3" i="25"/>
  <c r="U2" i="25"/>
  <c r="U71" i="21"/>
  <c r="U70" i="21"/>
  <c r="U69" i="21"/>
  <c r="U68" i="21"/>
  <c r="U67" i="21"/>
  <c r="U66" i="21"/>
  <c r="U65" i="21"/>
  <c r="U64" i="21"/>
  <c r="U63" i="21"/>
  <c r="U62" i="21"/>
  <c r="U61" i="21"/>
  <c r="U60" i="21"/>
  <c r="U59" i="21"/>
  <c r="U58" i="21"/>
  <c r="U57" i="21"/>
  <c r="U56" i="21"/>
  <c r="U55" i="21"/>
  <c r="U54" i="21"/>
  <c r="U53" i="21"/>
  <c r="U52" i="21"/>
  <c r="U51" i="21"/>
  <c r="U50" i="21"/>
  <c r="U49" i="21"/>
  <c r="U48" i="21"/>
  <c r="U47" i="21"/>
  <c r="U46" i="21"/>
  <c r="U45" i="21"/>
  <c r="U44" i="21"/>
  <c r="U43" i="21"/>
  <c r="U42" i="21"/>
  <c r="U41" i="21"/>
  <c r="U40" i="21"/>
  <c r="U39" i="21"/>
  <c r="U38" i="21"/>
  <c r="U37" i="21"/>
  <c r="U36" i="21"/>
  <c r="U35" i="21"/>
  <c r="U34" i="21"/>
  <c r="U33" i="21"/>
  <c r="U32" i="21"/>
  <c r="U31" i="21"/>
  <c r="U30" i="21"/>
  <c r="U29" i="21"/>
  <c r="U28" i="21"/>
  <c r="U27" i="21"/>
  <c r="U26" i="21"/>
  <c r="U25" i="21"/>
  <c r="U24" i="21"/>
  <c r="U23" i="21"/>
  <c r="U22" i="21"/>
  <c r="U21" i="21"/>
  <c r="U20" i="21"/>
  <c r="U19" i="21"/>
  <c r="U18" i="21"/>
  <c r="U17" i="21"/>
  <c r="U16" i="21"/>
  <c r="U15" i="21"/>
  <c r="U14" i="21"/>
  <c r="U13" i="21"/>
  <c r="U12" i="21"/>
  <c r="U11" i="21"/>
  <c r="U10" i="21"/>
  <c r="U9" i="21"/>
  <c r="U8" i="21"/>
  <c r="U7" i="21"/>
  <c r="U6" i="21"/>
  <c r="U5" i="21"/>
  <c r="U4" i="21"/>
  <c r="U3" i="21"/>
  <c r="U2" i="21"/>
  <c r="U3" i="22"/>
  <c r="U4" i="22"/>
  <c r="U5" i="22"/>
  <c r="U6" i="22"/>
  <c r="U7" i="22"/>
  <c r="U8" i="22"/>
  <c r="U9" i="22"/>
  <c r="U10" i="22"/>
  <c r="U11" i="22"/>
  <c r="U12" i="22"/>
  <c r="U13" i="22"/>
  <c r="U14" i="22"/>
  <c r="U15" i="22"/>
  <c r="U16" i="22"/>
  <c r="U17" i="22"/>
  <c r="U18" i="22"/>
  <c r="U19" i="22"/>
  <c r="U20" i="22"/>
  <c r="U21" i="22"/>
  <c r="U22" i="22"/>
  <c r="U23" i="22"/>
  <c r="U24" i="22"/>
  <c r="U25" i="22"/>
  <c r="U26" i="22"/>
  <c r="U27" i="22"/>
  <c r="U28" i="22"/>
  <c r="U29" i="22"/>
  <c r="U30" i="22"/>
  <c r="U31" i="22"/>
  <c r="U32" i="22"/>
  <c r="U33" i="22"/>
  <c r="U34" i="22"/>
  <c r="U35" i="22"/>
  <c r="U36" i="22"/>
  <c r="U37" i="22"/>
  <c r="U38" i="22"/>
  <c r="U39" i="22"/>
  <c r="U40" i="22"/>
  <c r="U41" i="22"/>
  <c r="U42" i="22"/>
  <c r="U43" i="22"/>
  <c r="U44" i="22"/>
  <c r="U45" i="22"/>
  <c r="U46" i="22"/>
  <c r="U47" i="22"/>
  <c r="U48" i="22"/>
  <c r="U49" i="22"/>
  <c r="U50" i="22"/>
  <c r="U51" i="22"/>
  <c r="U52" i="22"/>
  <c r="U53" i="22"/>
  <c r="U54" i="22"/>
  <c r="U55" i="22"/>
  <c r="U56" i="22"/>
  <c r="U57" i="22"/>
  <c r="U58" i="22"/>
  <c r="U59" i="22"/>
  <c r="U60" i="22"/>
  <c r="U61" i="22"/>
  <c r="U62" i="22"/>
  <c r="U63" i="22"/>
  <c r="U64" i="22"/>
  <c r="U65" i="22"/>
  <c r="U66" i="22"/>
  <c r="U67" i="22"/>
  <c r="U68" i="22"/>
  <c r="U69" i="22"/>
  <c r="U70" i="22"/>
  <c r="U71" i="22"/>
  <c r="U2" i="22"/>
  <c r="S73" i="9" l="1"/>
  <c r="R73" i="9"/>
  <c r="S74" i="9"/>
  <c r="R74" i="9"/>
  <c r="S3" i="24"/>
  <c r="S4" i="24"/>
  <c r="S5" i="24"/>
  <c r="S6" i="24"/>
  <c r="S7" i="24"/>
  <c r="S8" i="24"/>
  <c r="S9" i="24"/>
  <c r="S10" i="24"/>
  <c r="S11" i="24"/>
  <c r="S12" i="24"/>
  <c r="S13" i="24"/>
  <c r="S14" i="24"/>
  <c r="S15" i="24"/>
  <c r="S16" i="24"/>
  <c r="S17" i="24"/>
  <c r="S18" i="24"/>
  <c r="S19" i="24"/>
  <c r="S20" i="24"/>
  <c r="S21" i="24"/>
  <c r="S22" i="24"/>
  <c r="S23" i="24"/>
  <c r="S24" i="24"/>
  <c r="S25" i="24"/>
  <c r="S26" i="24"/>
  <c r="S27" i="24"/>
  <c r="S28" i="24"/>
  <c r="S29" i="24"/>
  <c r="S30" i="24"/>
  <c r="S31" i="24"/>
  <c r="S32" i="24"/>
  <c r="S33" i="24"/>
  <c r="S34" i="24"/>
  <c r="S35" i="24"/>
  <c r="S36" i="24"/>
  <c r="S37" i="24"/>
  <c r="S38" i="24"/>
  <c r="S39" i="24"/>
  <c r="S40" i="24"/>
  <c r="S41" i="24"/>
  <c r="S42" i="24"/>
  <c r="S43" i="24"/>
  <c r="S44" i="24"/>
  <c r="S45" i="24"/>
  <c r="S46" i="24"/>
  <c r="S47" i="24"/>
  <c r="S48" i="24"/>
  <c r="S49" i="24"/>
  <c r="S50" i="24"/>
  <c r="S51" i="24"/>
  <c r="S52" i="24"/>
  <c r="S53" i="24"/>
  <c r="S54" i="24"/>
  <c r="S55" i="24"/>
  <c r="S56" i="24"/>
  <c r="S57" i="24"/>
  <c r="S58" i="24"/>
  <c r="S59" i="24"/>
  <c r="S60" i="24"/>
  <c r="S61" i="24"/>
  <c r="S62" i="24"/>
  <c r="S63" i="24"/>
  <c r="S64" i="24"/>
  <c r="S65" i="24"/>
  <c r="S66" i="24"/>
  <c r="S67" i="24"/>
  <c r="S68" i="24"/>
  <c r="S69" i="24"/>
  <c r="S70" i="24"/>
  <c r="S71" i="24"/>
  <c r="S2" i="24"/>
  <c r="R3" i="24"/>
  <c r="R4" i="24"/>
  <c r="R5" i="24"/>
  <c r="R6" i="24"/>
  <c r="R7" i="24"/>
  <c r="R8" i="24"/>
  <c r="R9" i="24"/>
  <c r="R10" i="24"/>
  <c r="R11" i="24"/>
  <c r="R12" i="24"/>
  <c r="R13" i="24"/>
  <c r="R14" i="24"/>
  <c r="R15" i="24"/>
  <c r="R16" i="24"/>
  <c r="R17" i="24"/>
  <c r="R18" i="24"/>
  <c r="R19" i="24"/>
  <c r="R20" i="24"/>
  <c r="R21" i="24"/>
  <c r="R22" i="24"/>
  <c r="R23" i="24"/>
  <c r="R24" i="24"/>
  <c r="R25" i="24"/>
  <c r="R26" i="24"/>
  <c r="R27" i="24"/>
  <c r="R28" i="24"/>
  <c r="R29" i="24"/>
  <c r="R30" i="24"/>
  <c r="R31" i="24"/>
  <c r="R32" i="24"/>
  <c r="R33" i="24"/>
  <c r="R34" i="24"/>
  <c r="R35" i="24"/>
  <c r="R36" i="24"/>
  <c r="R37" i="24"/>
  <c r="R38" i="24"/>
  <c r="R39" i="24"/>
  <c r="R40" i="24"/>
  <c r="R41" i="24"/>
  <c r="R42" i="24"/>
  <c r="R43" i="24"/>
  <c r="R44" i="24"/>
  <c r="R45" i="24"/>
  <c r="R46" i="24"/>
  <c r="R47" i="24"/>
  <c r="R48" i="24"/>
  <c r="R49" i="24"/>
  <c r="R50" i="24"/>
  <c r="R51" i="24"/>
  <c r="R52" i="24"/>
  <c r="R53" i="24"/>
  <c r="R54" i="24"/>
  <c r="R55" i="24"/>
  <c r="R56" i="24"/>
  <c r="R57" i="24"/>
  <c r="R58" i="24"/>
  <c r="R59" i="24"/>
  <c r="R60" i="24"/>
  <c r="R61" i="24"/>
  <c r="R62" i="24"/>
  <c r="R63" i="24"/>
  <c r="R64" i="24"/>
  <c r="R65" i="24"/>
  <c r="R66" i="24"/>
  <c r="R67" i="24"/>
  <c r="R68" i="24"/>
  <c r="R69" i="24"/>
  <c r="R70" i="24"/>
  <c r="R71" i="24"/>
  <c r="R2" i="24"/>
  <c r="P74" i="24"/>
  <c r="P73" i="24"/>
  <c r="P74" i="25"/>
  <c r="P73" i="25"/>
  <c r="S3" i="25"/>
  <c r="S4" i="25"/>
  <c r="S5" i="25"/>
  <c r="S6" i="25"/>
  <c r="S7" i="25"/>
  <c r="S8" i="25"/>
  <c r="S9" i="25"/>
  <c r="S10" i="25"/>
  <c r="S11" i="25"/>
  <c r="S12" i="25"/>
  <c r="S13" i="25"/>
  <c r="S14" i="25"/>
  <c r="S15" i="25"/>
  <c r="S16" i="25"/>
  <c r="S17" i="25"/>
  <c r="S18" i="25"/>
  <c r="S19" i="25"/>
  <c r="S20" i="25"/>
  <c r="S21" i="25"/>
  <c r="S22" i="25"/>
  <c r="S23" i="25"/>
  <c r="S24" i="25"/>
  <c r="S25" i="25"/>
  <c r="S26" i="25"/>
  <c r="S27" i="25"/>
  <c r="S28" i="25"/>
  <c r="S29" i="25"/>
  <c r="S30" i="25"/>
  <c r="S31" i="25"/>
  <c r="S32" i="25"/>
  <c r="S33" i="25"/>
  <c r="S34" i="25"/>
  <c r="S35" i="25"/>
  <c r="S36" i="25"/>
  <c r="S37" i="25"/>
  <c r="S38" i="25"/>
  <c r="S39" i="25"/>
  <c r="S40" i="25"/>
  <c r="S41" i="25"/>
  <c r="S42" i="25"/>
  <c r="S43" i="25"/>
  <c r="S44" i="25"/>
  <c r="S45" i="25"/>
  <c r="S46" i="25"/>
  <c r="S47" i="25"/>
  <c r="S48" i="25"/>
  <c r="S49" i="25"/>
  <c r="S50" i="25"/>
  <c r="S51" i="25"/>
  <c r="S52" i="25"/>
  <c r="S53" i="25"/>
  <c r="S54" i="25"/>
  <c r="S55" i="25"/>
  <c r="S56" i="25"/>
  <c r="S57" i="25"/>
  <c r="S58" i="25"/>
  <c r="S59" i="25"/>
  <c r="S60" i="25"/>
  <c r="S61" i="25"/>
  <c r="S62" i="25"/>
  <c r="S63" i="25"/>
  <c r="S64" i="25"/>
  <c r="S65" i="25"/>
  <c r="S66" i="25"/>
  <c r="S67" i="25"/>
  <c r="S68" i="25"/>
  <c r="S69" i="25"/>
  <c r="S70" i="25"/>
  <c r="S71" i="25"/>
  <c r="S2" i="25"/>
  <c r="R3" i="25"/>
  <c r="R4" i="25"/>
  <c r="R5" i="25"/>
  <c r="R6" i="25"/>
  <c r="R7" i="25"/>
  <c r="R8" i="25"/>
  <c r="R9" i="25"/>
  <c r="R10" i="25"/>
  <c r="R11" i="25"/>
  <c r="R12" i="25"/>
  <c r="R13" i="25"/>
  <c r="R14" i="25"/>
  <c r="R15" i="25"/>
  <c r="R16" i="25"/>
  <c r="R17" i="25"/>
  <c r="R18" i="25"/>
  <c r="R19" i="25"/>
  <c r="R20" i="25"/>
  <c r="R21" i="25"/>
  <c r="R22" i="25"/>
  <c r="R23" i="25"/>
  <c r="R24" i="25"/>
  <c r="R25" i="25"/>
  <c r="R26" i="25"/>
  <c r="R27" i="25"/>
  <c r="R28" i="25"/>
  <c r="R29" i="25"/>
  <c r="R30" i="25"/>
  <c r="R31" i="25"/>
  <c r="R32" i="25"/>
  <c r="R33" i="25"/>
  <c r="R34" i="25"/>
  <c r="R35" i="25"/>
  <c r="R36" i="25"/>
  <c r="R37" i="25"/>
  <c r="R38" i="25"/>
  <c r="R39" i="25"/>
  <c r="R40" i="25"/>
  <c r="R41" i="25"/>
  <c r="R42" i="25"/>
  <c r="R43" i="25"/>
  <c r="R44" i="25"/>
  <c r="R45" i="25"/>
  <c r="R46" i="25"/>
  <c r="R47" i="25"/>
  <c r="R48" i="25"/>
  <c r="R49" i="25"/>
  <c r="R50" i="25"/>
  <c r="R51" i="25"/>
  <c r="R52" i="25"/>
  <c r="R53" i="25"/>
  <c r="R54" i="25"/>
  <c r="R55" i="25"/>
  <c r="R56" i="25"/>
  <c r="R57" i="25"/>
  <c r="R58" i="25"/>
  <c r="R59" i="25"/>
  <c r="R60" i="25"/>
  <c r="R61" i="25"/>
  <c r="R62" i="25"/>
  <c r="R63" i="25"/>
  <c r="R64" i="25"/>
  <c r="R65" i="25"/>
  <c r="R66" i="25"/>
  <c r="R67" i="25"/>
  <c r="R68" i="25"/>
  <c r="R69" i="25"/>
  <c r="R70" i="25"/>
  <c r="R71" i="25"/>
  <c r="R2" i="25"/>
  <c r="P74" i="21"/>
  <c r="P73" i="21"/>
  <c r="S3" i="21"/>
  <c r="S4" i="21"/>
  <c r="S5" i="21"/>
  <c r="S6" i="21"/>
  <c r="S7" i="21"/>
  <c r="S8" i="21"/>
  <c r="S9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35" i="21"/>
  <c r="S36" i="21"/>
  <c r="S37" i="21"/>
  <c r="S38" i="21"/>
  <c r="S39" i="21"/>
  <c r="S40" i="21"/>
  <c r="S41" i="21"/>
  <c r="S42" i="21"/>
  <c r="S43" i="21"/>
  <c r="S44" i="21"/>
  <c r="S45" i="21"/>
  <c r="S46" i="21"/>
  <c r="S47" i="21"/>
  <c r="S48" i="21"/>
  <c r="S49" i="21"/>
  <c r="S50" i="21"/>
  <c r="S51" i="21"/>
  <c r="S52" i="21"/>
  <c r="S53" i="21"/>
  <c r="S54" i="21"/>
  <c r="S55" i="21"/>
  <c r="S56" i="21"/>
  <c r="S57" i="21"/>
  <c r="S58" i="21"/>
  <c r="S59" i="21"/>
  <c r="S60" i="21"/>
  <c r="S61" i="21"/>
  <c r="S62" i="21"/>
  <c r="S63" i="21"/>
  <c r="S64" i="21"/>
  <c r="S65" i="21"/>
  <c r="S66" i="21"/>
  <c r="S67" i="21"/>
  <c r="S68" i="21"/>
  <c r="S69" i="21"/>
  <c r="S70" i="21"/>
  <c r="S71" i="21"/>
  <c r="S2" i="21"/>
  <c r="R3" i="21"/>
  <c r="R4" i="21"/>
  <c r="R5" i="21"/>
  <c r="R6" i="21"/>
  <c r="R7" i="21"/>
  <c r="R8" i="21"/>
  <c r="R9" i="21"/>
  <c r="R10" i="21"/>
  <c r="R11" i="21"/>
  <c r="R12" i="21"/>
  <c r="R13" i="21"/>
  <c r="R14" i="21"/>
  <c r="R15" i="21"/>
  <c r="R16" i="21"/>
  <c r="R17" i="21"/>
  <c r="R18" i="21"/>
  <c r="R19" i="21"/>
  <c r="R20" i="21"/>
  <c r="R21" i="21"/>
  <c r="R22" i="21"/>
  <c r="R23" i="21"/>
  <c r="R24" i="21"/>
  <c r="R25" i="21"/>
  <c r="R26" i="21"/>
  <c r="R27" i="21"/>
  <c r="R28" i="21"/>
  <c r="R29" i="21"/>
  <c r="R30" i="21"/>
  <c r="R31" i="21"/>
  <c r="R32" i="21"/>
  <c r="R33" i="21"/>
  <c r="R34" i="21"/>
  <c r="R35" i="21"/>
  <c r="R36" i="21"/>
  <c r="R37" i="21"/>
  <c r="R38" i="21"/>
  <c r="R39" i="21"/>
  <c r="R40" i="21"/>
  <c r="R41" i="21"/>
  <c r="R42" i="21"/>
  <c r="R43" i="21"/>
  <c r="R44" i="21"/>
  <c r="R45" i="21"/>
  <c r="R46" i="21"/>
  <c r="R47" i="21"/>
  <c r="R48" i="21"/>
  <c r="R49" i="21"/>
  <c r="R50" i="21"/>
  <c r="R51" i="21"/>
  <c r="R52" i="21"/>
  <c r="R53" i="21"/>
  <c r="R54" i="21"/>
  <c r="R55" i="21"/>
  <c r="R56" i="21"/>
  <c r="R57" i="21"/>
  <c r="R58" i="21"/>
  <c r="R59" i="21"/>
  <c r="R60" i="21"/>
  <c r="R61" i="21"/>
  <c r="R62" i="21"/>
  <c r="R63" i="21"/>
  <c r="R64" i="21"/>
  <c r="R65" i="21"/>
  <c r="R66" i="21"/>
  <c r="R67" i="21"/>
  <c r="R68" i="21"/>
  <c r="R69" i="21"/>
  <c r="R70" i="21"/>
  <c r="R71" i="21"/>
  <c r="R2" i="21"/>
  <c r="S3" i="22"/>
  <c r="S4" i="22"/>
  <c r="S5" i="22"/>
  <c r="S6" i="22"/>
  <c r="S7" i="22"/>
  <c r="S8" i="22"/>
  <c r="S9" i="22"/>
  <c r="S10" i="22"/>
  <c r="S11" i="22"/>
  <c r="S12" i="22"/>
  <c r="S13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S36" i="22"/>
  <c r="S37" i="22"/>
  <c r="S38" i="22"/>
  <c r="S39" i="22"/>
  <c r="S40" i="22"/>
  <c r="S41" i="22"/>
  <c r="S42" i="22"/>
  <c r="S43" i="22"/>
  <c r="S44" i="22"/>
  <c r="S45" i="22"/>
  <c r="S46" i="22"/>
  <c r="S47" i="22"/>
  <c r="S48" i="22"/>
  <c r="S49" i="22"/>
  <c r="S50" i="22"/>
  <c r="S51" i="22"/>
  <c r="S52" i="22"/>
  <c r="S53" i="22"/>
  <c r="S54" i="22"/>
  <c r="S55" i="22"/>
  <c r="S56" i="22"/>
  <c r="S57" i="22"/>
  <c r="S58" i="22"/>
  <c r="S59" i="22"/>
  <c r="S60" i="22"/>
  <c r="S61" i="22"/>
  <c r="S62" i="22"/>
  <c r="S63" i="22"/>
  <c r="S64" i="22"/>
  <c r="S65" i="22"/>
  <c r="S66" i="22"/>
  <c r="S67" i="22"/>
  <c r="S68" i="22"/>
  <c r="S69" i="22"/>
  <c r="S70" i="22"/>
  <c r="S71" i="22"/>
  <c r="S2" i="22"/>
  <c r="R3" i="22"/>
  <c r="R4" i="22"/>
  <c r="R5" i="22"/>
  <c r="R6" i="22"/>
  <c r="R7" i="22"/>
  <c r="R8" i="22"/>
  <c r="R9" i="22"/>
  <c r="R10" i="22"/>
  <c r="R11" i="22"/>
  <c r="R12" i="22"/>
  <c r="R13" i="22"/>
  <c r="R14" i="22"/>
  <c r="R15" i="22"/>
  <c r="R16" i="22"/>
  <c r="R17" i="22"/>
  <c r="R18" i="22"/>
  <c r="R19" i="22"/>
  <c r="R20" i="22"/>
  <c r="R21" i="22"/>
  <c r="R22" i="22"/>
  <c r="R23" i="22"/>
  <c r="R24" i="22"/>
  <c r="R25" i="22"/>
  <c r="R26" i="22"/>
  <c r="R27" i="22"/>
  <c r="R28" i="22"/>
  <c r="R29" i="22"/>
  <c r="R30" i="22"/>
  <c r="R31" i="22"/>
  <c r="R32" i="22"/>
  <c r="R33" i="22"/>
  <c r="R34" i="22"/>
  <c r="R35" i="22"/>
  <c r="R36" i="22"/>
  <c r="R37" i="22"/>
  <c r="R38" i="22"/>
  <c r="R39" i="22"/>
  <c r="R40" i="22"/>
  <c r="R41" i="22"/>
  <c r="R42" i="22"/>
  <c r="R43" i="22"/>
  <c r="R44" i="22"/>
  <c r="R45" i="22"/>
  <c r="R46" i="22"/>
  <c r="R47" i="22"/>
  <c r="R48" i="22"/>
  <c r="R49" i="22"/>
  <c r="R50" i="22"/>
  <c r="R51" i="22"/>
  <c r="R52" i="22"/>
  <c r="R53" i="22"/>
  <c r="R54" i="22"/>
  <c r="R55" i="22"/>
  <c r="R56" i="22"/>
  <c r="R57" i="22"/>
  <c r="R58" i="22"/>
  <c r="R59" i="22"/>
  <c r="R60" i="22"/>
  <c r="R61" i="22"/>
  <c r="R62" i="22"/>
  <c r="R63" i="22"/>
  <c r="R64" i="22"/>
  <c r="R65" i="22"/>
  <c r="R66" i="22"/>
  <c r="R67" i="22"/>
  <c r="R68" i="22"/>
  <c r="R69" i="22"/>
  <c r="R70" i="22"/>
  <c r="R71" i="22"/>
  <c r="R2" i="22"/>
  <c r="P74" i="22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2" i="1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2" i="3"/>
  <c r="U71" i="26"/>
  <c r="U3" i="26"/>
  <c r="U4" i="26"/>
  <c r="U5" i="26"/>
  <c r="U6" i="26"/>
  <c r="U7" i="26"/>
  <c r="U8" i="26"/>
  <c r="U9" i="26"/>
  <c r="U10" i="26"/>
  <c r="U11" i="26"/>
  <c r="U12" i="26"/>
  <c r="U13" i="26"/>
  <c r="U14" i="26"/>
  <c r="U15" i="26"/>
  <c r="U16" i="26"/>
  <c r="U17" i="26"/>
  <c r="U18" i="26"/>
  <c r="U19" i="26"/>
  <c r="U20" i="26"/>
  <c r="U21" i="26"/>
  <c r="U22" i="26"/>
  <c r="U23" i="26"/>
  <c r="U24" i="26"/>
  <c r="U25" i="26"/>
  <c r="U26" i="26"/>
  <c r="U27" i="26"/>
  <c r="U28" i="26"/>
  <c r="U29" i="26"/>
  <c r="U30" i="26"/>
  <c r="U31" i="26"/>
  <c r="U32" i="26"/>
  <c r="U33" i="26"/>
  <c r="U34" i="26"/>
  <c r="U35" i="26"/>
  <c r="U36" i="26"/>
  <c r="U37" i="26"/>
  <c r="U38" i="26"/>
  <c r="U39" i="26"/>
  <c r="U40" i="26"/>
  <c r="U41" i="26"/>
  <c r="U42" i="26"/>
  <c r="U43" i="26"/>
  <c r="U44" i="26"/>
  <c r="U45" i="26"/>
  <c r="U46" i="26"/>
  <c r="U47" i="26"/>
  <c r="U48" i="26"/>
  <c r="U49" i="26"/>
  <c r="U50" i="26"/>
  <c r="U51" i="26"/>
  <c r="U52" i="26"/>
  <c r="U53" i="26"/>
  <c r="U54" i="26"/>
  <c r="U55" i="26"/>
  <c r="U56" i="26"/>
  <c r="U57" i="26"/>
  <c r="U58" i="26"/>
  <c r="U59" i="26"/>
  <c r="U60" i="26"/>
  <c r="U61" i="26"/>
  <c r="U62" i="26"/>
  <c r="U63" i="26"/>
  <c r="U64" i="26"/>
  <c r="U65" i="26"/>
  <c r="U66" i="26"/>
  <c r="U67" i="26"/>
  <c r="U68" i="26"/>
  <c r="U69" i="26"/>
  <c r="U70" i="26"/>
  <c r="U2" i="2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2" i="6"/>
  <c r="U3" i="13"/>
  <c r="U4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48" i="13"/>
  <c r="U49" i="13"/>
  <c r="U50" i="13"/>
  <c r="U51" i="13"/>
  <c r="U52" i="13"/>
  <c r="U53" i="13"/>
  <c r="U54" i="13"/>
  <c r="U55" i="13"/>
  <c r="U56" i="13"/>
  <c r="U57" i="13"/>
  <c r="U58" i="13"/>
  <c r="U59" i="13"/>
  <c r="U60" i="13"/>
  <c r="U61" i="13"/>
  <c r="U62" i="13"/>
  <c r="U63" i="13"/>
  <c r="U64" i="13"/>
  <c r="U65" i="13"/>
  <c r="U66" i="13"/>
  <c r="U67" i="13"/>
  <c r="U68" i="13"/>
  <c r="U69" i="13"/>
  <c r="U70" i="13"/>
  <c r="U71" i="13"/>
  <c r="U2" i="13"/>
  <c r="U3" i="14"/>
  <c r="U4" i="14"/>
  <c r="U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U23" i="14"/>
  <c r="U24" i="14"/>
  <c r="U25" i="14"/>
  <c r="U26" i="14"/>
  <c r="U27" i="14"/>
  <c r="U28" i="14"/>
  <c r="U29" i="14"/>
  <c r="U30" i="14"/>
  <c r="U31" i="14"/>
  <c r="U32" i="14"/>
  <c r="U33" i="14"/>
  <c r="U34" i="14"/>
  <c r="U35" i="14"/>
  <c r="U36" i="14"/>
  <c r="U37" i="14"/>
  <c r="U38" i="14"/>
  <c r="U39" i="14"/>
  <c r="U40" i="14"/>
  <c r="U41" i="14"/>
  <c r="U42" i="14"/>
  <c r="U43" i="14"/>
  <c r="U44" i="14"/>
  <c r="U45" i="14"/>
  <c r="U46" i="14"/>
  <c r="U47" i="14"/>
  <c r="U48" i="14"/>
  <c r="U49" i="14"/>
  <c r="U50" i="14"/>
  <c r="U51" i="14"/>
  <c r="U52" i="14"/>
  <c r="U53" i="14"/>
  <c r="U54" i="14"/>
  <c r="U55" i="14"/>
  <c r="U56" i="14"/>
  <c r="U57" i="14"/>
  <c r="U58" i="14"/>
  <c r="U59" i="14"/>
  <c r="U60" i="14"/>
  <c r="U61" i="14"/>
  <c r="U62" i="14"/>
  <c r="U63" i="14"/>
  <c r="U64" i="14"/>
  <c r="U65" i="14"/>
  <c r="U66" i="14"/>
  <c r="U67" i="14"/>
  <c r="U68" i="14"/>
  <c r="U69" i="14"/>
  <c r="U70" i="14"/>
  <c r="U71" i="14"/>
  <c r="U2" i="14"/>
  <c r="S73" i="25" l="1"/>
  <c r="R73" i="24"/>
  <c r="S73" i="24"/>
  <c r="R73" i="25"/>
  <c r="R74" i="25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2" i="7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2" i="10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2" i="2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2" i="4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2" i="5"/>
  <c r="S2" i="1" l="1"/>
  <c r="T2" i="1"/>
  <c r="C74" i="2" l="1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B74" i="2"/>
  <c r="L73" i="2"/>
  <c r="M73" i="2"/>
  <c r="N73" i="2"/>
  <c r="O73" i="2"/>
  <c r="P73" i="2"/>
  <c r="C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B74" i="10"/>
  <c r="P73" i="10"/>
  <c r="P71" i="2"/>
  <c r="P70" i="2"/>
  <c r="P70" i="10"/>
  <c r="P69" i="10"/>
  <c r="P69" i="2"/>
  <c r="R38" i="2"/>
  <c r="S38" i="2"/>
  <c r="P11" i="10"/>
  <c r="P68" i="10"/>
  <c r="P68" i="2"/>
  <c r="P67" i="2"/>
  <c r="P67" i="10"/>
  <c r="P65" i="2"/>
  <c r="P65" i="10"/>
  <c r="P64" i="2"/>
  <c r="R6" i="2"/>
  <c r="S6" i="2"/>
  <c r="P63" i="10"/>
  <c r="P63" i="2"/>
  <c r="R29" i="2"/>
  <c r="S29" i="2"/>
  <c r="P62" i="10"/>
  <c r="P62" i="2"/>
  <c r="P46" i="2"/>
  <c r="P15" i="10"/>
  <c r="P60" i="2"/>
  <c r="P60" i="10"/>
  <c r="P59" i="10"/>
  <c r="P58" i="2"/>
  <c r="P59" i="2"/>
  <c r="P42" i="10"/>
  <c r="P58" i="10"/>
  <c r="P57" i="2"/>
  <c r="P56" i="2"/>
  <c r="P57" i="10"/>
  <c r="R5" i="2"/>
  <c r="S5" i="2"/>
  <c r="R4" i="2"/>
  <c r="S4" i="2"/>
  <c r="P27" i="10"/>
  <c r="P43" i="2"/>
  <c r="P55" i="2"/>
  <c r="P56" i="10"/>
  <c r="P51" i="2"/>
  <c r="P50" i="10"/>
  <c r="P54" i="2"/>
  <c r="P55" i="10"/>
  <c r="R10" i="2"/>
  <c r="S10" i="2"/>
  <c r="P48" i="2"/>
  <c r="P22" i="10"/>
  <c r="R53" i="2"/>
  <c r="S53" i="2"/>
  <c r="P52" i="2"/>
  <c r="P53" i="10"/>
  <c r="P52" i="10"/>
  <c r="P50" i="2"/>
  <c r="R49" i="2"/>
  <c r="S49" i="2"/>
  <c r="P49" i="10"/>
  <c r="P47" i="2"/>
  <c r="R44" i="2"/>
  <c r="S44" i="2"/>
  <c r="R42" i="2"/>
  <c r="S42" i="2"/>
  <c r="P39" i="2"/>
  <c r="P46" i="10"/>
  <c r="R20" i="2"/>
  <c r="S20" i="2"/>
  <c r="R15" i="2"/>
  <c r="S15" i="2"/>
  <c r="P40" i="10"/>
  <c r="P21" i="2"/>
  <c r="R13" i="2"/>
  <c r="S13" i="2"/>
  <c r="R37" i="2"/>
  <c r="S37" i="2"/>
  <c r="R3" i="2"/>
  <c r="S3" i="2"/>
  <c r="P36" i="2"/>
  <c r="P44" i="10"/>
  <c r="R9" i="2"/>
  <c r="S9" i="2"/>
  <c r="P43" i="10"/>
  <c r="P34" i="2"/>
  <c r="P33" i="2"/>
  <c r="P38" i="10"/>
  <c r="R26" i="2"/>
  <c r="S26" i="2"/>
  <c r="P41" i="2"/>
  <c r="P33" i="10"/>
  <c r="P37" i="10"/>
  <c r="P32" i="2"/>
  <c r="R31" i="2"/>
  <c r="S31" i="2"/>
  <c r="P35" i="10"/>
  <c r="P30" i="2"/>
  <c r="R8" i="2"/>
  <c r="S8" i="2"/>
  <c r="P34" i="10"/>
  <c r="P28" i="2"/>
  <c r="R40" i="2"/>
  <c r="S40" i="2"/>
  <c r="P32" i="10"/>
  <c r="P27" i="2"/>
  <c r="R25" i="2"/>
  <c r="S25" i="2"/>
  <c r="R2" i="2"/>
  <c r="S2" i="2"/>
  <c r="P23" i="2"/>
  <c r="P29" i="10"/>
  <c r="R22" i="2"/>
  <c r="S22" i="2"/>
  <c r="P19" i="2"/>
  <c r="P26" i="10"/>
  <c r="P25" i="10"/>
  <c r="P18" i="2"/>
  <c r="P35" i="2"/>
  <c r="P18" i="10"/>
  <c r="P23" i="10"/>
  <c r="P17" i="2"/>
  <c r="P16" i="2"/>
  <c r="P19" i="10"/>
  <c r="P17" i="10"/>
  <c r="P14" i="2"/>
  <c r="P20" i="10"/>
  <c r="R7" i="2"/>
  <c r="S7" i="2"/>
  <c r="R12" i="2"/>
  <c r="S12" i="2"/>
  <c r="P11" i="2"/>
  <c r="P14" i="10"/>
  <c r="S37" i="5"/>
  <c r="O73" i="5"/>
  <c r="S4" i="5"/>
  <c r="S26" i="5"/>
  <c r="S55" i="5"/>
  <c r="S6" i="5"/>
  <c r="S10" i="5"/>
  <c r="S12" i="5"/>
  <c r="S5" i="5"/>
  <c r="S13" i="5"/>
  <c r="S15" i="5"/>
  <c r="S16" i="5"/>
  <c r="S17" i="5"/>
  <c r="S36" i="5"/>
  <c r="S18" i="5"/>
  <c r="S21" i="5"/>
  <c r="S23" i="5"/>
  <c r="S9" i="5"/>
  <c r="S24" i="5"/>
  <c r="S22" i="5"/>
  <c r="S27" i="5"/>
  <c r="S28" i="5"/>
  <c r="S30" i="5"/>
  <c r="S51" i="5"/>
  <c r="S59" i="5"/>
  <c r="S31" i="5"/>
  <c r="S32" i="5"/>
  <c r="S64" i="5"/>
  <c r="S33" i="5"/>
  <c r="S19" i="5"/>
  <c r="S34" i="5"/>
  <c r="S46" i="5"/>
  <c r="S7" i="5"/>
  <c r="S14" i="5"/>
  <c r="S44" i="5"/>
  <c r="S35" i="5"/>
  <c r="S38" i="5"/>
  <c r="S40" i="5"/>
  <c r="S42" i="5"/>
  <c r="S43" i="5"/>
  <c r="S45" i="5"/>
  <c r="S47" i="5"/>
  <c r="S41" i="5"/>
  <c r="S3" i="5"/>
  <c r="S48" i="5"/>
  <c r="S29" i="5"/>
  <c r="S50" i="5"/>
  <c r="S68" i="5"/>
  <c r="S20" i="5"/>
  <c r="S65" i="5"/>
  <c r="S52" i="5"/>
  <c r="S53" i="5"/>
  <c r="S11" i="5"/>
  <c r="S54" i="5"/>
  <c r="S56" i="5"/>
  <c r="S57" i="5"/>
  <c r="S25" i="5"/>
  <c r="S58" i="5"/>
  <c r="S8" i="5"/>
  <c r="S60" i="5"/>
  <c r="S39" i="5"/>
  <c r="S61" i="5"/>
  <c r="S62" i="5"/>
  <c r="S63" i="5"/>
  <c r="S66" i="5"/>
  <c r="S67" i="5"/>
  <c r="S49" i="5"/>
  <c r="S69" i="5"/>
  <c r="S70" i="5"/>
  <c r="S71" i="5"/>
  <c r="S2" i="5"/>
  <c r="R4" i="5"/>
  <c r="R26" i="5"/>
  <c r="R55" i="5"/>
  <c r="R6" i="5"/>
  <c r="R10" i="5"/>
  <c r="R12" i="5"/>
  <c r="R5" i="5"/>
  <c r="R13" i="5"/>
  <c r="R15" i="5"/>
  <c r="R16" i="5"/>
  <c r="R17" i="5"/>
  <c r="R36" i="5"/>
  <c r="R18" i="5"/>
  <c r="R21" i="5"/>
  <c r="R23" i="5"/>
  <c r="R9" i="5"/>
  <c r="R24" i="5"/>
  <c r="R22" i="5"/>
  <c r="R27" i="5"/>
  <c r="R28" i="5"/>
  <c r="R30" i="5"/>
  <c r="R51" i="5"/>
  <c r="R59" i="5"/>
  <c r="R31" i="5"/>
  <c r="R32" i="5"/>
  <c r="R64" i="5"/>
  <c r="R33" i="5"/>
  <c r="R19" i="5"/>
  <c r="R34" i="5"/>
  <c r="R46" i="5"/>
  <c r="R7" i="5"/>
  <c r="R14" i="5"/>
  <c r="R44" i="5"/>
  <c r="R35" i="5"/>
  <c r="R37" i="5"/>
  <c r="R38" i="5"/>
  <c r="R40" i="5"/>
  <c r="R42" i="5"/>
  <c r="R43" i="5"/>
  <c r="R45" i="5"/>
  <c r="R47" i="5"/>
  <c r="R41" i="5"/>
  <c r="R3" i="5"/>
  <c r="R48" i="5"/>
  <c r="R29" i="5"/>
  <c r="R50" i="5"/>
  <c r="R68" i="5"/>
  <c r="R20" i="5"/>
  <c r="R65" i="5"/>
  <c r="R52" i="5"/>
  <c r="R53" i="5"/>
  <c r="R11" i="5"/>
  <c r="R54" i="5"/>
  <c r="R56" i="5"/>
  <c r="R57" i="5"/>
  <c r="R25" i="5"/>
  <c r="R58" i="5"/>
  <c r="R8" i="5"/>
  <c r="R60" i="5"/>
  <c r="R39" i="5"/>
  <c r="R61" i="5"/>
  <c r="R62" i="5"/>
  <c r="R63" i="5"/>
  <c r="R66" i="5"/>
  <c r="R67" i="5"/>
  <c r="R49" i="5"/>
  <c r="R69" i="5"/>
  <c r="R70" i="5"/>
  <c r="R71" i="5"/>
  <c r="R2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B74" i="5"/>
  <c r="P73" i="5"/>
  <c r="R73" i="5" l="1"/>
  <c r="R74" i="5"/>
  <c r="S74" i="5"/>
  <c r="S73" i="5"/>
  <c r="P3" i="4"/>
  <c r="P10" i="4"/>
  <c r="P4" i="4"/>
  <c r="P56" i="4"/>
  <c r="P31" i="4"/>
  <c r="P61" i="4"/>
  <c r="P7" i="4"/>
  <c r="P8" i="4"/>
  <c r="P9" i="4"/>
  <c r="P16" i="4"/>
  <c r="P27" i="4"/>
  <c r="P14" i="4"/>
  <c r="P20" i="4"/>
  <c r="P43" i="4"/>
  <c r="P17" i="4"/>
  <c r="P18" i="4"/>
  <c r="P5" i="4"/>
  <c r="P11" i="4"/>
  <c r="P30" i="4"/>
  <c r="P22" i="4"/>
  <c r="P54" i="4"/>
  <c r="P24" i="4"/>
  <c r="P6" i="4"/>
  <c r="P67" i="4"/>
  <c r="P23" i="4"/>
  <c r="P26" i="4"/>
  <c r="P49" i="4"/>
  <c r="P12" i="4"/>
  <c r="P13" i="4"/>
  <c r="P15" i="4"/>
  <c r="P57" i="4"/>
  <c r="P34" i="4"/>
  <c r="P35" i="4"/>
  <c r="P36" i="4"/>
  <c r="P37" i="4"/>
  <c r="P38" i="4"/>
  <c r="P39" i="4"/>
  <c r="P46" i="4"/>
  <c r="P41" i="4"/>
  <c r="P42" i="4"/>
  <c r="P70" i="4"/>
  <c r="P40" i="4"/>
  <c r="P45" i="4"/>
  <c r="P71" i="4"/>
  <c r="P63" i="4"/>
  <c r="P19" i="4"/>
  <c r="P50" i="4"/>
  <c r="P53" i="4"/>
  <c r="P51" i="4"/>
  <c r="P52" i="4"/>
  <c r="P69" i="4"/>
  <c r="P47" i="4"/>
  <c r="P48" i="4"/>
  <c r="P25" i="4"/>
  <c r="P2" i="4"/>
  <c r="P55" i="4"/>
  <c r="P59" i="4"/>
  <c r="P60" i="4"/>
  <c r="P28" i="4"/>
  <c r="P62" i="4"/>
  <c r="P29" i="4"/>
  <c r="P64" i="4"/>
  <c r="P65" i="4"/>
  <c r="P66" i="4"/>
  <c r="P58" i="4"/>
  <c r="P68" i="4"/>
  <c r="P21" i="4"/>
  <c r="P44" i="4"/>
  <c r="P33" i="4"/>
  <c r="O3" i="4"/>
  <c r="O10" i="4"/>
  <c r="O4" i="4"/>
  <c r="O56" i="4"/>
  <c r="O31" i="4"/>
  <c r="O61" i="4"/>
  <c r="O7" i="4"/>
  <c r="O8" i="4"/>
  <c r="O9" i="4"/>
  <c r="O16" i="4"/>
  <c r="O27" i="4"/>
  <c r="O14" i="4"/>
  <c r="O20" i="4"/>
  <c r="O43" i="4"/>
  <c r="O17" i="4"/>
  <c r="O18" i="4"/>
  <c r="O5" i="4"/>
  <c r="O11" i="4"/>
  <c r="O30" i="4"/>
  <c r="O22" i="4"/>
  <c r="O54" i="4"/>
  <c r="O24" i="4"/>
  <c r="O6" i="4"/>
  <c r="O67" i="4"/>
  <c r="O23" i="4"/>
  <c r="O26" i="4"/>
  <c r="O49" i="4"/>
  <c r="O12" i="4"/>
  <c r="O13" i="4"/>
  <c r="O15" i="4"/>
  <c r="O57" i="4"/>
  <c r="O34" i="4"/>
  <c r="O35" i="4"/>
  <c r="O36" i="4"/>
  <c r="O37" i="4"/>
  <c r="O38" i="4"/>
  <c r="O39" i="4"/>
  <c r="O46" i="4"/>
  <c r="O41" i="4"/>
  <c r="O42" i="4"/>
  <c r="O70" i="4"/>
  <c r="O40" i="4"/>
  <c r="O45" i="4"/>
  <c r="O71" i="4"/>
  <c r="O63" i="4"/>
  <c r="O19" i="4"/>
  <c r="O50" i="4"/>
  <c r="O53" i="4"/>
  <c r="O51" i="4"/>
  <c r="O52" i="4"/>
  <c r="O69" i="4"/>
  <c r="O47" i="4"/>
  <c r="O48" i="4"/>
  <c r="O25" i="4"/>
  <c r="O2" i="4"/>
  <c r="O55" i="4"/>
  <c r="O59" i="4"/>
  <c r="O60" i="4"/>
  <c r="O28" i="4"/>
  <c r="O62" i="4"/>
  <c r="O29" i="4"/>
  <c r="O64" i="4"/>
  <c r="O65" i="4"/>
  <c r="O66" i="4"/>
  <c r="O58" i="4"/>
  <c r="O68" i="4"/>
  <c r="O21" i="4"/>
  <c r="O44" i="4"/>
  <c r="O33" i="4"/>
  <c r="L74" i="4"/>
  <c r="M74" i="4"/>
  <c r="K73" i="4"/>
  <c r="L73" i="4"/>
  <c r="M73" i="4"/>
  <c r="O32" i="4"/>
  <c r="P32" i="4"/>
  <c r="O74" i="7"/>
  <c r="P74" i="7"/>
  <c r="N73" i="7"/>
  <c r="O73" i="7"/>
  <c r="P73" i="7"/>
  <c r="S36" i="1"/>
  <c r="S3" i="14"/>
  <c r="S4" i="14"/>
  <c r="S50" i="14"/>
  <c r="S6" i="14"/>
  <c r="S7" i="14"/>
  <c r="S8" i="14"/>
  <c r="S15" i="14"/>
  <c r="S10" i="14"/>
  <c r="S11" i="14"/>
  <c r="S12" i="14"/>
  <c r="S13" i="14"/>
  <c r="S14" i="14"/>
  <c r="S42" i="14"/>
  <c r="S16" i="14"/>
  <c r="S17" i="14"/>
  <c r="S18" i="14"/>
  <c r="S19" i="14"/>
  <c r="S2" i="14"/>
  <c r="S21" i="14"/>
  <c r="S22" i="14"/>
  <c r="S23" i="14"/>
  <c r="S24" i="14"/>
  <c r="S25" i="14"/>
  <c r="S26" i="14"/>
  <c r="S27" i="14"/>
  <c r="S5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9" i="14"/>
  <c r="S43" i="14"/>
  <c r="S44" i="14"/>
  <c r="S45" i="14"/>
  <c r="S46" i="14"/>
  <c r="S47" i="14"/>
  <c r="S48" i="14"/>
  <c r="S49" i="14"/>
  <c r="S60" i="14"/>
  <c r="S51" i="14"/>
  <c r="S52" i="14"/>
  <c r="S53" i="14"/>
  <c r="S54" i="14"/>
  <c r="S55" i="14"/>
  <c r="S56" i="14"/>
  <c r="S57" i="14"/>
  <c r="S28" i="14"/>
  <c r="S59" i="14"/>
  <c r="S58" i="14"/>
  <c r="S61" i="14"/>
  <c r="S62" i="14"/>
  <c r="S63" i="14"/>
  <c r="S64" i="14"/>
  <c r="S65" i="14"/>
  <c r="S66" i="14"/>
  <c r="S67" i="14"/>
  <c r="S68" i="14"/>
  <c r="S69" i="14"/>
  <c r="S70" i="14"/>
  <c r="S71" i="14"/>
  <c r="S20" i="14"/>
  <c r="R3" i="26"/>
  <c r="R4" i="26"/>
  <c r="R59" i="26"/>
  <c r="R6" i="26"/>
  <c r="R7" i="26"/>
  <c r="R8" i="26"/>
  <c r="R9" i="26"/>
  <c r="R10" i="26"/>
  <c r="R11" i="26"/>
  <c r="R12" i="26"/>
  <c r="R13" i="26"/>
  <c r="R14" i="26"/>
  <c r="R15" i="26"/>
  <c r="R16" i="26"/>
  <c r="R40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60" i="26"/>
  <c r="R35" i="26"/>
  <c r="R36" i="26"/>
  <c r="R37" i="26"/>
  <c r="R38" i="26"/>
  <c r="R39" i="26"/>
  <c r="R17" i="26"/>
  <c r="R41" i="26"/>
  <c r="R42" i="26"/>
  <c r="R43" i="26"/>
  <c r="R44" i="26"/>
  <c r="R45" i="26"/>
  <c r="R46" i="26"/>
  <c r="R47" i="26"/>
  <c r="R48" i="26"/>
  <c r="R49" i="26"/>
  <c r="R71" i="26"/>
  <c r="R51" i="26"/>
  <c r="R52" i="26"/>
  <c r="R53" i="26"/>
  <c r="R54" i="26"/>
  <c r="R57" i="26"/>
  <c r="R56" i="26"/>
  <c r="R70" i="26"/>
  <c r="R58" i="26"/>
  <c r="R55" i="26"/>
  <c r="R5" i="26"/>
  <c r="R61" i="26"/>
  <c r="R62" i="26"/>
  <c r="R63" i="26"/>
  <c r="R64" i="26"/>
  <c r="R65" i="26"/>
  <c r="R66" i="26"/>
  <c r="R67" i="26"/>
  <c r="R68" i="26"/>
  <c r="R69" i="26"/>
  <c r="R34" i="26"/>
  <c r="R50" i="26"/>
  <c r="R2" i="26"/>
  <c r="Q3" i="26"/>
  <c r="Q4" i="26"/>
  <c r="Q59" i="26"/>
  <c r="Q6" i="26"/>
  <c r="Q7" i="26"/>
  <c r="Q8" i="26"/>
  <c r="Q9" i="26"/>
  <c r="Q10" i="26"/>
  <c r="Q11" i="26"/>
  <c r="Q12" i="26"/>
  <c r="Q13" i="26"/>
  <c r="Q14" i="26"/>
  <c r="Q15" i="26"/>
  <c r="Q16" i="26"/>
  <c r="Q40" i="26"/>
  <c r="Q18" i="26"/>
  <c r="Q19" i="26"/>
  <c r="Q20" i="26"/>
  <c r="Q21" i="26"/>
  <c r="Q22" i="26"/>
  <c r="Q23" i="26"/>
  <c r="Q24" i="26"/>
  <c r="Q25" i="26"/>
  <c r="Q26" i="26"/>
  <c r="Q27" i="26"/>
  <c r="Q28" i="26"/>
  <c r="Q29" i="26"/>
  <c r="Q30" i="26"/>
  <c r="Q31" i="26"/>
  <c r="Q32" i="26"/>
  <c r="Q33" i="26"/>
  <c r="Q60" i="26"/>
  <c r="Q35" i="26"/>
  <c r="Q36" i="26"/>
  <c r="Q37" i="26"/>
  <c r="Q38" i="26"/>
  <c r="Q39" i="26"/>
  <c r="Q17" i="26"/>
  <c r="Q41" i="26"/>
  <c r="Q42" i="26"/>
  <c r="Q43" i="26"/>
  <c r="Q44" i="26"/>
  <c r="Q45" i="26"/>
  <c r="Q46" i="26"/>
  <c r="Q47" i="26"/>
  <c r="Q48" i="26"/>
  <c r="Q49" i="26"/>
  <c r="Q71" i="26"/>
  <c r="Q51" i="26"/>
  <c r="Q52" i="26"/>
  <c r="Q53" i="26"/>
  <c r="Q54" i="26"/>
  <c r="Q57" i="26"/>
  <c r="Q56" i="26"/>
  <c r="Q70" i="26"/>
  <c r="Q58" i="26"/>
  <c r="Q55" i="26"/>
  <c r="Q5" i="26"/>
  <c r="Q61" i="26"/>
  <c r="Q62" i="26"/>
  <c r="Q63" i="26"/>
  <c r="Q64" i="26"/>
  <c r="Q65" i="26"/>
  <c r="Q66" i="26"/>
  <c r="Q67" i="26"/>
  <c r="Q68" i="26"/>
  <c r="Q69" i="26"/>
  <c r="Q34" i="26"/>
  <c r="Q50" i="26"/>
  <c r="Q2" i="26"/>
  <c r="S3" i="6"/>
  <c r="S4" i="6"/>
  <c r="S5" i="6"/>
  <c r="S6" i="6"/>
  <c r="S7" i="6"/>
  <c r="S8" i="6"/>
  <c r="S11" i="6"/>
  <c r="S10" i="6"/>
  <c r="S22" i="6"/>
  <c r="S2" i="6"/>
  <c r="S13" i="6"/>
  <c r="S19" i="6"/>
  <c r="S38" i="6"/>
  <c r="S16" i="6"/>
  <c r="S17" i="6"/>
  <c r="S25" i="6"/>
  <c r="S14" i="6"/>
  <c r="S12" i="6"/>
  <c r="S58" i="6"/>
  <c r="S34" i="6"/>
  <c r="S28" i="6"/>
  <c r="S24" i="6"/>
  <c r="S45" i="6"/>
  <c r="S9" i="6"/>
  <c r="S27" i="6"/>
  <c r="S60" i="6"/>
  <c r="S64" i="6"/>
  <c r="S21" i="6"/>
  <c r="S20" i="6"/>
  <c r="S32" i="6"/>
  <c r="S57" i="6"/>
  <c r="S50" i="6"/>
  <c r="S61" i="6"/>
  <c r="S43" i="6"/>
  <c r="S37" i="6"/>
  <c r="S33" i="6"/>
  <c r="S39" i="6"/>
  <c r="S40" i="6"/>
  <c r="S41" i="6"/>
  <c r="S15" i="6"/>
  <c r="S23" i="6"/>
  <c r="S44" i="6"/>
  <c r="S18" i="6"/>
  <c r="S46" i="6"/>
  <c r="S47" i="6"/>
  <c r="S35" i="6"/>
  <c r="S49" i="6"/>
  <c r="S29" i="6"/>
  <c r="S53" i="6"/>
  <c r="S52" i="6"/>
  <c r="S42" i="6"/>
  <c r="S55" i="6"/>
  <c r="S71" i="6"/>
  <c r="S30" i="6"/>
  <c r="S59" i="6"/>
  <c r="S31" i="6"/>
  <c r="S48" i="6"/>
  <c r="S54" i="6"/>
  <c r="S26" i="6"/>
  <c r="S56" i="6"/>
  <c r="S63" i="6"/>
  <c r="S68" i="6"/>
  <c r="S65" i="6"/>
  <c r="S66" i="6"/>
  <c r="S67" i="6"/>
  <c r="S62" i="6"/>
  <c r="S69" i="6"/>
  <c r="S36" i="6"/>
  <c r="S70" i="6"/>
  <c r="S51" i="6"/>
  <c r="S3" i="13"/>
  <c r="S49" i="13"/>
  <c r="S5" i="13"/>
  <c r="S6" i="13"/>
  <c r="S7" i="13"/>
  <c r="S8" i="13"/>
  <c r="S13" i="13"/>
  <c r="S10" i="13"/>
  <c r="S12" i="13"/>
  <c r="S26" i="13"/>
  <c r="S44" i="13"/>
  <c r="S16" i="13"/>
  <c r="S58" i="13"/>
  <c r="S63" i="13"/>
  <c r="S17" i="13"/>
  <c r="S18" i="13"/>
  <c r="S19" i="13"/>
  <c r="S20" i="13"/>
  <c r="S47" i="13"/>
  <c r="S11" i="13"/>
  <c r="S9" i="13"/>
  <c r="S24" i="13"/>
  <c r="S38" i="13"/>
  <c r="S57" i="13"/>
  <c r="S32" i="13"/>
  <c r="S28" i="13"/>
  <c r="S29" i="13"/>
  <c r="S30" i="13"/>
  <c r="S31" i="13"/>
  <c r="S60" i="13"/>
  <c r="S33" i="13"/>
  <c r="S61" i="13"/>
  <c r="S22" i="13"/>
  <c r="S52" i="13"/>
  <c r="S64" i="13"/>
  <c r="S37" i="13"/>
  <c r="S21" i="13"/>
  <c r="S40" i="13"/>
  <c r="S41" i="13"/>
  <c r="S42" i="13"/>
  <c r="S70" i="13"/>
  <c r="S14" i="13"/>
  <c r="S53" i="13"/>
  <c r="S46" i="13"/>
  <c r="S15" i="13"/>
  <c r="S48" i="13"/>
  <c r="S23" i="13"/>
  <c r="S50" i="13"/>
  <c r="S39" i="13"/>
  <c r="S34" i="13"/>
  <c r="S59" i="13"/>
  <c r="S55" i="13"/>
  <c r="S69" i="13"/>
  <c r="S35" i="13"/>
  <c r="S71" i="13"/>
  <c r="S54" i="13"/>
  <c r="S36" i="13"/>
  <c r="S67" i="13"/>
  <c r="S27" i="13"/>
  <c r="S4" i="13"/>
  <c r="S45" i="13"/>
  <c r="S56" i="13"/>
  <c r="S65" i="13"/>
  <c r="S66" i="13"/>
  <c r="S62" i="13"/>
  <c r="S68" i="13"/>
  <c r="S25" i="13"/>
  <c r="S43" i="13"/>
  <c r="S51" i="13"/>
  <c r="S2" i="13"/>
  <c r="S4" i="7"/>
  <c r="S3" i="7"/>
  <c r="S5" i="7"/>
  <c r="S6" i="7"/>
  <c r="S7" i="7"/>
  <c r="S9" i="7"/>
  <c r="S8" i="7"/>
  <c r="S10" i="7"/>
  <c r="S12" i="7"/>
  <c r="S13" i="7"/>
  <c r="S14" i="7"/>
  <c r="S15" i="7"/>
  <c r="S16" i="7"/>
  <c r="S17" i="7"/>
  <c r="S19" i="7"/>
  <c r="S11" i="7"/>
  <c r="S20" i="7"/>
  <c r="S18" i="7"/>
  <c r="S23" i="7"/>
  <c r="S25" i="7"/>
  <c r="S26" i="7"/>
  <c r="S24" i="7"/>
  <c r="S28" i="7"/>
  <c r="S29" i="7"/>
  <c r="S32" i="7"/>
  <c r="S22" i="7"/>
  <c r="S33" i="7"/>
  <c r="S21" i="7"/>
  <c r="S35" i="7"/>
  <c r="S30" i="7"/>
  <c r="S27" i="7"/>
  <c r="S31" i="7"/>
  <c r="S34" i="7"/>
  <c r="S36" i="7"/>
  <c r="S37" i="7"/>
  <c r="S38" i="7"/>
  <c r="S39" i="7"/>
  <c r="S40" i="7"/>
  <c r="S42" i="7"/>
  <c r="S44" i="7"/>
  <c r="S47" i="7"/>
  <c r="S43" i="7"/>
  <c r="S41" i="7"/>
  <c r="S48" i="7"/>
  <c r="S45" i="7"/>
  <c r="S49" i="7"/>
  <c r="S56" i="7"/>
  <c r="S55" i="7"/>
  <c r="S46" i="7"/>
  <c r="S51" i="7"/>
  <c r="S52" i="7"/>
  <c r="S50" i="7"/>
  <c r="S53" i="7"/>
  <c r="S54" i="7"/>
  <c r="S58" i="7"/>
  <c r="S57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2" i="7"/>
  <c r="R4" i="7"/>
  <c r="R3" i="7"/>
  <c r="R5" i="7"/>
  <c r="R6" i="7"/>
  <c r="R7" i="7"/>
  <c r="R9" i="7"/>
  <c r="R8" i="7"/>
  <c r="R10" i="7"/>
  <c r="R12" i="7"/>
  <c r="R13" i="7"/>
  <c r="R14" i="7"/>
  <c r="R15" i="7"/>
  <c r="R16" i="7"/>
  <c r="R17" i="7"/>
  <c r="R19" i="7"/>
  <c r="R11" i="7"/>
  <c r="R20" i="7"/>
  <c r="R18" i="7"/>
  <c r="R23" i="7"/>
  <c r="R25" i="7"/>
  <c r="R26" i="7"/>
  <c r="R24" i="7"/>
  <c r="R28" i="7"/>
  <c r="R29" i="7"/>
  <c r="R32" i="7"/>
  <c r="R22" i="7"/>
  <c r="R33" i="7"/>
  <c r="R21" i="7"/>
  <c r="R35" i="7"/>
  <c r="R30" i="7"/>
  <c r="R27" i="7"/>
  <c r="R31" i="7"/>
  <c r="R34" i="7"/>
  <c r="R36" i="7"/>
  <c r="R37" i="7"/>
  <c r="R38" i="7"/>
  <c r="R39" i="7"/>
  <c r="R40" i="7"/>
  <c r="R42" i="7"/>
  <c r="R44" i="7"/>
  <c r="R47" i="7"/>
  <c r="R43" i="7"/>
  <c r="R41" i="7"/>
  <c r="R48" i="7"/>
  <c r="R45" i="7"/>
  <c r="R49" i="7"/>
  <c r="R56" i="7"/>
  <c r="R55" i="7"/>
  <c r="R46" i="7"/>
  <c r="R51" i="7"/>
  <c r="R52" i="7"/>
  <c r="R50" i="7"/>
  <c r="R53" i="7"/>
  <c r="R54" i="7"/>
  <c r="R58" i="7"/>
  <c r="R57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2" i="7"/>
  <c r="N74" i="7"/>
  <c r="L73" i="7"/>
  <c r="M73" i="7"/>
  <c r="N74" i="14"/>
  <c r="O74" i="14"/>
  <c r="P74" i="14"/>
  <c r="M73" i="14"/>
  <c r="N73" i="14"/>
  <c r="O73" i="14"/>
  <c r="P73" i="14"/>
  <c r="L73" i="14"/>
  <c r="R3" i="14"/>
  <c r="R4" i="14"/>
  <c r="R50" i="14"/>
  <c r="R7" i="14"/>
  <c r="R6" i="14"/>
  <c r="R15" i="14"/>
  <c r="R8" i="14"/>
  <c r="R11" i="14"/>
  <c r="R10" i="14"/>
  <c r="R12" i="14"/>
  <c r="R16" i="14"/>
  <c r="R42" i="14"/>
  <c r="R13" i="14"/>
  <c r="R17" i="14"/>
  <c r="R14" i="14"/>
  <c r="R18" i="14"/>
  <c r="R19" i="14"/>
  <c r="R22" i="14"/>
  <c r="R23" i="14"/>
  <c r="R2" i="14"/>
  <c r="R21" i="14"/>
  <c r="R5" i="14"/>
  <c r="R25" i="14"/>
  <c r="R29" i="14"/>
  <c r="R24" i="14"/>
  <c r="R31" i="14"/>
  <c r="R30" i="14"/>
  <c r="R26" i="14"/>
  <c r="R32" i="14"/>
  <c r="R35" i="14"/>
  <c r="R34" i="14"/>
  <c r="R33" i="14"/>
  <c r="R37" i="14"/>
  <c r="R40" i="14"/>
  <c r="R39" i="14"/>
  <c r="R41" i="14"/>
  <c r="R36" i="14"/>
  <c r="R27" i="14"/>
  <c r="R38" i="14"/>
  <c r="R43" i="14"/>
  <c r="R46" i="14"/>
  <c r="R45" i="14"/>
  <c r="R44" i="14"/>
  <c r="R9" i="14"/>
  <c r="R52" i="14"/>
  <c r="R47" i="14"/>
  <c r="R53" i="14"/>
  <c r="R51" i="14"/>
  <c r="R56" i="14"/>
  <c r="R49" i="14"/>
  <c r="R54" i="14"/>
  <c r="R48" i="14"/>
  <c r="R60" i="14"/>
  <c r="R28" i="14"/>
  <c r="R55" i="14"/>
  <c r="R61" i="14"/>
  <c r="R57" i="14"/>
  <c r="R59" i="14"/>
  <c r="R66" i="14"/>
  <c r="R58" i="14"/>
  <c r="R63" i="14"/>
  <c r="R62" i="14"/>
  <c r="R65" i="14"/>
  <c r="R64" i="14"/>
  <c r="R67" i="14"/>
  <c r="R68" i="14"/>
  <c r="R69" i="14"/>
  <c r="R70" i="14"/>
  <c r="R71" i="14"/>
  <c r="R20" i="14"/>
  <c r="N74" i="13"/>
  <c r="O74" i="13"/>
  <c r="P74" i="13"/>
  <c r="J73" i="13"/>
  <c r="K73" i="13"/>
  <c r="L73" i="13"/>
  <c r="M73" i="13"/>
  <c r="N73" i="13"/>
  <c r="O73" i="13"/>
  <c r="P73" i="13"/>
  <c r="R9" i="13"/>
  <c r="R30" i="13"/>
  <c r="R33" i="13"/>
  <c r="R11" i="13"/>
  <c r="R12" i="13"/>
  <c r="R13" i="13"/>
  <c r="R3" i="13"/>
  <c r="R14" i="13"/>
  <c r="R15" i="13"/>
  <c r="R16" i="13"/>
  <c r="R21" i="13"/>
  <c r="R29" i="13"/>
  <c r="R22" i="13"/>
  <c r="R23" i="13"/>
  <c r="R25" i="13"/>
  <c r="R18" i="13"/>
  <c r="R26" i="13"/>
  <c r="R17" i="13"/>
  <c r="R27" i="13"/>
  <c r="R32" i="13"/>
  <c r="R34" i="13"/>
  <c r="R42" i="13"/>
  <c r="R46" i="13"/>
  <c r="R35" i="13"/>
  <c r="R36" i="13"/>
  <c r="R19" i="13"/>
  <c r="R37" i="13"/>
  <c r="R7" i="13"/>
  <c r="R38" i="13"/>
  <c r="R20" i="13"/>
  <c r="R6" i="13"/>
  <c r="R5" i="13"/>
  <c r="R31" i="13"/>
  <c r="R39" i="13"/>
  <c r="R43" i="13"/>
  <c r="R44" i="13"/>
  <c r="R45" i="13"/>
  <c r="R47" i="13"/>
  <c r="R49" i="13"/>
  <c r="R51" i="13"/>
  <c r="R52" i="13"/>
  <c r="R50" i="13"/>
  <c r="R2" i="13"/>
  <c r="R53" i="13"/>
  <c r="R41" i="13"/>
  <c r="R54" i="13"/>
  <c r="R66" i="13"/>
  <c r="R40" i="13"/>
  <c r="R68" i="13"/>
  <c r="R55" i="13"/>
  <c r="R56" i="13"/>
  <c r="R28" i="13"/>
  <c r="R57" i="13"/>
  <c r="R58" i="13"/>
  <c r="R59" i="13"/>
  <c r="R24" i="13"/>
  <c r="R60" i="13"/>
  <c r="R8" i="13"/>
  <c r="R61" i="13"/>
  <c r="R10" i="13"/>
  <c r="R62" i="13"/>
  <c r="R63" i="13"/>
  <c r="R64" i="13"/>
  <c r="R65" i="13"/>
  <c r="R67" i="13"/>
  <c r="R48" i="13"/>
  <c r="R69" i="13"/>
  <c r="R70" i="13"/>
  <c r="R71" i="13"/>
  <c r="R4" i="13"/>
  <c r="P74" i="6"/>
  <c r="D74" i="6"/>
  <c r="E74" i="6"/>
  <c r="F74" i="6"/>
  <c r="F73" i="6" s="1"/>
  <c r="G74" i="6"/>
  <c r="H74" i="6"/>
  <c r="H73" i="6" s="1"/>
  <c r="I74" i="6"/>
  <c r="J74" i="6"/>
  <c r="J73" i="6" s="1"/>
  <c r="K74" i="6"/>
  <c r="L74" i="6"/>
  <c r="M74" i="6"/>
  <c r="N74" i="6"/>
  <c r="O74" i="6"/>
  <c r="D73" i="6"/>
  <c r="E73" i="6"/>
  <c r="G73" i="6"/>
  <c r="I73" i="6"/>
  <c r="K73" i="6"/>
  <c r="L73" i="6"/>
  <c r="M73" i="6"/>
  <c r="N73" i="6"/>
  <c r="O73" i="6"/>
  <c r="P73" i="6"/>
  <c r="R9" i="6"/>
  <c r="R27" i="6"/>
  <c r="R37" i="6"/>
  <c r="R11" i="6"/>
  <c r="R12" i="6"/>
  <c r="R14" i="6"/>
  <c r="R3" i="6"/>
  <c r="R15" i="6"/>
  <c r="R18" i="6"/>
  <c r="R19" i="6"/>
  <c r="R20" i="6"/>
  <c r="R32" i="6"/>
  <c r="R21" i="6"/>
  <c r="R22" i="6"/>
  <c r="R69" i="6"/>
  <c r="R39" i="6"/>
  <c r="R25" i="6"/>
  <c r="R16" i="6"/>
  <c r="R26" i="6"/>
  <c r="R28" i="6"/>
  <c r="R29" i="6"/>
  <c r="R44" i="6"/>
  <c r="R47" i="6"/>
  <c r="R30" i="6"/>
  <c r="R31" i="6"/>
  <c r="R7" i="6"/>
  <c r="R33" i="6"/>
  <c r="R4" i="6"/>
  <c r="R34" i="6"/>
  <c r="R46" i="6"/>
  <c r="R5" i="6"/>
  <c r="R8" i="6"/>
  <c r="R24" i="6"/>
  <c r="R35" i="6"/>
  <c r="R36" i="6"/>
  <c r="R38" i="6"/>
  <c r="R63" i="6"/>
  <c r="R43" i="6"/>
  <c r="R45" i="6"/>
  <c r="R70" i="6"/>
  <c r="R50" i="6"/>
  <c r="R49" i="6"/>
  <c r="R51" i="6"/>
  <c r="R53" i="6"/>
  <c r="R41" i="6"/>
  <c r="R48" i="6"/>
  <c r="R66" i="6"/>
  <c r="R40" i="6"/>
  <c r="R67" i="6"/>
  <c r="R55" i="6"/>
  <c r="R68" i="6"/>
  <c r="R13" i="6"/>
  <c r="R57" i="6"/>
  <c r="R58" i="6"/>
  <c r="R59" i="6"/>
  <c r="R17" i="6"/>
  <c r="R60" i="6"/>
  <c r="R10" i="6"/>
  <c r="R61" i="6"/>
  <c r="R6" i="6"/>
  <c r="R62" i="6"/>
  <c r="R2" i="6"/>
  <c r="R64" i="6"/>
  <c r="R65" i="6"/>
  <c r="R54" i="6"/>
  <c r="R52" i="6"/>
  <c r="R42" i="6"/>
  <c r="R23" i="6"/>
  <c r="R71" i="6"/>
  <c r="R56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C74" i="8"/>
  <c r="D74" i="8"/>
  <c r="E74" i="8"/>
  <c r="F74" i="8"/>
  <c r="G74" i="8"/>
  <c r="H74" i="8"/>
  <c r="I74" i="8"/>
  <c r="J74" i="8"/>
  <c r="K74" i="8"/>
  <c r="L74" i="8"/>
  <c r="B74" i="8"/>
  <c r="O74" i="24"/>
  <c r="N74" i="24"/>
  <c r="M74" i="24"/>
  <c r="L74" i="24"/>
  <c r="K74" i="24"/>
  <c r="J74" i="24"/>
  <c r="I74" i="24"/>
  <c r="H74" i="24"/>
  <c r="G74" i="24"/>
  <c r="F74" i="24"/>
  <c r="E74" i="24"/>
  <c r="D74" i="24"/>
  <c r="C74" i="24"/>
  <c r="B74" i="24"/>
  <c r="K74" i="4"/>
  <c r="J74" i="4"/>
  <c r="I74" i="4"/>
  <c r="H74" i="4"/>
  <c r="G74" i="4"/>
  <c r="F74" i="4"/>
  <c r="E74" i="4"/>
  <c r="D74" i="4"/>
  <c r="C74" i="4"/>
  <c r="R73" i="13" l="1"/>
  <c r="R74" i="13"/>
  <c r="S73" i="13"/>
  <c r="R74" i="14"/>
  <c r="S74" i="14"/>
  <c r="R73" i="14"/>
  <c r="R73" i="7"/>
  <c r="S73" i="7"/>
  <c r="S74" i="7"/>
  <c r="R74" i="7"/>
  <c r="S73" i="14"/>
  <c r="S74" i="13"/>
  <c r="R74" i="6"/>
  <c r="R73" i="6"/>
  <c r="P74" i="8"/>
  <c r="O74" i="8"/>
  <c r="B74" i="4" l="1"/>
  <c r="C74" i="25" l="1"/>
  <c r="D74" i="25"/>
  <c r="E74" i="25"/>
  <c r="F74" i="25"/>
  <c r="G74" i="25"/>
  <c r="H74" i="25"/>
  <c r="I74" i="25"/>
  <c r="J74" i="25"/>
  <c r="K74" i="25"/>
  <c r="L74" i="25"/>
  <c r="M74" i="25"/>
  <c r="N74" i="25"/>
  <c r="O74" i="25"/>
  <c r="B74" i="25"/>
  <c r="C74" i="21"/>
  <c r="D74" i="21"/>
  <c r="E74" i="21"/>
  <c r="F74" i="21"/>
  <c r="G74" i="21"/>
  <c r="H74" i="21"/>
  <c r="I74" i="21"/>
  <c r="J74" i="21"/>
  <c r="K74" i="21"/>
  <c r="L74" i="21"/>
  <c r="M74" i="21"/>
  <c r="N74" i="21"/>
  <c r="O74" i="21"/>
  <c r="B74" i="21"/>
  <c r="O74" i="22"/>
  <c r="N74" i="22"/>
  <c r="M74" i="22"/>
  <c r="L74" i="22"/>
  <c r="K74" i="22"/>
  <c r="J74" i="22"/>
  <c r="I74" i="22"/>
  <c r="H74" i="22"/>
  <c r="G74" i="22"/>
  <c r="F74" i="22"/>
  <c r="E74" i="22"/>
  <c r="D74" i="22"/>
  <c r="C74" i="22"/>
  <c r="B74" i="22"/>
  <c r="M74" i="7"/>
  <c r="L74" i="7"/>
  <c r="K74" i="7"/>
  <c r="J74" i="7"/>
  <c r="I74" i="7"/>
  <c r="H74" i="7"/>
  <c r="G74" i="7"/>
  <c r="F74" i="7"/>
  <c r="E74" i="7"/>
  <c r="D74" i="7"/>
  <c r="C74" i="7"/>
  <c r="B74" i="7"/>
  <c r="M74" i="14"/>
  <c r="L74" i="14"/>
  <c r="K74" i="14"/>
  <c r="J74" i="14"/>
  <c r="I74" i="14"/>
  <c r="H74" i="14"/>
  <c r="G74" i="14"/>
  <c r="F74" i="14"/>
  <c r="E74" i="14"/>
  <c r="D74" i="14"/>
  <c r="C74" i="14"/>
  <c r="B74" i="14"/>
  <c r="K73" i="14"/>
  <c r="J73" i="14"/>
  <c r="I73" i="14"/>
  <c r="H73" i="14"/>
  <c r="G73" i="14"/>
  <c r="F73" i="14"/>
  <c r="E73" i="14"/>
  <c r="D73" i="14"/>
  <c r="C73" i="14"/>
  <c r="B73" i="14"/>
  <c r="C74" i="13"/>
  <c r="D74" i="13"/>
  <c r="E74" i="13"/>
  <c r="F74" i="13"/>
  <c r="G74" i="13"/>
  <c r="H74" i="13"/>
  <c r="I74" i="13"/>
  <c r="J74" i="13"/>
  <c r="K74" i="13"/>
  <c r="L74" i="13"/>
  <c r="M74" i="13"/>
  <c r="B74" i="13"/>
  <c r="C74" i="6"/>
  <c r="C73" i="6" s="1"/>
  <c r="B74" i="6"/>
  <c r="C74" i="26"/>
  <c r="D74" i="26"/>
  <c r="E74" i="26"/>
  <c r="F74" i="26"/>
  <c r="G74" i="26"/>
  <c r="H74" i="26"/>
  <c r="I74" i="26"/>
  <c r="J74" i="26"/>
  <c r="K74" i="26"/>
  <c r="L74" i="26"/>
  <c r="M74" i="26"/>
  <c r="N74" i="26"/>
  <c r="O74" i="26"/>
  <c r="B74" i="26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B74" i="3"/>
  <c r="B74" i="12"/>
  <c r="C73" i="15"/>
  <c r="D73" i="15"/>
  <c r="E73" i="15"/>
  <c r="F73" i="15"/>
  <c r="G73" i="15"/>
  <c r="H73" i="15"/>
  <c r="I73" i="15"/>
  <c r="J73" i="15"/>
  <c r="K73" i="15"/>
  <c r="L73" i="15"/>
  <c r="B73" i="15"/>
  <c r="Q54" i="15"/>
  <c r="Q50" i="15"/>
  <c r="Q49" i="15"/>
  <c r="Q23" i="15"/>
  <c r="Q69" i="15"/>
  <c r="Q52" i="15"/>
  <c r="Q68" i="15"/>
  <c r="Q24" i="15"/>
  <c r="Q41" i="15"/>
  <c r="Q40" i="15"/>
  <c r="Q43" i="15"/>
  <c r="Q7" i="15"/>
  <c r="Q16" i="15"/>
  <c r="Q57" i="15"/>
  <c r="Q4" i="15"/>
  <c r="Q64" i="15"/>
  <c r="Q61" i="15"/>
  <c r="Q39" i="15"/>
  <c r="Q2" i="15"/>
  <c r="Q33" i="15"/>
  <c r="Q46" i="15"/>
  <c r="Q42" i="15"/>
  <c r="Q10" i="15"/>
  <c r="Q15" i="15"/>
  <c r="Q37" i="15"/>
  <c r="Q36" i="15"/>
  <c r="Q59" i="15"/>
  <c r="Q71" i="15"/>
  <c r="Q65" i="15"/>
  <c r="Q70" i="15"/>
  <c r="Q60" i="15"/>
  <c r="Q51" i="15"/>
  <c r="Q32" i="15"/>
  <c r="Q58" i="15"/>
  <c r="Q3" i="15"/>
  <c r="Q45" i="15"/>
  <c r="Q20" i="15"/>
  <c r="Q56" i="15"/>
  <c r="Q66" i="15"/>
  <c r="Q12" i="15"/>
  <c r="Q27" i="15"/>
  <c r="Q5" i="15"/>
  <c r="Q62" i="15"/>
  <c r="Q44" i="15"/>
  <c r="Q6" i="15"/>
  <c r="Q29" i="15"/>
  <c r="Q14" i="15"/>
  <c r="Q48" i="15"/>
  <c r="Q25" i="15"/>
  <c r="Q18" i="15"/>
  <c r="Q22" i="15"/>
  <c r="Q53" i="15"/>
  <c r="Q55" i="15"/>
  <c r="Q30" i="15"/>
  <c r="Q35" i="15"/>
  <c r="Q34" i="15"/>
  <c r="Q47" i="15"/>
  <c r="Q67" i="15"/>
  <c r="Q38" i="15"/>
  <c r="Q31" i="15"/>
  <c r="Q9" i="15"/>
  <c r="Q63" i="15"/>
  <c r="Q21" i="15"/>
  <c r="Q19" i="15"/>
  <c r="Q26" i="15"/>
  <c r="Q8" i="15"/>
  <c r="Q28" i="15"/>
  <c r="Q17" i="15"/>
  <c r="Q11" i="15"/>
  <c r="Q13" i="15"/>
  <c r="C74" i="9"/>
  <c r="D74" i="9"/>
  <c r="B74" i="9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R71" i="23"/>
  <c r="R70" i="23"/>
  <c r="R69" i="23"/>
  <c r="R68" i="23"/>
  <c r="R67" i="23"/>
  <c r="R66" i="23"/>
  <c r="R65" i="23"/>
  <c r="R64" i="23"/>
  <c r="R63" i="23"/>
  <c r="R62" i="23"/>
  <c r="R61" i="23"/>
  <c r="R60" i="23"/>
  <c r="R59" i="23"/>
  <c r="R58" i="23"/>
  <c r="R57" i="23"/>
  <c r="R56" i="23"/>
  <c r="R55" i="23"/>
  <c r="R54" i="23"/>
  <c r="R53" i="23"/>
  <c r="R52" i="23"/>
  <c r="R51" i="23"/>
  <c r="R50" i="23"/>
  <c r="R49" i="23"/>
  <c r="R48" i="23"/>
  <c r="R47" i="23"/>
  <c r="R46" i="23"/>
  <c r="R45" i="23"/>
  <c r="R44" i="23"/>
  <c r="R43" i="23"/>
  <c r="R42" i="23"/>
  <c r="R41" i="23"/>
  <c r="R40" i="23"/>
  <c r="R39" i="23"/>
  <c r="R38" i="23"/>
  <c r="R37" i="23"/>
  <c r="R36" i="23"/>
  <c r="R35" i="23"/>
  <c r="R34" i="23"/>
  <c r="R33" i="23"/>
  <c r="R32" i="23"/>
  <c r="R31" i="23"/>
  <c r="R30" i="23"/>
  <c r="R29" i="23"/>
  <c r="R28" i="23"/>
  <c r="R27" i="23"/>
  <c r="R26" i="23"/>
  <c r="R25" i="23"/>
  <c r="R24" i="23"/>
  <c r="R23" i="23"/>
  <c r="R22" i="23"/>
  <c r="R21" i="23"/>
  <c r="R20" i="23"/>
  <c r="R19" i="23"/>
  <c r="R18" i="23"/>
  <c r="R17" i="23"/>
  <c r="R16" i="23"/>
  <c r="R15" i="23"/>
  <c r="R14" i="23"/>
  <c r="R13" i="23"/>
  <c r="R12" i="23"/>
  <c r="R11" i="23"/>
  <c r="R10" i="23"/>
  <c r="R9" i="23"/>
  <c r="R8" i="23"/>
  <c r="R7" i="23"/>
  <c r="R6" i="23"/>
  <c r="R5" i="23"/>
  <c r="R4" i="23"/>
  <c r="R3" i="23"/>
  <c r="R2" i="23"/>
  <c r="P74" i="4" l="1"/>
  <c r="P73" i="4"/>
  <c r="S73" i="6"/>
  <c r="S74" i="6"/>
  <c r="Q73" i="15"/>
  <c r="R74" i="3"/>
  <c r="S74" i="3"/>
  <c r="Q74" i="26"/>
  <c r="R74" i="26"/>
  <c r="R74" i="24"/>
  <c r="S74" i="24"/>
  <c r="R74" i="21"/>
  <c r="S74" i="21"/>
  <c r="S74" i="25"/>
  <c r="S74" i="22"/>
  <c r="R74" i="22"/>
  <c r="R74" i="23"/>
  <c r="O74" i="23"/>
  <c r="N74" i="23"/>
  <c r="M74" i="23"/>
  <c r="L74" i="23"/>
  <c r="K74" i="23"/>
  <c r="J74" i="23"/>
  <c r="I74" i="23"/>
  <c r="H74" i="23"/>
  <c r="G74" i="23"/>
  <c r="F74" i="23"/>
  <c r="E74" i="23"/>
  <c r="D74" i="23"/>
  <c r="C74" i="23"/>
  <c r="B74" i="23"/>
  <c r="Q59" i="23"/>
  <c r="Q8" i="23"/>
  <c r="Q65" i="23"/>
  <c r="Q13" i="23"/>
  <c r="Q67" i="23"/>
  <c r="Q52" i="23"/>
  <c r="Q28" i="23"/>
  <c r="Q43" i="23"/>
  <c r="Q41" i="23"/>
  <c r="Q16" i="23"/>
  <c r="Q32" i="23"/>
  <c r="Q38" i="23"/>
  <c r="Q42" i="23"/>
  <c r="Q21" i="23"/>
  <c r="Q62" i="23"/>
  <c r="Q34" i="23"/>
  <c r="Q47" i="23"/>
  <c r="Q25" i="23"/>
  <c r="Q68" i="23"/>
  <c r="Q3" i="23"/>
  <c r="Q49" i="23"/>
  <c r="Q48" i="23"/>
  <c r="Q4" i="23"/>
  <c r="Q56" i="23"/>
  <c r="Q12" i="23"/>
  <c r="Q46" i="23"/>
  <c r="Q18" i="23"/>
  <c r="Q26" i="23"/>
  <c r="Q61" i="23"/>
  <c r="Q71" i="23"/>
  <c r="Q66" i="23"/>
  <c r="Q50" i="23"/>
  <c r="Q39" i="23"/>
  <c r="Q20" i="23"/>
  <c r="Q44" i="23"/>
  <c r="Q24" i="23"/>
  <c r="Q2" i="23"/>
  <c r="Q9" i="23"/>
  <c r="Q63" i="23"/>
  <c r="Q10" i="23"/>
  <c r="Q30" i="23"/>
  <c r="Q22" i="23"/>
  <c r="Q36" i="23"/>
  <c r="Q70" i="23"/>
  <c r="Q57" i="23"/>
  <c r="Q58" i="23"/>
  <c r="Q45" i="23"/>
  <c r="Q33" i="23"/>
  <c r="Q7" i="23"/>
  <c r="Q51" i="23"/>
  <c r="Q37" i="23"/>
  <c r="Q17" i="23"/>
  <c r="Q19" i="23"/>
  <c r="Q6" i="23"/>
  <c r="Q15" i="23"/>
  <c r="Q29" i="23"/>
  <c r="Q69" i="23"/>
  <c r="Q14" i="23"/>
  <c r="Q53" i="23"/>
  <c r="Q11" i="23"/>
  <c r="Q31" i="23"/>
  <c r="Q54" i="23"/>
  <c r="Q35" i="23"/>
  <c r="Q60" i="23"/>
  <c r="Q40" i="23"/>
  <c r="Q64" i="23"/>
  <c r="Q5" i="23"/>
  <c r="Q55" i="23"/>
  <c r="Q27" i="23"/>
  <c r="Q23" i="23"/>
  <c r="Q74" i="23" l="1"/>
  <c r="C76" i="20"/>
  <c r="D76" i="20"/>
  <c r="E76" i="20"/>
  <c r="F76" i="20"/>
  <c r="G76" i="20"/>
  <c r="H76" i="20"/>
  <c r="I76" i="20"/>
  <c r="J76" i="20"/>
  <c r="K76" i="20"/>
  <c r="L76" i="20"/>
  <c r="M76" i="20"/>
  <c r="N76" i="20"/>
  <c r="O76" i="20"/>
  <c r="B76" i="20"/>
  <c r="C75" i="20"/>
  <c r="D75" i="20"/>
  <c r="E75" i="20"/>
  <c r="F75" i="20"/>
  <c r="G75" i="20"/>
  <c r="H75" i="20"/>
  <c r="I75" i="20"/>
  <c r="J75" i="20"/>
  <c r="K75" i="20"/>
  <c r="L75" i="20"/>
  <c r="M75" i="20"/>
  <c r="N75" i="20"/>
  <c r="O75" i="20"/>
  <c r="B75" i="20"/>
  <c r="C74" i="20"/>
  <c r="D74" i="20"/>
  <c r="E74" i="20"/>
  <c r="F74" i="20"/>
  <c r="G74" i="20"/>
  <c r="H74" i="20"/>
  <c r="I74" i="20"/>
  <c r="J74" i="20"/>
  <c r="K74" i="20"/>
  <c r="L74" i="20"/>
  <c r="M74" i="20"/>
  <c r="N74" i="20"/>
  <c r="O74" i="20"/>
  <c r="B74" i="20"/>
  <c r="Y19" i="20"/>
  <c r="X19" i="20"/>
  <c r="T19" i="20"/>
  <c r="S19" i="20"/>
  <c r="B73" i="8"/>
  <c r="C73" i="8"/>
  <c r="T75" i="20" l="1"/>
  <c r="T73" i="20"/>
  <c r="T76" i="20"/>
  <c r="T74" i="20"/>
  <c r="X75" i="20"/>
  <c r="X76" i="20"/>
  <c r="X73" i="20"/>
  <c r="X74" i="20"/>
  <c r="Y76" i="20"/>
  <c r="Y73" i="20"/>
  <c r="Y74" i="20"/>
  <c r="Y75" i="20"/>
  <c r="S76" i="20"/>
  <c r="S73" i="20"/>
  <c r="S75" i="20"/>
  <c r="S74" i="20"/>
  <c r="S16" i="10"/>
  <c r="S7" i="10"/>
  <c r="S17" i="10"/>
  <c r="S19" i="10"/>
  <c r="S25" i="10"/>
  <c r="S26" i="10"/>
  <c r="S28" i="10"/>
  <c r="S29" i="10"/>
  <c r="S6" i="10"/>
  <c r="S30" i="10"/>
  <c r="S31" i="10"/>
  <c r="S32" i="10"/>
  <c r="S12" i="10"/>
  <c r="S34" i="10"/>
  <c r="S10" i="10"/>
  <c r="S35" i="10"/>
  <c r="S36" i="10"/>
  <c r="S37" i="10"/>
  <c r="S38" i="10"/>
  <c r="S43" i="10"/>
  <c r="S2" i="10"/>
  <c r="S44" i="10"/>
  <c r="S3" i="10"/>
  <c r="S45" i="10"/>
  <c r="S9" i="10"/>
  <c r="S24" i="10"/>
  <c r="S46" i="10"/>
  <c r="S47" i="10"/>
  <c r="S48" i="10"/>
  <c r="S51" i="10"/>
  <c r="S49" i="10"/>
  <c r="S53" i="10"/>
  <c r="S54" i="10"/>
  <c r="S55" i="10"/>
  <c r="S56" i="10"/>
  <c r="S8" i="10"/>
  <c r="S4" i="10"/>
  <c r="S57" i="10"/>
  <c r="S58" i="10"/>
  <c r="S60" i="10"/>
  <c r="S61" i="10"/>
  <c r="S62" i="10"/>
  <c r="S41" i="10"/>
  <c r="S63" i="10"/>
  <c r="S5" i="10"/>
  <c r="S65" i="10"/>
  <c r="S66" i="10"/>
  <c r="S67" i="10"/>
  <c r="S68" i="10"/>
  <c r="S11" i="10"/>
  <c r="S69" i="10"/>
  <c r="S70" i="10"/>
  <c r="S71" i="10"/>
  <c r="S14" i="10"/>
  <c r="R16" i="10"/>
  <c r="R7" i="10"/>
  <c r="R17" i="10"/>
  <c r="R19" i="10"/>
  <c r="R25" i="10"/>
  <c r="R26" i="10"/>
  <c r="R28" i="10"/>
  <c r="R29" i="10"/>
  <c r="R6" i="10"/>
  <c r="R30" i="10"/>
  <c r="R31" i="10"/>
  <c r="R32" i="10"/>
  <c r="R12" i="10"/>
  <c r="R34" i="10"/>
  <c r="R10" i="10"/>
  <c r="R35" i="10"/>
  <c r="R36" i="10"/>
  <c r="R37" i="10"/>
  <c r="R38" i="10"/>
  <c r="R43" i="10"/>
  <c r="R2" i="10"/>
  <c r="R44" i="10"/>
  <c r="R3" i="10"/>
  <c r="R45" i="10"/>
  <c r="R9" i="10"/>
  <c r="R24" i="10"/>
  <c r="R46" i="10"/>
  <c r="R47" i="10"/>
  <c r="R48" i="10"/>
  <c r="R51" i="10"/>
  <c r="R49" i="10"/>
  <c r="R53" i="10"/>
  <c r="R54" i="10"/>
  <c r="R55" i="10"/>
  <c r="R56" i="10"/>
  <c r="R8" i="10"/>
  <c r="R4" i="10"/>
  <c r="R57" i="10"/>
  <c r="R58" i="10"/>
  <c r="R60" i="10"/>
  <c r="R61" i="10"/>
  <c r="R62" i="10"/>
  <c r="R41" i="10"/>
  <c r="R63" i="10"/>
  <c r="R5" i="10"/>
  <c r="R65" i="10"/>
  <c r="R66" i="10"/>
  <c r="R67" i="10"/>
  <c r="R68" i="10"/>
  <c r="R11" i="10"/>
  <c r="R69" i="10"/>
  <c r="R70" i="10"/>
  <c r="R71" i="10"/>
  <c r="R14" i="10"/>
  <c r="S18" i="2"/>
  <c r="S24" i="2"/>
  <c r="S27" i="2"/>
  <c r="S39" i="2"/>
  <c r="S47" i="2"/>
  <c r="S52" i="2"/>
  <c r="S55" i="2"/>
  <c r="S57" i="2"/>
  <c r="S65" i="2"/>
  <c r="S66" i="2"/>
  <c r="S68" i="2"/>
  <c r="S69" i="2"/>
  <c r="S70" i="2"/>
  <c r="S11" i="2"/>
  <c r="R18" i="2"/>
  <c r="R24" i="2"/>
  <c r="R27" i="2"/>
  <c r="R39" i="2"/>
  <c r="R47" i="2"/>
  <c r="R52" i="2"/>
  <c r="R55" i="2"/>
  <c r="R57" i="2"/>
  <c r="R65" i="2"/>
  <c r="R66" i="2"/>
  <c r="R68" i="2"/>
  <c r="R69" i="2"/>
  <c r="R70" i="2"/>
  <c r="R11" i="2"/>
  <c r="K73" i="8" l="1"/>
  <c r="O73" i="26" l="1"/>
  <c r="O73" i="3"/>
  <c r="R50" i="8"/>
  <c r="R2" i="8"/>
  <c r="R31" i="8"/>
  <c r="R47" i="8"/>
  <c r="R24" i="8"/>
  <c r="R21" i="8"/>
  <c r="R19" i="8"/>
  <c r="R52" i="8"/>
  <c r="R51" i="8"/>
  <c r="R26" i="8"/>
  <c r="R62" i="8"/>
  <c r="R3" i="8"/>
  <c r="R48" i="8"/>
  <c r="R23" i="8"/>
  <c r="R56" i="8"/>
  <c r="R12" i="8"/>
  <c r="R44" i="8"/>
  <c r="R7" i="8"/>
  <c r="R57" i="8"/>
  <c r="R42" i="8"/>
  <c r="R64" i="8"/>
  <c r="R38" i="8"/>
  <c r="R39" i="8"/>
  <c r="R53" i="8"/>
  <c r="R67" i="8"/>
  <c r="R9" i="8"/>
  <c r="R55" i="8"/>
  <c r="R4" i="8"/>
  <c r="R46" i="8"/>
  <c r="R8" i="8"/>
  <c r="R33" i="8"/>
  <c r="R14" i="8"/>
  <c r="R17" i="8"/>
  <c r="R68" i="8"/>
  <c r="R32" i="8"/>
  <c r="R20" i="8"/>
  <c r="R69" i="8"/>
  <c r="R13" i="8"/>
  <c r="R16" i="8"/>
  <c r="R71" i="8"/>
  <c r="R40" i="8"/>
  <c r="R41" i="8"/>
  <c r="R11" i="8"/>
  <c r="R37" i="8"/>
  <c r="R49" i="8"/>
  <c r="R61" i="8"/>
  <c r="R36" i="8"/>
  <c r="R10" i="8"/>
  <c r="R5" i="8"/>
  <c r="R65" i="8"/>
  <c r="R70" i="8"/>
  <c r="R45" i="8"/>
  <c r="R22" i="8"/>
  <c r="R27" i="8"/>
  <c r="R54" i="8"/>
  <c r="R28" i="8"/>
  <c r="R35" i="8"/>
  <c r="R34" i="8"/>
  <c r="R18" i="8"/>
  <c r="R6" i="8"/>
  <c r="R25" i="8"/>
  <c r="R30" i="8"/>
  <c r="R43" i="8"/>
  <c r="R29" i="8"/>
  <c r="R66" i="8"/>
  <c r="R15" i="8"/>
  <c r="R63" i="8"/>
  <c r="R58" i="8"/>
  <c r="R59" i="8"/>
  <c r="R60" i="8"/>
  <c r="O64" i="10"/>
  <c r="O64" i="2"/>
  <c r="O46" i="2"/>
  <c r="O15" i="10"/>
  <c r="O59" i="10"/>
  <c r="O58" i="2"/>
  <c r="O59" i="2"/>
  <c r="O42" i="10"/>
  <c r="O43" i="2"/>
  <c r="O27" i="10"/>
  <c r="O50" i="10"/>
  <c r="O51" i="2"/>
  <c r="O13" i="10"/>
  <c r="O22" i="10"/>
  <c r="O48" i="2"/>
  <c r="O50" i="2"/>
  <c r="O52" i="10"/>
  <c r="O21" i="10"/>
  <c r="O40" i="10"/>
  <c r="O21" i="2"/>
  <c r="O39" i="10"/>
  <c r="O33" i="10"/>
  <c r="O41" i="2"/>
  <c r="O18" i="10"/>
  <c r="O35" i="2"/>
  <c r="O17" i="2"/>
  <c r="O23" i="10"/>
  <c r="O20" i="10"/>
  <c r="O45" i="2"/>
  <c r="O71" i="2"/>
  <c r="O67" i="2"/>
  <c r="O63" i="2"/>
  <c r="O62" i="2"/>
  <c r="O61" i="2"/>
  <c r="O60" i="2"/>
  <c r="O56" i="2"/>
  <c r="O54" i="2"/>
  <c r="O36" i="2"/>
  <c r="O34" i="2"/>
  <c r="O33" i="2"/>
  <c r="O32" i="2"/>
  <c r="O30" i="2"/>
  <c r="O28" i="2"/>
  <c r="O23" i="2"/>
  <c r="O19" i="2"/>
  <c r="O16" i="2"/>
  <c r="O14" i="2"/>
  <c r="R61" i="2" l="1"/>
  <c r="S61" i="2"/>
  <c r="S45" i="2"/>
  <c r="R45" i="2"/>
  <c r="S17" i="2"/>
  <c r="R17" i="2"/>
  <c r="R62" i="2"/>
  <c r="S62" i="2"/>
  <c r="S35" i="2"/>
  <c r="R35" i="2"/>
  <c r="S63" i="2"/>
  <c r="R63" i="2"/>
  <c r="S50" i="2"/>
  <c r="R50" i="2"/>
  <c r="R14" i="2"/>
  <c r="S14" i="2"/>
  <c r="S41" i="2"/>
  <c r="R41" i="2"/>
  <c r="S71" i="2"/>
  <c r="R71" i="2"/>
  <c r="R30" i="2"/>
  <c r="S30" i="2"/>
  <c r="S27" i="10"/>
  <c r="R27" i="10"/>
  <c r="R32" i="2"/>
  <c r="S32" i="2"/>
  <c r="S52" i="10"/>
  <c r="R52" i="10"/>
  <c r="R42" i="10"/>
  <c r="S42" i="10"/>
  <c r="R36" i="2"/>
  <c r="S36" i="2"/>
  <c r="S22" i="10"/>
  <c r="R22" i="10"/>
  <c r="S19" i="2"/>
  <c r="R19" i="2"/>
  <c r="S54" i="2"/>
  <c r="R54" i="2"/>
  <c r="R39" i="10"/>
  <c r="S39" i="10"/>
  <c r="R13" i="10"/>
  <c r="S13" i="10"/>
  <c r="R59" i="10"/>
  <c r="S59" i="10"/>
  <c r="R21" i="10"/>
  <c r="S21" i="10"/>
  <c r="R43" i="2"/>
  <c r="S43" i="2"/>
  <c r="R33" i="2"/>
  <c r="S33" i="2"/>
  <c r="R18" i="10"/>
  <c r="S18" i="10"/>
  <c r="R34" i="2"/>
  <c r="S34" i="2"/>
  <c r="R67" i="2"/>
  <c r="S67" i="2"/>
  <c r="R48" i="2"/>
  <c r="S48" i="2"/>
  <c r="R59" i="2"/>
  <c r="S59" i="2"/>
  <c r="R16" i="2"/>
  <c r="S16" i="2"/>
  <c r="R33" i="10"/>
  <c r="S33" i="10"/>
  <c r="S58" i="2"/>
  <c r="R58" i="2"/>
  <c r="R56" i="2"/>
  <c r="S56" i="2"/>
  <c r="R20" i="10"/>
  <c r="S20" i="10"/>
  <c r="R21" i="2"/>
  <c r="S21" i="2"/>
  <c r="R51" i="2"/>
  <c r="S51" i="2"/>
  <c r="R15" i="10"/>
  <c r="S15" i="10"/>
  <c r="R64" i="2"/>
  <c r="S64" i="2"/>
  <c r="R64" i="10"/>
  <c r="S64" i="10"/>
  <c r="O73" i="10"/>
  <c r="S23" i="2"/>
  <c r="R23" i="2"/>
  <c r="R28" i="2"/>
  <c r="S28" i="2"/>
  <c r="S60" i="2"/>
  <c r="R60" i="2"/>
  <c r="R23" i="10"/>
  <c r="S23" i="10"/>
  <c r="S40" i="10"/>
  <c r="R40" i="10"/>
  <c r="R50" i="10"/>
  <c r="S50" i="10"/>
  <c r="S46" i="2"/>
  <c r="R46" i="2"/>
  <c r="R74" i="2" l="1"/>
  <c r="R73" i="2"/>
  <c r="S74" i="2"/>
  <c r="S73" i="2"/>
  <c r="S74" i="10"/>
  <c r="S73" i="10"/>
  <c r="R73" i="10"/>
  <c r="R74" i="10"/>
  <c r="O73" i="23"/>
  <c r="O73" i="25" l="1"/>
  <c r="O73" i="24"/>
  <c r="O73" i="21"/>
  <c r="O73" i="22"/>
  <c r="N73" i="5" l="1"/>
  <c r="N73" i="24" l="1"/>
  <c r="N73" i="25"/>
  <c r="N73" i="21"/>
  <c r="N73" i="26" l="1"/>
  <c r="N73" i="3"/>
  <c r="J73" i="8" l="1"/>
  <c r="N73" i="10" l="1"/>
  <c r="N73" i="20" l="1"/>
  <c r="N73" i="23"/>
  <c r="B73" i="12" l="1"/>
  <c r="C73" i="13" l="1"/>
  <c r="D73" i="13"/>
  <c r="E73" i="13"/>
  <c r="F73" i="13"/>
  <c r="G73" i="13"/>
  <c r="H73" i="13"/>
  <c r="I73" i="13"/>
  <c r="B73" i="13"/>
  <c r="M73" i="24" l="1"/>
  <c r="M73" i="21"/>
  <c r="M73" i="26" l="1"/>
  <c r="M73" i="3"/>
  <c r="L72" i="11" l="1"/>
  <c r="L73" i="5" l="1"/>
  <c r="M73" i="5"/>
  <c r="B73" i="23" l="1"/>
  <c r="C73" i="20" l="1"/>
  <c r="D73" i="20"/>
  <c r="E73" i="20"/>
  <c r="F73" i="20"/>
  <c r="G73" i="20"/>
  <c r="H73" i="20"/>
  <c r="I73" i="20"/>
  <c r="J73" i="20"/>
  <c r="K73" i="20"/>
  <c r="L73" i="20"/>
  <c r="M73" i="20"/>
  <c r="B73" i="20"/>
  <c r="C73" i="22"/>
  <c r="D73" i="22"/>
  <c r="E73" i="22"/>
  <c r="F73" i="22"/>
  <c r="G73" i="22"/>
  <c r="H73" i="22"/>
  <c r="I73" i="22"/>
  <c r="J73" i="22"/>
  <c r="K73" i="22"/>
  <c r="L73" i="22"/>
  <c r="M73" i="22"/>
  <c r="C73" i="23"/>
  <c r="D73" i="23"/>
  <c r="E73" i="23"/>
  <c r="F73" i="23"/>
  <c r="G73" i="23"/>
  <c r="H73" i="23"/>
  <c r="I73" i="23"/>
  <c r="J73" i="23"/>
  <c r="K73" i="23"/>
  <c r="L73" i="23"/>
  <c r="M73" i="23"/>
  <c r="B73" i="22"/>
  <c r="C73" i="21"/>
  <c r="D73" i="21"/>
  <c r="E73" i="21"/>
  <c r="F73" i="21"/>
  <c r="G73" i="21"/>
  <c r="H73" i="21"/>
  <c r="I73" i="21"/>
  <c r="J73" i="21"/>
  <c r="K73" i="21"/>
  <c r="L73" i="21"/>
  <c r="B73" i="21"/>
  <c r="C73" i="25"/>
  <c r="D73" i="25"/>
  <c r="E73" i="25"/>
  <c r="F73" i="25"/>
  <c r="G73" i="25"/>
  <c r="H73" i="25"/>
  <c r="I73" i="25"/>
  <c r="J73" i="25"/>
  <c r="K73" i="25"/>
  <c r="L73" i="25"/>
  <c r="M73" i="25"/>
  <c r="B73" i="25"/>
  <c r="C73" i="24"/>
  <c r="D73" i="24"/>
  <c r="E73" i="24"/>
  <c r="F73" i="24"/>
  <c r="G73" i="24"/>
  <c r="H73" i="24"/>
  <c r="I73" i="24"/>
  <c r="J73" i="24"/>
  <c r="K73" i="24"/>
  <c r="L73" i="24"/>
  <c r="B73" i="24"/>
  <c r="R73" i="21" l="1"/>
  <c r="S73" i="21"/>
  <c r="S73" i="22"/>
  <c r="R73" i="22"/>
  <c r="Q73" i="23"/>
  <c r="R73" i="23"/>
  <c r="K73" i="26"/>
  <c r="J73" i="26"/>
  <c r="I73" i="26"/>
  <c r="H73" i="26"/>
  <c r="G73" i="26"/>
  <c r="F73" i="26"/>
  <c r="E73" i="26"/>
  <c r="D73" i="26"/>
  <c r="C73" i="26"/>
  <c r="B73" i="26"/>
  <c r="Q73" i="26" l="1"/>
  <c r="R73" i="26"/>
  <c r="M73" i="10"/>
  <c r="J73" i="4"/>
  <c r="I73" i="8" l="1"/>
  <c r="C72" i="11" l="1"/>
  <c r="D72" i="11"/>
  <c r="E72" i="11"/>
  <c r="F72" i="11"/>
  <c r="G72" i="11"/>
  <c r="H72" i="11"/>
  <c r="I72" i="11"/>
  <c r="J72" i="11"/>
  <c r="K72" i="11"/>
  <c r="B72" i="11"/>
  <c r="C73" i="5"/>
  <c r="D73" i="5"/>
  <c r="E73" i="5"/>
  <c r="F73" i="5"/>
  <c r="G73" i="5"/>
  <c r="H73" i="5"/>
  <c r="I73" i="5"/>
  <c r="J73" i="5"/>
  <c r="K73" i="5"/>
  <c r="B73" i="5"/>
  <c r="D73" i="8"/>
  <c r="E73" i="8"/>
  <c r="F73" i="8"/>
  <c r="G73" i="8"/>
  <c r="H73" i="8"/>
  <c r="R73" i="8"/>
  <c r="C73" i="7"/>
  <c r="D73" i="7"/>
  <c r="E73" i="7"/>
  <c r="F73" i="7"/>
  <c r="G73" i="7"/>
  <c r="H73" i="7"/>
  <c r="I73" i="7"/>
  <c r="J73" i="7"/>
  <c r="K73" i="7"/>
  <c r="B73" i="7"/>
  <c r="B73" i="6"/>
  <c r="P73" i="8" l="1"/>
  <c r="O73" i="8"/>
  <c r="C73" i="4"/>
  <c r="D73" i="4"/>
  <c r="E73" i="4"/>
  <c r="F73" i="4"/>
  <c r="G73" i="4"/>
  <c r="H73" i="4"/>
  <c r="I73" i="4"/>
  <c r="B73" i="4"/>
  <c r="C73" i="3"/>
  <c r="D73" i="3"/>
  <c r="E73" i="3"/>
  <c r="F73" i="3"/>
  <c r="G73" i="3"/>
  <c r="H73" i="3"/>
  <c r="I73" i="3"/>
  <c r="J73" i="3"/>
  <c r="K73" i="3"/>
  <c r="B73" i="3"/>
  <c r="R73" i="3" l="1"/>
  <c r="S73" i="3"/>
  <c r="C73" i="10"/>
  <c r="D73" i="10"/>
  <c r="E73" i="10"/>
  <c r="F73" i="10"/>
  <c r="G73" i="10"/>
  <c r="H73" i="10"/>
  <c r="I73" i="10"/>
  <c r="J73" i="10"/>
  <c r="K73" i="10"/>
  <c r="L73" i="10"/>
  <c r="B73" i="10"/>
  <c r="C73" i="2"/>
  <c r="D73" i="2"/>
  <c r="E73" i="2"/>
  <c r="F73" i="2"/>
  <c r="G73" i="2"/>
  <c r="H73" i="2"/>
  <c r="I73" i="2"/>
  <c r="J73" i="2"/>
  <c r="K73" i="2"/>
  <c r="B73" i="2"/>
  <c r="C73" i="9"/>
  <c r="D73" i="9"/>
  <c r="B73" i="9"/>
  <c r="O73" i="4" l="1"/>
  <c r="O7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aswin lohani</author>
  </authors>
  <commentList>
    <comment ref="P1" authorId="0" shapeId="0" xr:uid="{DD83AAF3-95EA-4799-9CB2-4B3E0D2C97F0}">
      <text>
        <r>
          <rPr>
            <b/>
            <sz val="9"/>
            <color indexed="81"/>
            <rFont val="Tahoma"/>
            <family val="2"/>
          </rPr>
          <t>aswin lohani:</t>
        </r>
        <r>
          <rPr>
            <sz val="9"/>
            <color indexed="81"/>
            <rFont val="Tahoma"/>
            <family val="2"/>
          </rPr>
          <t xml:space="preserve">
only two quarters data available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tc={E8999C36-DA0D-4142-87FA-B8D16AEDEB56}</author>
  </authors>
  <commentList>
    <comment ref="O17" authorId="0" shapeId="0" xr:uid="{E8999C36-DA0D-4142-87FA-B8D16AEDEB56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missing value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tc={746373E3-F56E-4D98-B142-BA2F98359930}</author>
    <author>aswin lohani</author>
  </authors>
  <commentList>
    <comment ref="A29" authorId="0" shapeId="0" xr:uid="{746373E3-F56E-4D98-B142-BA2F98359930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missing data</t>
      </text>
    </comment>
    <comment ref="M102" authorId="1" shapeId="0" xr:uid="{794E36A5-14D1-4898-9D9A-06BF0687BC37}">
      <text>
        <r>
          <rPr>
            <b/>
            <sz val="9"/>
            <color indexed="81"/>
            <rFont val="Tahoma"/>
            <family val="2"/>
          </rPr>
          <t>aswin lohani:</t>
        </r>
        <r>
          <rPr>
            <sz val="9"/>
            <color indexed="81"/>
            <rFont val="Tahoma"/>
            <family val="2"/>
          </rPr>
          <t xml:space="preserve">
possible data error in the 2021 ad valorem levy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5FDC9A-83FC-4F36-A624-99266DE60702}" keepAlive="1" name="Query - All Permits" description="Connection to the 'All Permits' query in the workbook." type="5" refreshedVersion="0" background="1">
    <dbPr connection="Provider=Microsoft.Mashup.OleDb.1;Data Source=$Workbook$;Location=&quot;All Permits&quot;;Extended Properties=&quot;&quot;" command="SELECT * FROM [All Permits]"/>
  </connection>
  <connection id="2" xr16:uid="{057086E6-E994-4728-B33C-3E86189BB16D}" keepAlive="1" name="Query - New Permits" description="Connection to the 'New Permits' query in the workbook." type="5" refreshedVersion="0" background="1">
    <dbPr connection="Provider=Microsoft.Mashup.OleDb.1;Data Source=$Workbook$;Location=&quot;New Permits&quot;;Extended Properties=&quot;&quot;" command="SELECT * FROM [New Permits]"/>
  </connection>
</connections>
</file>

<file path=xl/sharedStrings.xml><?xml version="1.0" encoding="utf-8"?>
<sst xmlns="http://schemas.openxmlformats.org/spreadsheetml/2006/main" count="2484" uniqueCount="154">
  <si>
    <t>Population</t>
  </si>
  <si>
    <t>Andrews</t>
  </si>
  <si>
    <t>Borden</t>
  </si>
  <si>
    <t>Brewster</t>
  </si>
  <si>
    <t>Carson</t>
  </si>
  <si>
    <t>Cochran</t>
  </si>
  <si>
    <t>Coke</t>
  </si>
  <si>
    <t>Concho</t>
  </si>
  <si>
    <t>Cottle</t>
  </si>
  <si>
    <t>Crane</t>
  </si>
  <si>
    <t>Crockett</t>
  </si>
  <si>
    <t>Crosby</t>
  </si>
  <si>
    <t>Culberson</t>
  </si>
  <si>
    <t>Dallam</t>
  </si>
  <si>
    <t>Dawson</t>
  </si>
  <si>
    <t>Dickens</t>
  </si>
  <si>
    <t>Ector</t>
  </si>
  <si>
    <t>Edwards</t>
  </si>
  <si>
    <t>Fisher</t>
  </si>
  <si>
    <t>Floyd</t>
  </si>
  <si>
    <t>Gaines</t>
  </si>
  <si>
    <t>Garza</t>
  </si>
  <si>
    <t>Glasscock</t>
  </si>
  <si>
    <t>Gray</t>
  </si>
  <si>
    <t>Hale</t>
  </si>
  <si>
    <t>Hockley</t>
  </si>
  <si>
    <t>Howard</t>
  </si>
  <si>
    <t>Husdpeth</t>
  </si>
  <si>
    <t>Irion</t>
  </si>
  <si>
    <t>Jeff Davis</t>
  </si>
  <si>
    <t>Kent</t>
  </si>
  <si>
    <t>Kimble</t>
  </si>
  <si>
    <t>King</t>
  </si>
  <si>
    <t>Knox</t>
  </si>
  <si>
    <t>Lamb</t>
  </si>
  <si>
    <t xml:space="preserve">Loving </t>
  </si>
  <si>
    <t>Lubbock</t>
  </si>
  <si>
    <t>Lynn</t>
  </si>
  <si>
    <t>Martin</t>
  </si>
  <si>
    <t>McCulloch</t>
  </si>
  <si>
    <t>Menard</t>
  </si>
  <si>
    <t>Midland</t>
  </si>
  <si>
    <t>Mitchell</t>
  </si>
  <si>
    <t>Moore</t>
  </si>
  <si>
    <t>Motley</t>
  </si>
  <si>
    <t>Nolan</t>
  </si>
  <si>
    <t>Ochiltree</t>
  </si>
  <si>
    <t>Pecos</t>
  </si>
  <si>
    <t>Potter</t>
  </si>
  <si>
    <t>Presidio</t>
  </si>
  <si>
    <t>Randall</t>
  </si>
  <si>
    <t>Reagan</t>
  </si>
  <si>
    <t>Reeves</t>
  </si>
  <si>
    <t>Roberts</t>
  </si>
  <si>
    <t>Runnels</t>
  </si>
  <si>
    <t>Schleicher</t>
  </si>
  <si>
    <t>Scurry</t>
  </si>
  <si>
    <t>Sherman</t>
  </si>
  <si>
    <t>Sterling</t>
  </si>
  <si>
    <t>Stonewall</t>
  </si>
  <si>
    <t>Sutton</t>
  </si>
  <si>
    <t>Swisher</t>
  </si>
  <si>
    <t>Taylor</t>
  </si>
  <si>
    <t>Terrell</t>
  </si>
  <si>
    <t>Terry</t>
  </si>
  <si>
    <t>Tom Green</t>
  </si>
  <si>
    <t>Upton</t>
  </si>
  <si>
    <t>Val Verde</t>
  </si>
  <si>
    <t>Ward</t>
  </si>
  <si>
    <t>Winkler</t>
  </si>
  <si>
    <t>Yoakum</t>
  </si>
  <si>
    <t>Total</t>
  </si>
  <si>
    <t>Labor Force</t>
  </si>
  <si>
    <t>n/a</t>
  </si>
  <si>
    <t>Median Age</t>
  </si>
  <si>
    <t>Housing Units</t>
  </si>
  <si>
    <t>2007 GS</t>
  </si>
  <si>
    <t>2008 GS</t>
  </si>
  <si>
    <t>2009 GS</t>
  </si>
  <si>
    <t>2010 GS</t>
  </si>
  <si>
    <t>2011 GS</t>
  </si>
  <si>
    <t>2012 GS</t>
  </si>
  <si>
    <t>2013 GS</t>
  </si>
  <si>
    <t>2014 GS</t>
  </si>
  <si>
    <t>2015 GS</t>
  </si>
  <si>
    <t>2016 GS</t>
  </si>
  <si>
    <t>2017 GS</t>
  </si>
  <si>
    <t>2018 GS</t>
  </si>
  <si>
    <t>2019 GS</t>
  </si>
  <si>
    <t>2007 TV</t>
  </si>
  <si>
    <t xml:space="preserve">2008 TV </t>
  </si>
  <si>
    <t>2009 TV</t>
  </si>
  <si>
    <t>2010 TV</t>
  </si>
  <si>
    <t>2011 TV</t>
  </si>
  <si>
    <t>2012 TV</t>
  </si>
  <si>
    <t>2013 TV</t>
  </si>
  <si>
    <t>2014 TV</t>
  </si>
  <si>
    <t>2015 TV</t>
  </si>
  <si>
    <t>2016 TV</t>
  </si>
  <si>
    <t>2017 TV</t>
  </si>
  <si>
    <t>2018 TV</t>
  </si>
  <si>
    <t>2019 TV</t>
  </si>
  <si>
    <t>Market Value</t>
  </si>
  <si>
    <t>Taxable Value</t>
  </si>
  <si>
    <t>Total Rate</t>
  </si>
  <si>
    <t>Levy</t>
  </si>
  <si>
    <t>Severance</t>
  </si>
  <si>
    <t>Oil</t>
  </si>
  <si>
    <t>Gas</t>
  </si>
  <si>
    <t>New Permits</t>
  </si>
  <si>
    <t>Hudspeth</t>
  </si>
  <si>
    <t>All Permits</t>
  </si>
  <si>
    <t>Crashes</t>
  </si>
  <si>
    <t>Fatalities</t>
  </si>
  <si>
    <t>CMV Crashes</t>
  </si>
  <si>
    <t>CMV Fatalities</t>
  </si>
  <si>
    <t>Registrations</t>
  </si>
  <si>
    <t>DVM</t>
  </si>
  <si>
    <t>DVMT</t>
  </si>
  <si>
    <t>2011 to 2021</t>
  </si>
  <si>
    <t>2020 TV</t>
  </si>
  <si>
    <t>2020 GS</t>
  </si>
  <si>
    <t>Average</t>
  </si>
  <si>
    <t>MAX</t>
  </si>
  <si>
    <t>Min</t>
  </si>
  <si>
    <t>MIN</t>
  </si>
  <si>
    <t>AVERGAE</t>
  </si>
  <si>
    <t>AVERAGE</t>
  </si>
  <si>
    <t>TOTAL</t>
  </si>
  <si>
    <t xml:space="preserve">605,604	</t>
  </si>
  <si>
    <t xml:space="preserve">1,540,922	</t>
  </si>
  <si>
    <t xml:space="preserve">360,994	</t>
  </si>
  <si>
    <t>2021 GS</t>
  </si>
  <si>
    <t xml:space="preserve">	</t>
  </si>
  <si>
    <t>Helper</t>
  </si>
  <si>
    <t>2000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</si>
  <si>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</si>
  <si>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</si>
  <si>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</si>
  <si>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</si>
  <si>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</si>
  <si>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</si>
  <si>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</si>
  <si>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</si>
  <si>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</si>
  <si>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</si>
  <si>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</si>
  <si>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</si>
  <si>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</si>
  <si>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</si>
  <si>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</si>
  <si>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Column1</t>
  </si>
  <si>
    <t>2021-2010</t>
  </si>
  <si>
    <t>2021 %of popln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</si>
</sst>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_(&quot;$&quot;* #,##0_);_(&quot;$&quot;* \(#,##0\);_(&quot;$&quot;* &quot;-&quot;??_);_(@_)"/>
    <numFmt numFmtId="167" formatCode="#,##0.000"/>
    <numFmt numFmtId="168" formatCode="_(* #,##0.000_);_(* \(#,##0.000\);_(* &quot;-&quot;??_);_(@_)"/>
    <numFmt numFmtId="169" formatCode="0.000"/>
    <numFmt numFmtId="170" formatCode="0.000000"/>
    <numFmt numFmtId="171" formatCode="0.0"/>
    <numFmt numFmtId="172" formatCode="###,##0"/>
    <numFmt numFmtId="173" formatCode="#,##0.000000"/>
    <numFmt numFmtId="174" formatCode="[$-10409]#,##0;\(#,##0\)"/>
    <numFmt numFmtId="175" formatCode="#,##0\ \ \ \ \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FF0000"/>
      <name val="Times New Roman"/>
      <family val="1"/>
    </font>
    <font>
      <sz val="8"/>
      <name val="Arial"/>
      <family val="2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DDDDDD"/>
      </top>
      <bottom style="thin">
        <color rgb="FFDDDDDD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1" fillId="5" borderId="0" applyNumberFormat="0" applyBorder="0" applyAlignment="0" applyProtection="0"/>
    <xf numFmtId="0" fontId="12" fillId="6" borderId="2" applyNumberFormat="0" applyAlignment="0" applyProtection="0"/>
    <xf numFmtId="9" fontId="1" fillId="0" borderId="0" applyFont="0" applyFill="0" applyBorder="0" applyAlignment="0" applyProtection="0"/>
  </cellStyleXfs>
  <cellXfs count="132">
    <xf numFmtId="0" fontId="0" fillId="0" borderId="0" xfId="0"/>
    <xf numFmtId="3" fontId="0" fillId="0" borderId="0" xfId="0" applyNumberFormat="1"/>
    <xf numFmtId="0" fontId="4" fillId="0" borderId="0" xfId="0" applyFont="1"/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  <xf numFmtId="0" fontId="2" fillId="0" borderId="0" xfId="0" applyFont="1"/>
    <xf numFmtId="3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1" fontId="2" fillId="0" borderId="0" xfId="1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/>
    <xf numFmtId="165" fontId="6" fillId="0" borderId="0" xfId="0" applyNumberFormat="1" applyFont="1"/>
    <xf numFmtId="165" fontId="1" fillId="0" borderId="0" xfId="2" applyNumberFormat="1"/>
    <xf numFmtId="0" fontId="1" fillId="0" borderId="0" xfId="0" applyFont="1"/>
    <xf numFmtId="3" fontId="1" fillId="0" borderId="0" xfId="0" applyNumberFormat="1" applyFont="1"/>
    <xf numFmtId="165" fontId="0" fillId="0" borderId="0" xfId="0" applyNumberFormat="1"/>
    <xf numFmtId="6" fontId="1" fillId="0" borderId="0" xfId="0" applyNumberFormat="1" applyFont="1"/>
    <xf numFmtId="3" fontId="7" fillId="0" borderId="0" xfId="0" applyNumberFormat="1" applyFont="1"/>
    <xf numFmtId="3" fontId="8" fillId="0" borderId="0" xfId="0" applyNumberFormat="1" applyFont="1"/>
    <xf numFmtId="166" fontId="0" fillId="0" borderId="0" xfId="2" applyNumberFormat="1" applyFont="1"/>
    <xf numFmtId="166" fontId="1" fillId="0" borderId="0" xfId="2" applyNumberFormat="1"/>
    <xf numFmtId="166" fontId="0" fillId="0" borderId="0" xfId="0" applyNumberFormat="1"/>
    <xf numFmtId="166" fontId="0" fillId="2" borderId="0" xfId="0" applyNumberFormat="1" applyFill="1"/>
    <xf numFmtId="0" fontId="0" fillId="2" borderId="0" xfId="0" applyFill="1"/>
    <xf numFmtId="167" fontId="4" fillId="0" borderId="0" xfId="0" applyNumberFormat="1" applyFont="1"/>
    <xf numFmtId="168" fontId="4" fillId="0" borderId="0" xfId="1" applyNumberFormat="1" applyFont="1"/>
    <xf numFmtId="169" fontId="4" fillId="0" borderId="0" xfId="0" applyNumberFormat="1" applyFont="1"/>
    <xf numFmtId="167" fontId="4" fillId="0" borderId="0" xfId="0" applyNumberFormat="1" applyFont="1" applyAlignment="1">
      <alignment horizontal="right"/>
    </xf>
    <xf numFmtId="169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4" fontId="4" fillId="0" borderId="0" xfId="0" applyNumberFormat="1" applyFont="1"/>
    <xf numFmtId="167" fontId="4" fillId="0" borderId="0" xfId="0" applyNumberFormat="1" applyFont="1" applyAlignment="1">
      <alignment horizontal="right" indent="1"/>
    </xf>
    <xf numFmtId="168" fontId="4" fillId="0" borderId="0" xfId="1" applyNumberFormat="1" applyFont="1" applyAlignment="1">
      <alignment horizontal="right"/>
    </xf>
    <xf numFmtId="43" fontId="4" fillId="0" borderId="0" xfId="1" applyFont="1"/>
    <xf numFmtId="167" fontId="3" fillId="0" borderId="0" xfId="0" applyNumberFormat="1" applyFont="1" applyAlignment="1">
      <alignment horizontal="right"/>
    </xf>
    <xf numFmtId="168" fontId="3" fillId="0" borderId="0" xfId="1" applyNumberFormat="1" applyFont="1" applyAlignment="1">
      <alignment horizontal="right"/>
    </xf>
    <xf numFmtId="167" fontId="0" fillId="0" borderId="0" xfId="0" applyNumberFormat="1"/>
    <xf numFmtId="3" fontId="0" fillId="0" borderId="0" xfId="1" applyNumberFormat="1" applyFont="1"/>
    <xf numFmtId="171" fontId="0" fillId="0" borderId="0" xfId="0" applyNumberFormat="1"/>
    <xf numFmtId="3" fontId="1" fillId="0" borderId="0" xfId="1" applyNumberFormat="1"/>
    <xf numFmtId="165" fontId="2" fillId="0" borderId="0" xfId="0" applyNumberFormat="1" applyFont="1"/>
    <xf numFmtId="170" fontId="0" fillId="0" borderId="0" xfId="0" applyNumberFormat="1"/>
    <xf numFmtId="0" fontId="5" fillId="0" borderId="0" xfId="0" applyFont="1"/>
    <xf numFmtId="2" fontId="0" fillId="0" borderId="0" xfId="0" applyNumberFormat="1"/>
    <xf numFmtId="164" fontId="0" fillId="3" borderId="0" xfId="1" applyNumberFormat="1" applyFont="1" applyFill="1"/>
    <xf numFmtId="1" fontId="0" fillId="0" borderId="0" xfId="0" applyNumberFormat="1"/>
    <xf numFmtId="164" fontId="1" fillId="0" borderId="0" xfId="1" applyNumberFormat="1"/>
    <xf numFmtId="164" fontId="0" fillId="0" borderId="0" xfId="1" applyNumberFormat="1" applyFont="1" applyBorder="1"/>
    <xf numFmtId="172" fontId="0" fillId="0" borderId="0" xfId="0" applyNumberFormat="1" applyAlignment="1">
      <alignment horizontal="right"/>
    </xf>
    <xf numFmtId="5" fontId="0" fillId="0" borderId="0" xfId="0" applyNumberFormat="1"/>
    <xf numFmtId="5" fontId="1" fillId="0" borderId="0" xfId="1" applyNumberFormat="1" applyFill="1" applyBorder="1"/>
    <xf numFmtId="173" fontId="9" fillId="0" borderId="1" xfId="0" applyNumberFormat="1" applyFont="1" applyBorder="1" applyAlignment="1">
      <alignment horizontal="right" vertical="center" readingOrder="1"/>
    </xf>
    <xf numFmtId="3" fontId="10" fillId="0" borderId="0" xfId="0" applyNumberFormat="1" applyFont="1"/>
    <xf numFmtId="0" fontId="12" fillId="6" borderId="2" xfId="5"/>
    <xf numFmtId="3" fontId="12" fillId="6" borderId="2" xfId="5" applyNumberFormat="1"/>
    <xf numFmtId="0" fontId="11" fillId="5" borderId="0" xfId="4"/>
    <xf numFmtId="3" fontId="11" fillId="5" borderId="0" xfId="4" applyNumberFormat="1"/>
    <xf numFmtId="0" fontId="0" fillId="7" borderId="0" xfId="0" applyFill="1"/>
    <xf numFmtId="44" fontId="0" fillId="0" borderId="0" xfId="2" applyFont="1"/>
    <xf numFmtId="173" fontId="9" fillId="0" borderId="0" xfId="0" applyNumberFormat="1" applyFont="1" applyAlignment="1">
      <alignment horizontal="right" vertical="center" readingOrder="1"/>
    </xf>
    <xf numFmtId="165" fontId="0" fillId="0" borderId="0" xfId="2" applyNumberFormat="1" applyFont="1"/>
    <xf numFmtId="3" fontId="1" fillId="0" borderId="0" xfId="3" applyNumberFormat="1"/>
    <xf numFmtId="167" fontId="16" fillId="0" borderId="0" xfId="0" applyNumberFormat="1" applyFont="1"/>
    <xf numFmtId="43" fontId="1" fillId="0" borderId="0" xfId="1"/>
    <xf numFmtId="3" fontId="0" fillId="0" borderId="0" xfId="0" applyNumberFormat="1" applyAlignment="1">
      <alignment horizontal="right"/>
    </xf>
    <xf numFmtId="43" fontId="0" fillId="0" borderId="0" xfId="1" applyFont="1"/>
    <xf numFmtId="3" fontId="12" fillId="4" borderId="2" xfId="5" applyNumberFormat="1" applyFill="1"/>
    <xf numFmtId="0" fontId="2" fillId="0" borderId="3" xfId="0" applyFont="1" applyBorder="1"/>
    <xf numFmtId="0" fontId="2" fillId="9" borderId="3" xfId="0" applyFont="1" applyFill="1" applyBorder="1"/>
    <xf numFmtId="0" fontId="2" fillId="10" borderId="3" xfId="0" applyFont="1" applyFill="1" applyBorder="1"/>
    <xf numFmtId="0" fontId="18" fillId="0" borderId="0" xfId="0" applyFont="1"/>
    <xf numFmtId="170" fontId="17" fillId="0" borderId="0" xfId="0" applyNumberFormat="1" applyFont="1"/>
    <xf numFmtId="0" fontId="17" fillId="0" borderId="0" xfId="0" applyFont="1"/>
    <xf numFmtId="0" fontId="17" fillId="0" borderId="1" xfId="0" applyFont="1" applyBorder="1"/>
    <xf numFmtId="0" fontId="18" fillId="0" borderId="3" xfId="0" applyFont="1" applyBorder="1"/>
    <xf numFmtId="175" fontId="20" fillId="0" borderId="0" xfId="0" applyNumberFormat="1" applyFont="1" applyAlignment="1" applyProtection="1">
      <alignment horizontal="right"/>
      <protection locked="0"/>
    </xf>
    <xf numFmtId="0" fontId="2" fillId="11" borderId="3" xfId="0" applyFont="1" applyFill="1" applyBorder="1"/>
    <xf numFmtId="1" fontId="2" fillId="0" borderId="0" xfId="1" applyNumberFormat="1" applyFont="1" applyFill="1" applyAlignment="1">
      <alignment horizontal="center"/>
    </xf>
    <xf numFmtId="0" fontId="9" fillId="0" borderId="1" xfId="0" applyFont="1" applyBorder="1" applyAlignment="1">
      <alignment horizontal="right" vertical="center" readingOrder="1"/>
    </xf>
    <xf numFmtId="0" fontId="19" fillId="0" borderId="1" xfId="0" applyFont="1" applyBorder="1" applyAlignment="1">
      <alignment horizontal="right" vertical="center" readingOrder="1"/>
    </xf>
    <xf numFmtId="174" fontId="9" fillId="0" borderId="1" xfId="0" applyNumberFormat="1" applyFont="1" applyBorder="1" applyAlignment="1">
      <alignment horizontal="right" vertical="center" readingOrder="1"/>
    </xf>
    <xf numFmtId="164" fontId="2" fillId="0" borderId="0" xfId="1" applyNumberFormat="1" applyFont="1" applyFill="1" applyBorder="1" applyAlignment="1">
      <alignment horizontal="center"/>
    </xf>
    <xf numFmtId="164" fontId="0" fillId="0" borderId="0" xfId="1" applyNumberFormat="1" applyFont="1" applyFill="1" applyBorder="1"/>
    <xf numFmtId="164" fontId="2" fillId="0" borderId="0" xfId="1" applyNumberFormat="1" applyFont="1" applyFill="1"/>
    <xf numFmtId="164" fontId="0" fillId="0" borderId="0" xfId="1" applyNumberFormat="1" applyFont="1" applyFill="1"/>
    <xf numFmtId="166" fontId="2" fillId="0" borderId="0" xfId="2" applyNumberFormat="1" applyFont="1" applyAlignment="1">
      <alignment horizontal="center"/>
    </xf>
    <xf numFmtId="166" fontId="0" fillId="0" borderId="0" xfId="2" applyNumberFormat="1" applyFont="1" applyFill="1"/>
    <xf numFmtId="166" fontId="1" fillId="0" borderId="0" xfId="2" applyNumberFormat="1" applyFill="1" applyBorder="1"/>
    <xf numFmtId="166" fontId="2" fillId="0" borderId="0" xfId="0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5" fillId="0" borderId="0" xfId="1" applyNumberFormat="1" applyFont="1" applyAlignment="1" applyProtection="1">
      <alignment horizontal="right"/>
      <protection locked="0"/>
    </xf>
    <xf numFmtId="164" fontId="0" fillId="0" borderId="0" xfId="1" applyNumberFormat="1" applyFont="1" applyFill="1" applyAlignment="1">
      <alignment horizontal="right"/>
    </xf>
    <xf numFmtId="164" fontId="5" fillId="0" borderId="0" xfId="1" applyNumberFormat="1" applyFont="1" applyFill="1" applyAlignment="1">
      <alignment horizontal="right"/>
    </xf>
    <xf numFmtId="1" fontId="13" fillId="0" borderId="0" xfId="0" applyNumberFormat="1" applyFont="1" applyAlignment="1">
      <alignment horizontal="center"/>
    </xf>
    <xf numFmtId="0" fontId="3" fillId="0" borderId="0" xfId="0" applyFont="1"/>
    <xf numFmtId="3" fontId="5" fillId="0" borderId="0" xfId="0" applyNumberFormat="1" applyFont="1"/>
    <xf numFmtId="166" fontId="2" fillId="0" borderId="0" xfId="0" applyNumberFormat="1" applyFont="1"/>
    <xf numFmtId="166" fontId="2" fillId="0" borderId="0" xfId="1" applyNumberFormat="1" applyFont="1" applyAlignment="1">
      <alignment horizontal="center"/>
    </xf>
    <xf numFmtId="166" fontId="2" fillId="0" borderId="0" xfId="2" applyNumberFormat="1" applyFont="1" applyFill="1" applyAlignment="1">
      <alignment horizontal="center"/>
    </xf>
    <xf numFmtId="166" fontId="5" fillId="0" borderId="0" xfId="2" applyNumberFormat="1" applyFont="1"/>
    <xf numFmtId="166" fontId="9" fillId="0" borderId="1" xfId="2" applyNumberFormat="1" applyFont="1" applyBorder="1" applyAlignment="1">
      <alignment horizontal="right" vertical="center" readingOrder="1"/>
    </xf>
    <xf numFmtId="166" fontId="9" fillId="0" borderId="1" xfId="2" applyNumberFormat="1" applyFont="1" applyFill="1" applyBorder="1" applyAlignment="1">
      <alignment horizontal="right" vertical="center" readingOrder="1"/>
    </xf>
    <xf numFmtId="166" fontId="2" fillId="9" borderId="3" xfId="0" applyNumberFormat="1" applyFont="1" applyFill="1" applyBorder="1"/>
    <xf numFmtId="166" fontId="2" fillId="10" borderId="3" xfId="0" applyNumberFormat="1" applyFont="1" applyFill="1" applyBorder="1"/>
    <xf numFmtId="166" fontId="2" fillId="0" borderId="3" xfId="0" applyNumberFormat="1" applyFont="1" applyBorder="1"/>
    <xf numFmtId="166" fontId="18" fillId="0" borderId="0" xfId="0" applyNumberFormat="1" applyFont="1"/>
    <xf numFmtId="166" fontId="17" fillId="0" borderId="0" xfId="2" applyNumberFormat="1" applyFont="1"/>
    <xf numFmtId="166" fontId="17" fillId="0" borderId="1" xfId="2" applyNumberFormat="1" applyFont="1" applyBorder="1"/>
    <xf numFmtId="166" fontId="19" fillId="0" borderId="1" xfId="2" applyNumberFormat="1" applyFont="1" applyFill="1" applyBorder="1" applyAlignment="1">
      <alignment horizontal="right" vertical="center" readingOrder="1"/>
    </xf>
    <xf numFmtId="166" fontId="17" fillId="0" borderId="0" xfId="0" applyNumberFormat="1" applyFont="1"/>
    <xf numFmtId="166" fontId="18" fillId="0" borderId="3" xfId="0" applyNumberFormat="1" applyFont="1" applyBorder="1"/>
    <xf numFmtId="166" fontId="9" fillId="0" borderId="0" xfId="2" applyNumberFormat="1" applyFont="1" applyBorder="1" applyAlignment="1">
      <alignment horizontal="right" vertical="center" readingOrder="1"/>
    </xf>
    <xf numFmtId="166" fontId="0" fillId="0" borderId="0" xfId="2" applyNumberFormat="1" applyFont="1" applyAlignment="1">
      <alignment horizontal="right"/>
    </xf>
    <xf numFmtId="166" fontId="2" fillId="0" borderId="0" xfId="1" applyNumberFormat="1" applyFont="1"/>
    <xf numFmtId="166" fontId="2" fillId="0" borderId="0" xfId="1" applyNumberFormat="1" applyFont="1" applyBorder="1" applyAlignment="1">
      <alignment horizontal="center"/>
    </xf>
    <xf numFmtId="166" fontId="2" fillId="8" borderId="0" xfId="0" applyNumberFormat="1" applyFont="1" applyFill="1"/>
    <xf numFmtId="166" fontId="0" fillId="8" borderId="0" xfId="2" applyNumberFormat="1" applyFont="1" applyFill="1"/>
    <xf numFmtId="166" fontId="0" fillId="8" borderId="1" xfId="2" applyNumberFormat="1" applyFont="1" applyFill="1" applyBorder="1"/>
    <xf numFmtId="166" fontId="0" fillId="0" borderId="0" xfId="2" applyNumberFormat="1" applyFont="1" applyBorder="1"/>
    <xf numFmtId="166" fontId="0" fillId="0" borderId="0" xfId="2" applyNumberFormat="1" applyFont="1" applyFill="1" applyBorder="1"/>
    <xf numFmtId="166" fontId="2" fillId="0" borderId="0" xfId="2" applyNumberFormat="1" applyFont="1"/>
    <xf numFmtId="167" fontId="21" fillId="0" borderId="0" xfId="3" applyNumberFormat="1" applyFont="1"/>
    <xf numFmtId="167" fontId="1" fillId="0" borderId="0" xfId="0" applyNumberFormat="1" applyFont="1"/>
    <xf numFmtId="0" fontId="13" fillId="0" borderId="0" xfId="0" applyFont="1"/>
    <xf numFmtId="164" fontId="2" fillId="0" borderId="0" xfId="1" applyNumberFormat="1" applyFont="1"/>
    <xf numFmtId="164" fontId="2" fillId="3" borderId="0" xfId="1" applyNumberFormat="1" applyFont="1" applyFill="1" applyAlignment="1">
      <alignment horizontal="center"/>
    </xf>
    <xf numFmtId="164" fontId="2" fillId="9" borderId="3" xfId="1" applyNumberFormat="1" applyFont="1" applyFill="1" applyBorder="1"/>
    <xf numFmtId="164" fontId="2" fillId="10" borderId="3" xfId="1" applyNumberFormat="1" applyFont="1" applyFill="1" applyBorder="1"/>
    <xf numFmtId="164" fontId="2" fillId="0" borderId="3" xfId="1" applyNumberFormat="1" applyFont="1" applyBorder="1"/>
    <xf numFmtId="9" fontId="0" fillId="0" borderId="0" xfId="6" applyFont="1"/>
  </cellXfs>
  <cellStyles count="7">
    <cellStyle name="Comma" xfId="1" builtinId="3"/>
    <cellStyle name="Currency" xfId="2" builtinId="4"/>
    <cellStyle name="Input" xfId="5" builtinId="20"/>
    <cellStyle name="Neutral" xfId="4" builtinId="28"/>
    <cellStyle name="Normal" xfId="0" builtinId="0"/>
    <cellStyle name="Normal 26 2" xfId="3" xr:uid="{350F0A43-F938-43F9-957A-CEF1A3C76AFC}"/>
    <cellStyle name="Percent" xfId="6" builtinId="5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_(* #,##0_);_(* \(#,##0\);_(* &quot;-&quot;??_);_(@_)"/>
      <fill>
        <patternFill patternType="none">
          <fgColor indexed="64"/>
          <bgColor auto="1"/>
        </patternFill>
      </fill>
    </dxf>
    <dxf>
      <numFmt numFmtId="164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</dxf>
    <dxf>
      <numFmt numFmtId="164" formatCode="_(* #,##0_);_(* \(#,##0\);_(* &quot;-&quot;??_);_(@_)"/>
      <fill>
        <patternFill patternType="none">
          <fgColor indexed="64"/>
          <bgColor auto="1"/>
        </patternFill>
      </fill>
    </dxf>
    <dxf>
      <numFmt numFmtId="164" formatCode="_(* #,##0_);_(* \(#,##0\);_(* &quot;-&quot;??_);_(@_)"/>
      <fill>
        <patternFill patternType="none">
          <fgColor indexed="64"/>
          <bgColor auto="1"/>
        </patternFill>
      </fill>
    </dxf>
    <dxf>
      <numFmt numFmtId="164" formatCode="_(* #,##0_);_(* \(#,##0\);_(* &quot;-&quot;??_);_(@_)"/>
      <fill>
        <patternFill patternType="none">
          <fgColor indexed="64"/>
          <bgColor auto="1"/>
        </patternFill>
      </fill>
    </dxf>
    <dxf>
      <numFmt numFmtId="164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</dxf>
    <dxf>
      <numFmt numFmtId="164" formatCode="_(* #,##0_);_(* \(#,##0\);_(* &quot;-&quot;??_);_(@_)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Population(2000-2021)</a:t>
            </a:r>
            <a:endParaRPr lang="en-US"/>
          </a:p>
        </c:rich>
      </c:tx>
      <c:layout>
        <c:manualLayout>
          <c:xMode val="edge"/>
          <c:yMode val="edge"/>
          <c:x val="0.18975751131358962"/>
          <c:y val="4.166658924273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Population!$B$74</c:f>
              <c:numCache>
                <c:formatCode>_(* #,##0_);_(* \(#,##0\);_(* "-"??_);_(@_)</c:formatCode>
                <c:ptCount val="1"/>
                <c:pt idx="0">
                  <c:v>20743.128571428573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1-1747-BDEF-D56F2CF5D70B}"/>
            </c:ext>
          </c:extLst>
        </c:ser>
        <c:ser>
          <c:idx val="1"/>
          <c:order val="1"/>
          <c:tx>
            <c:v>2007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Population!$C$74</c:f>
              <c:numCache>
                <c:formatCode>_(* #,##0_);_(* \(#,##0\);_(* "-"??_);_(@_)</c:formatCode>
                <c:ptCount val="1"/>
                <c:pt idx="0">
                  <c:v>21230.971428571429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31-1747-BDEF-D56F2CF5D70B}"/>
            </c:ext>
          </c:extLst>
        </c:ser>
        <c:ser>
          <c:idx val="2"/>
          <c:order val="2"/>
          <c:tx>
            <c:v>2008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Population!$D$74</c:f>
              <c:numCache>
                <c:formatCode>_(* #,##0_);_(* \(#,##0\);_(* "-"??_);_(@_)</c:formatCode>
                <c:ptCount val="1"/>
                <c:pt idx="0">
                  <c:v>21412.071428571428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31-1747-BDEF-D56F2CF5D70B}"/>
            </c:ext>
          </c:extLst>
        </c:ser>
        <c:ser>
          <c:idx val="3"/>
          <c:order val="3"/>
          <c:tx>
            <c:v>2009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Population!$E$74</c:f>
              <c:numCache>
                <c:formatCode>_(* #,##0_);_(* \(#,##0\);_(* "-"??_);_(@_)</c:formatCode>
                <c:ptCount val="1"/>
                <c:pt idx="0">
                  <c:v>21693.271428571428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31-1747-BDEF-D56F2CF5D70B}"/>
            </c:ext>
          </c:extLst>
        </c:ser>
        <c:ser>
          <c:idx val="4"/>
          <c:order val="4"/>
          <c:tx>
            <c:v>2010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Population!$F$74</c:f>
              <c:numCache>
                <c:formatCode>_(* #,##0_);_(* \(#,##0\);_(* "-"??_);_(@_)</c:formatCode>
                <c:ptCount val="1"/>
                <c:pt idx="0">
                  <c:v>22352.885714285716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31-1747-BDEF-D56F2CF5D70B}"/>
            </c:ext>
          </c:extLst>
        </c:ser>
        <c:ser>
          <c:idx val="5"/>
          <c:order val="5"/>
          <c:tx>
            <c:v>2011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Population!$G$74</c:f>
              <c:numCache>
                <c:formatCode>_(* #,##0_);_(* \(#,##0\);_(* "-"??_);_(@_)</c:formatCode>
                <c:ptCount val="1"/>
                <c:pt idx="0">
                  <c:v>22617.9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31-1747-BDEF-D56F2CF5D70B}"/>
            </c:ext>
          </c:extLst>
        </c:ser>
        <c:ser>
          <c:idx val="6"/>
          <c:order val="6"/>
          <c:tx>
            <c:v>2012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Population!$H$74</c:f>
              <c:numCache>
                <c:formatCode>_(* #,##0_);_(* \(#,##0\);_(* "-"??_);_(@_)</c:formatCode>
                <c:ptCount val="1"/>
                <c:pt idx="0">
                  <c:v>22910.971428571429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31-1747-BDEF-D56F2CF5D70B}"/>
            </c:ext>
          </c:extLst>
        </c:ser>
        <c:ser>
          <c:idx val="7"/>
          <c:order val="7"/>
          <c:tx>
            <c:v>2013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Population!$I$74</c:f>
              <c:numCache>
                <c:formatCode>_(* #,##0_);_(* \(#,##0\);_(* "-"??_);_(@_)</c:formatCode>
                <c:ptCount val="1"/>
                <c:pt idx="0">
                  <c:v>23158.6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31-1747-BDEF-D56F2CF5D70B}"/>
            </c:ext>
          </c:extLst>
        </c:ser>
        <c:ser>
          <c:idx val="8"/>
          <c:order val="8"/>
          <c:tx>
            <c:v>2014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Population!$J$74</c:f>
              <c:numCache>
                <c:formatCode>_(* #,##0_);_(* \(#,##0\);_(* "-"??_);_(@_)</c:formatCode>
                <c:ptCount val="1"/>
                <c:pt idx="0">
                  <c:v>23481.885714285716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31-1747-BDEF-D56F2CF5D70B}"/>
            </c:ext>
          </c:extLst>
        </c:ser>
        <c:ser>
          <c:idx val="9"/>
          <c:order val="9"/>
          <c:tx>
            <c:v>2015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Population!$K$74</c:f>
              <c:numCache>
                <c:formatCode>_(* #,##0_);_(* \(#,##0\);_(* "-"??_);_(@_)</c:formatCode>
                <c:ptCount val="1"/>
                <c:pt idx="0">
                  <c:v>23785.771428571428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31-1747-BDEF-D56F2CF5D70B}"/>
            </c:ext>
          </c:extLst>
        </c:ser>
        <c:ser>
          <c:idx val="10"/>
          <c:order val="10"/>
          <c:tx>
            <c:v>2016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Population!$L$74</c:f>
              <c:numCache>
                <c:formatCode>_(* #,##0_);_(* \(#,##0\);_(* "-"??_);_(@_)</c:formatCode>
                <c:ptCount val="1"/>
                <c:pt idx="0">
                  <c:v>23813.357142857141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31-1747-BDEF-D56F2CF5D70B}"/>
            </c:ext>
          </c:extLst>
        </c:ser>
        <c:ser>
          <c:idx val="11"/>
          <c:order val="11"/>
          <c:tx>
            <c:v>2017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Population!$M$74</c:f>
              <c:numCache>
                <c:formatCode>_(* #,##0_);_(* \(#,##0\);_(* "-"??_);_(@_)</c:formatCode>
                <c:ptCount val="1"/>
                <c:pt idx="0">
                  <c:v>23846.771428571428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E31-1747-BDEF-D56F2CF5D70B}"/>
            </c:ext>
          </c:extLst>
        </c:ser>
        <c:ser>
          <c:idx val="12"/>
          <c:order val="12"/>
          <c:tx>
            <c:v>2018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Population!$N$74</c:f>
              <c:numCache>
                <c:formatCode>_(* #,##0_);_(* \(#,##0\);_(* "-"??_);_(@_)</c:formatCode>
                <c:ptCount val="1"/>
                <c:pt idx="0">
                  <c:v>24084.6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E31-1747-BDEF-D56F2CF5D70B}"/>
            </c:ext>
          </c:extLst>
        </c:ser>
        <c:ser>
          <c:idx val="13"/>
          <c:order val="13"/>
          <c:tx>
            <c:v>2019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Population!$O$74</c:f>
              <c:numCache>
                <c:formatCode>_(* #,##0_);_(* \(#,##0\);_(* "-"??_);_(@_)</c:formatCode>
                <c:ptCount val="1"/>
                <c:pt idx="0">
                  <c:v>24242.914285714287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E31-1747-BDEF-D56F2CF5D70B}"/>
            </c:ext>
          </c:extLst>
        </c:ser>
        <c:ser>
          <c:idx val="14"/>
          <c:order val="14"/>
          <c:tx>
            <c:v>2020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Population!$P$74</c:f>
              <c:numCache>
                <c:formatCode>_(* #,##0_);_(* \(#,##0\);_(* "-"??_);_(@_)</c:formatCode>
                <c:ptCount val="1"/>
                <c:pt idx="0">
                  <c:v>23999.814285714285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E31-1747-BDEF-D56F2CF5D70B}"/>
            </c:ext>
          </c:extLst>
        </c:ser>
        <c:ser>
          <c:idx val="15"/>
          <c:order val="15"/>
          <c:tx>
            <c:v>2021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Population!$Q$74</c:f>
              <c:numCache>
                <c:formatCode>_(* #,##0_);_(* \(#,##0\);_(* "-"??_);_(@_)</c:formatCode>
                <c:ptCount val="1"/>
                <c:pt idx="0">
                  <c:v>23924.657142857144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5A-4F49-902A-992E661BB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778111"/>
        <c:axId val="303190639"/>
      </c:barChart>
      <c:catAx>
        <c:axId val="4217781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90639"/>
        <c:crosses val="autoZero"/>
        <c:auto val="1"/>
        <c:lblAlgn val="ctr"/>
        <c:lblOffset val="100"/>
        <c:noMultiLvlLbl val="0"/>
      </c:catAx>
      <c:valAx>
        <c:axId val="30319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7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'Labor Force'!$A$1:$A$74</c15:sqref>
                  </c15:fullRef>
                </c:ext>
              </c:extLst>
              <c:f>('Labor Force'!$A$2,'Labor Force'!$A$4,'Labor Force'!$A$6:$A$13,'Labor Force'!$A$15:$A$17,'Labor Force'!$A$19:$A$22,'Labor Force'!$A$24:$A$25,'Labor Force'!$A$27,'Labor Force'!$A$32,'Labor Force'!$A$34:$A$35,'Labor Force'!$A$38,'Labor Force'!$A$40:$A$43,'Labor Force'!$A$45:$A$49,'Labor Force'!$A$55:$A$57,'Labor Force'!$A$59:$A$63,'Labor Force'!$A$65:$A$66,'Labor Force'!$A$68,'Labor Force'!$A$71:$A$74)</c:f>
              <c:strCache>
                <c:ptCount val="2"/>
                <c:pt idx="0">
                  <c:v>Ector</c:v>
                </c:pt>
                <c:pt idx="1">
                  <c:v>Midland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'Labor Force'!$B$1:$B$74</c15:sqref>
                  </c15:fullRef>
                </c:ext>
              </c:extLst>
              <c:f>('Labor Force'!$B$2,'Labor Force'!$B$4,'Labor Force'!$B$6:$B$13,'Labor Force'!$B$15:$B$17,'Labor Force'!$B$19:$B$22,'Labor Force'!$B$24:$B$25,'Labor Force'!$B$27,'Labor Force'!$B$32,'Labor Force'!$B$34:$B$35,'Labor Force'!$B$38,'Labor Force'!$B$40:$B$43,'Labor Force'!$B$45:$B$49,'Labor Force'!$B$55:$B$57,'Labor Force'!$B$59:$B$63,'Labor Force'!$B$65:$B$66,'Labor Force'!$B$68,'Labor Force'!$B$71:$B$74)</c:f>
              <c:numCache>
                <c:formatCode>#,##0</c:formatCode>
                <c:ptCount val="2"/>
                <c:pt idx="0">
                  <c:v>66597</c:v>
                </c:pt>
                <c:pt idx="1">
                  <c:v>71276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677D-4F8C-9B95-723FAA287E2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'Labor Force'!$A$1:$A$74</c15:sqref>
                  </c15:fullRef>
                </c:ext>
              </c:extLst>
              <c:f>('Labor Force'!$A$2,'Labor Force'!$A$4,'Labor Force'!$A$6:$A$13,'Labor Force'!$A$15:$A$17,'Labor Force'!$A$19:$A$22,'Labor Force'!$A$24:$A$25,'Labor Force'!$A$27,'Labor Force'!$A$32,'Labor Force'!$A$34:$A$35,'Labor Force'!$A$38,'Labor Force'!$A$40:$A$43,'Labor Force'!$A$45:$A$49,'Labor Force'!$A$55:$A$57,'Labor Force'!$A$59:$A$63,'Labor Force'!$A$65:$A$66,'Labor Force'!$A$68,'Labor Force'!$A$71:$A$74)</c:f>
              <c:strCache>
                <c:ptCount val="2"/>
                <c:pt idx="0">
                  <c:v>Ector</c:v>
                </c:pt>
                <c:pt idx="1">
                  <c:v>Midland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'Labor Force'!$C$1:$C$74</c15:sqref>
                  </c15:fullRef>
                </c:ext>
              </c:extLst>
              <c:f>('Labor Force'!$C$2,'Labor Force'!$C$4,'Labor Force'!$C$6:$C$13,'Labor Force'!$C$15:$C$17,'Labor Force'!$C$19:$C$22,'Labor Force'!$C$24:$C$25,'Labor Force'!$C$27,'Labor Force'!$C$32,'Labor Force'!$C$34:$C$35,'Labor Force'!$C$38,'Labor Force'!$C$40:$C$43,'Labor Force'!$C$45:$C$49,'Labor Force'!$C$55:$C$57,'Labor Force'!$C$59:$C$63,'Labor Force'!$C$65:$C$66,'Labor Force'!$C$68,'Labor Force'!$C$71:$C$74)</c:f>
              <c:numCache>
                <c:formatCode>#,##0</c:formatCode>
                <c:ptCount val="2"/>
                <c:pt idx="0">
                  <c:v>68384</c:v>
                </c:pt>
                <c:pt idx="1">
                  <c:v>73134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77D-4F8C-9B95-723FAA287E2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'Labor Force'!$A$1:$A$74</c15:sqref>
                  </c15:fullRef>
                </c:ext>
              </c:extLst>
              <c:f>('Labor Force'!$A$2,'Labor Force'!$A$4,'Labor Force'!$A$6:$A$13,'Labor Force'!$A$15:$A$17,'Labor Force'!$A$19:$A$22,'Labor Force'!$A$24:$A$25,'Labor Force'!$A$27,'Labor Force'!$A$32,'Labor Force'!$A$34:$A$35,'Labor Force'!$A$38,'Labor Force'!$A$40:$A$43,'Labor Force'!$A$45:$A$49,'Labor Force'!$A$55:$A$57,'Labor Force'!$A$59:$A$63,'Labor Force'!$A$65:$A$66,'Labor Force'!$A$68,'Labor Force'!$A$71:$A$74)</c:f>
              <c:strCache>
                <c:ptCount val="2"/>
                <c:pt idx="0">
                  <c:v>Ector</c:v>
                </c:pt>
                <c:pt idx="1">
                  <c:v>Midland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'Labor Force'!$D$1:$D$74</c15:sqref>
                  </c15:fullRef>
                </c:ext>
              </c:extLst>
              <c:f>('Labor Force'!$D$2,'Labor Force'!$D$4,'Labor Force'!$D$6:$D$13,'Labor Force'!$D$15:$D$17,'Labor Force'!$D$19:$D$22,'Labor Force'!$D$24:$D$25,'Labor Force'!$D$27,'Labor Force'!$D$32,'Labor Force'!$D$34:$D$35,'Labor Force'!$D$38,'Labor Force'!$D$40:$D$43,'Labor Force'!$D$45:$D$49,'Labor Force'!$D$55:$D$57,'Labor Force'!$D$59:$D$63,'Labor Force'!$D$65:$D$66,'Labor Force'!$D$68,'Labor Force'!$D$71:$D$74)</c:f>
              <c:numCache>
                <c:formatCode>#,##0</c:formatCode>
                <c:ptCount val="2"/>
                <c:pt idx="0">
                  <c:v>71470</c:v>
                </c:pt>
                <c:pt idx="1">
                  <c:v>74935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677D-4F8C-9B95-723FAA287E2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'Labor Force'!$A$1:$A$74</c15:sqref>
                  </c15:fullRef>
                </c:ext>
              </c:extLst>
              <c:f>('Labor Force'!$A$2,'Labor Force'!$A$4,'Labor Force'!$A$6:$A$13,'Labor Force'!$A$15:$A$17,'Labor Force'!$A$19:$A$22,'Labor Force'!$A$24:$A$25,'Labor Force'!$A$27,'Labor Force'!$A$32,'Labor Force'!$A$34:$A$35,'Labor Force'!$A$38,'Labor Force'!$A$40:$A$43,'Labor Force'!$A$45:$A$49,'Labor Force'!$A$55:$A$57,'Labor Force'!$A$59:$A$63,'Labor Force'!$A$65:$A$66,'Labor Force'!$A$68,'Labor Force'!$A$71:$A$74)</c:f>
              <c:strCache>
                <c:ptCount val="2"/>
                <c:pt idx="0">
                  <c:v>Ector</c:v>
                </c:pt>
                <c:pt idx="1">
                  <c:v>Midland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'Labor Force'!$E$1:$E$74</c15:sqref>
                  </c15:fullRef>
                </c:ext>
              </c:extLst>
              <c:f>('Labor Force'!$E$2,'Labor Force'!$E$4,'Labor Force'!$E$6:$E$13,'Labor Force'!$E$15:$E$17,'Labor Force'!$E$19:$E$22,'Labor Force'!$E$24:$E$25,'Labor Force'!$E$27,'Labor Force'!$E$32,'Labor Force'!$E$34:$E$35,'Labor Force'!$E$38,'Labor Force'!$E$40:$E$43,'Labor Force'!$E$45:$E$49,'Labor Force'!$E$55:$E$57,'Labor Force'!$E$59:$E$63,'Labor Force'!$E$65:$E$66,'Labor Force'!$E$68,'Labor Force'!$E$71:$E$74)</c:f>
              <c:numCache>
                <c:formatCode>#,##0</c:formatCode>
                <c:ptCount val="2"/>
                <c:pt idx="0">
                  <c:v>68186</c:v>
                </c:pt>
                <c:pt idx="1">
                  <c:v>71331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77D-4F8C-9B95-723FAA287E2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'Labor Force'!$A$1:$A$74</c15:sqref>
                  </c15:fullRef>
                </c:ext>
              </c:extLst>
              <c:f>('Labor Force'!$A$2,'Labor Force'!$A$4,'Labor Force'!$A$6:$A$13,'Labor Force'!$A$15:$A$17,'Labor Force'!$A$19:$A$22,'Labor Force'!$A$24:$A$25,'Labor Force'!$A$27,'Labor Force'!$A$32,'Labor Force'!$A$34:$A$35,'Labor Force'!$A$38,'Labor Force'!$A$40:$A$43,'Labor Force'!$A$45:$A$49,'Labor Force'!$A$55:$A$57,'Labor Force'!$A$59:$A$63,'Labor Force'!$A$65:$A$66,'Labor Force'!$A$68,'Labor Force'!$A$71:$A$74)</c:f>
              <c:strCache>
                <c:ptCount val="2"/>
                <c:pt idx="0">
                  <c:v>Ector</c:v>
                </c:pt>
                <c:pt idx="1">
                  <c:v>Midland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'Labor Force'!$F$1:$F$74</c15:sqref>
                  </c15:fullRef>
                </c:ext>
              </c:extLst>
              <c:f>('Labor Force'!$F$2,'Labor Force'!$F$4,'Labor Force'!$F$6:$F$13,'Labor Force'!$F$15:$F$17,'Labor Force'!$F$19:$F$22,'Labor Force'!$F$24:$F$25,'Labor Force'!$F$27,'Labor Force'!$F$32,'Labor Force'!$F$34:$F$35,'Labor Force'!$F$38,'Labor Force'!$F$40:$F$43,'Labor Force'!$F$45:$F$49,'Labor Force'!$F$55:$F$57,'Labor Force'!$F$59:$F$63,'Labor Force'!$F$65:$F$66,'Labor Force'!$F$68,'Labor Force'!$F$71:$F$74)</c:f>
              <c:numCache>
                <c:formatCode>#,##0</c:formatCode>
                <c:ptCount val="2"/>
                <c:pt idx="0">
                  <c:v>72809</c:v>
                </c:pt>
                <c:pt idx="1">
                  <c:v>76676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677D-4F8C-9B95-723FAA287E2D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'Labor Force'!$A$1:$A$74</c15:sqref>
                  </c15:fullRef>
                </c:ext>
              </c:extLst>
              <c:f>('Labor Force'!$A$2,'Labor Force'!$A$4,'Labor Force'!$A$6:$A$13,'Labor Force'!$A$15:$A$17,'Labor Force'!$A$19:$A$22,'Labor Force'!$A$24:$A$25,'Labor Force'!$A$27,'Labor Force'!$A$32,'Labor Force'!$A$34:$A$35,'Labor Force'!$A$38,'Labor Force'!$A$40:$A$43,'Labor Force'!$A$45:$A$49,'Labor Force'!$A$55:$A$57,'Labor Force'!$A$59:$A$63,'Labor Force'!$A$65:$A$66,'Labor Force'!$A$68,'Labor Force'!$A$71:$A$74)</c:f>
              <c:strCache>
                <c:ptCount val="2"/>
                <c:pt idx="0">
                  <c:v>Ector</c:v>
                </c:pt>
                <c:pt idx="1">
                  <c:v>Midland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'Labor Force'!$G$1:$G$74</c15:sqref>
                  </c15:fullRef>
                </c:ext>
              </c:extLst>
              <c:f>('Labor Force'!$G$2,'Labor Force'!$G$4,'Labor Force'!$G$6:$G$13,'Labor Force'!$G$15:$G$17,'Labor Force'!$G$19:$G$22,'Labor Force'!$G$24:$G$25,'Labor Force'!$G$27,'Labor Force'!$G$32,'Labor Force'!$G$34:$G$35,'Labor Force'!$G$38,'Labor Force'!$G$40:$G$43,'Labor Force'!$G$45:$G$49,'Labor Force'!$G$55:$G$57,'Labor Force'!$G$59:$G$63,'Labor Force'!$G$65:$G$66,'Labor Force'!$G$68,'Labor Force'!$G$71:$G$74)</c:f>
              <c:numCache>
                <c:formatCode>#,##0</c:formatCode>
                <c:ptCount val="2"/>
                <c:pt idx="0">
                  <c:v>81124</c:v>
                </c:pt>
                <c:pt idx="1">
                  <c:v>86669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677D-4F8C-9B95-723FAA287E2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'Labor Force'!$A$1:$A$74</c15:sqref>
                  </c15:fullRef>
                </c:ext>
              </c:extLst>
              <c:f>('Labor Force'!$A$2,'Labor Force'!$A$4,'Labor Force'!$A$6:$A$13,'Labor Force'!$A$15:$A$17,'Labor Force'!$A$19:$A$22,'Labor Force'!$A$24:$A$25,'Labor Force'!$A$27,'Labor Force'!$A$32,'Labor Force'!$A$34:$A$35,'Labor Force'!$A$38,'Labor Force'!$A$40:$A$43,'Labor Force'!$A$45:$A$49,'Labor Force'!$A$55:$A$57,'Labor Force'!$A$59:$A$63,'Labor Force'!$A$65:$A$66,'Labor Force'!$A$68,'Labor Force'!$A$71:$A$74)</c:f>
              <c:strCache>
                <c:ptCount val="2"/>
                <c:pt idx="0">
                  <c:v>Ector</c:v>
                </c:pt>
                <c:pt idx="1">
                  <c:v>Midland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'Labor Force'!$H$1:$H$74</c15:sqref>
                  </c15:fullRef>
                </c:ext>
              </c:extLst>
              <c:f>('Labor Force'!$H$2,'Labor Force'!$H$4,'Labor Force'!$H$6:$H$13,'Labor Force'!$H$15:$H$17,'Labor Force'!$H$19:$H$22,'Labor Force'!$H$24:$H$25,'Labor Force'!$H$27,'Labor Force'!$H$32,'Labor Force'!$H$34:$H$35,'Labor Force'!$H$38,'Labor Force'!$H$40:$H$43,'Labor Force'!$H$45:$H$49,'Labor Force'!$H$55:$H$57,'Labor Force'!$H$59:$H$63,'Labor Force'!$H$65:$H$66,'Labor Force'!$H$68,'Labor Force'!$H$71:$H$74)</c:f>
              <c:numCache>
                <c:formatCode>#,##0</c:formatCode>
                <c:ptCount val="2"/>
                <c:pt idx="0">
                  <c:v>78968</c:v>
                </c:pt>
                <c:pt idx="1">
                  <c:v>86308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677D-4F8C-9B95-723FAA287E2D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'Labor Force'!$A$1:$A$74</c15:sqref>
                  </c15:fullRef>
                </c:ext>
              </c:extLst>
              <c:f>('Labor Force'!$A$2,'Labor Force'!$A$4,'Labor Force'!$A$6:$A$13,'Labor Force'!$A$15:$A$17,'Labor Force'!$A$19:$A$22,'Labor Force'!$A$24:$A$25,'Labor Force'!$A$27,'Labor Force'!$A$32,'Labor Force'!$A$34:$A$35,'Labor Force'!$A$38,'Labor Force'!$A$40:$A$43,'Labor Force'!$A$45:$A$49,'Labor Force'!$A$55:$A$57,'Labor Force'!$A$59:$A$63,'Labor Force'!$A$65:$A$66,'Labor Force'!$A$68,'Labor Force'!$A$71:$A$74)</c:f>
              <c:strCache>
                <c:ptCount val="2"/>
                <c:pt idx="0">
                  <c:v>Ector</c:v>
                </c:pt>
                <c:pt idx="1">
                  <c:v>Midland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'Labor Force'!$I$1:$I$74</c15:sqref>
                  </c15:fullRef>
                </c:ext>
              </c:extLst>
              <c:f>('Labor Force'!$I$2,'Labor Force'!$I$4,'Labor Force'!$I$6:$I$13,'Labor Force'!$I$15:$I$17,'Labor Force'!$I$19:$I$22,'Labor Force'!$I$24:$I$25,'Labor Force'!$I$27,'Labor Force'!$I$32,'Labor Force'!$I$34:$I$35,'Labor Force'!$I$38,'Labor Force'!$I$40:$I$43,'Labor Force'!$I$45:$I$49,'Labor Force'!$I$55:$I$57,'Labor Force'!$I$59:$I$63,'Labor Force'!$I$65:$I$66,'Labor Force'!$I$68,'Labor Force'!$I$71:$I$74)</c:f>
              <c:numCache>
                <c:formatCode>#,##0</c:formatCode>
                <c:ptCount val="2"/>
                <c:pt idx="0">
                  <c:v>85515</c:v>
                </c:pt>
                <c:pt idx="1">
                  <c:v>95593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677D-4F8C-9B95-723FAA287E2D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'Labor Force'!$A$1:$A$74</c15:sqref>
                  </c15:fullRef>
                </c:ext>
              </c:extLst>
              <c:f>('Labor Force'!$A$2,'Labor Force'!$A$4,'Labor Force'!$A$6:$A$13,'Labor Force'!$A$15:$A$17,'Labor Force'!$A$19:$A$22,'Labor Force'!$A$24:$A$25,'Labor Force'!$A$27,'Labor Force'!$A$32,'Labor Force'!$A$34:$A$35,'Labor Force'!$A$38,'Labor Force'!$A$40:$A$43,'Labor Force'!$A$45:$A$49,'Labor Force'!$A$55:$A$57,'Labor Force'!$A$59:$A$63,'Labor Force'!$A$65:$A$66,'Labor Force'!$A$68,'Labor Force'!$A$71:$A$74)</c:f>
              <c:strCache>
                <c:ptCount val="2"/>
                <c:pt idx="0">
                  <c:v>Ector</c:v>
                </c:pt>
                <c:pt idx="1">
                  <c:v>Midland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'Labor Force'!$J$1:$J$74</c15:sqref>
                  </c15:fullRef>
                </c:ext>
              </c:extLst>
              <c:f>('Labor Force'!$J$2,'Labor Force'!$J$4,'Labor Force'!$J$6:$J$13,'Labor Force'!$J$15:$J$17,'Labor Force'!$J$19:$J$22,'Labor Force'!$J$24:$J$25,'Labor Force'!$J$27,'Labor Force'!$J$32,'Labor Force'!$J$34:$J$35,'Labor Force'!$J$38,'Labor Force'!$J$40:$J$43,'Labor Force'!$J$45:$J$49,'Labor Force'!$J$55:$J$57,'Labor Force'!$J$59:$J$63,'Labor Force'!$J$65:$J$66,'Labor Force'!$J$68,'Labor Force'!$J$71:$J$74)</c:f>
              <c:numCache>
                <c:formatCode>#,##0</c:formatCode>
                <c:ptCount val="2"/>
                <c:pt idx="0">
                  <c:v>79869</c:v>
                </c:pt>
                <c:pt idx="1">
                  <c:v>88456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677D-4F8C-9B95-723FAA287E2D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'Labor Force'!$A$1:$A$74</c15:sqref>
                  </c15:fullRef>
                </c:ext>
              </c:extLst>
              <c:f>('Labor Force'!$A$2,'Labor Force'!$A$4,'Labor Force'!$A$6:$A$13,'Labor Force'!$A$15:$A$17,'Labor Force'!$A$19:$A$22,'Labor Force'!$A$24:$A$25,'Labor Force'!$A$27,'Labor Force'!$A$32,'Labor Force'!$A$34:$A$35,'Labor Force'!$A$38,'Labor Force'!$A$40:$A$43,'Labor Force'!$A$45:$A$49,'Labor Force'!$A$55:$A$57,'Labor Force'!$A$59:$A$63,'Labor Force'!$A$65:$A$66,'Labor Force'!$A$68,'Labor Force'!$A$71:$A$74)</c:f>
              <c:strCache>
                <c:ptCount val="2"/>
                <c:pt idx="0">
                  <c:v>Ector</c:v>
                </c:pt>
                <c:pt idx="1">
                  <c:v>Midland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'Labor Force'!$K$1:$K$74</c15:sqref>
                  </c15:fullRef>
                </c:ext>
              </c:extLst>
              <c:f>('Labor Force'!$K$2,'Labor Force'!$K$4,'Labor Force'!$K$6:$K$13,'Labor Force'!$K$15:$K$17,'Labor Force'!$K$19:$K$22,'Labor Force'!$K$24:$K$25,'Labor Force'!$K$27,'Labor Force'!$K$32,'Labor Force'!$K$34:$K$35,'Labor Force'!$K$38,'Labor Force'!$K$40:$K$43,'Labor Force'!$K$45:$K$49,'Labor Force'!$K$55:$K$57,'Labor Force'!$K$59:$K$63,'Labor Force'!$K$65:$K$66,'Labor Force'!$K$68,'Labor Force'!$K$71:$K$74)</c:f>
              <c:numCache>
                <c:formatCode>#,##0</c:formatCode>
                <c:ptCount val="2"/>
                <c:pt idx="0">
                  <c:v>75790</c:v>
                </c:pt>
                <c:pt idx="1">
                  <c:v>84612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677D-4F8C-9B95-723FAA287E2D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'Labor Force'!$A$1:$A$74</c15:sqref>
                  </c15:fullRef>
                </c:ext>
              </c:extLst>
              <c:f>('Labor Force'!$A$2,'Labor Force'!$A$4,'Labor Force'!$A$6:$A$13,'Labor Force'!$A$15:$A$17,'Labor Force'!$A$19:$A$22,'Labor Force'!$A$24:$A$25,'Labor Force'!$A$27,'Labor Force'!$A$32,'Labor Force'!$A$34:$A$35,'Labor Force'!$A$38,'Labor Force'!$A$40:$A$43,'Labor Force'!$A$45:$A$49,'Labor Force'!$A$55:$A$57,'Labor Force'!$A$59:$A$63,'Labor Force'!$A$65:$A$66,'Labor Force'!$A$68,'Labor Force'!$A$71:$A$74)</c:f>
              <c:strCache>
                <c:ptCount val="2"/>
                <c:pt idx="0">
                  <c:v>Ector</c:v>
                </c:pt>
                <c:pt idx="1">
                  <c:v>Midland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'Labor Force'!$L$1:$L$74</c15:sqref>
                  </c15:fullRef>
                </c:ext>
              </c:extLst>
              <c:f>('Labor Force'!$L$2,'Labor Force'!$L$4,'Labor Force'!$L$6:$L$13,'Labor Force'!$L$15:$L$17,'Labor Force'!$L$19:$L$22,'Labor Force'!$L$24:$L$25,'Labor Force'!$L$27,'Labor Force'!$L$32,'Labor Force'!$L$34:$L$35,'Labor Force'!$L$38,'Labor Force'!$L$40:$L$43,'Labor Force'!$L$45:$L$49,'Labor Force'!$L$55:$L$57,'Labor Force'!$L$59:$L$63,'Labor Force'!$L$65:$L$66,'Labor Force'!$L$68,'Labor Force'!$L$71:$L$74)</c:f>
              <c:numCache>
                <c:formatCode>General</c:formatCode>
                <c:ptCount val="2"/>
                <c:pt idx="0" formatCode="#,##0">
                  <c:v>78116</c:v>
                </c:pt>
                <c:pt idx="1" formatCode="#,##0">
                  <c:v>89359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677D-4F8C-9B95-723FAA287E2D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'Labor Force'!$A$1:$A$74</c15:sqref>
                  </c15:fullRef>
                </c:ext>
              </c:extLst>
              <c:f>('Labor Force'!$A$2,'Labor Force'!$A$4,'Labor Force'!$A$6:$A$13,'Labor Force'!$A$15:$A$17,'Labor Force'!$A$19:$A$22,'Labor Force'!$A$24:$A$25,'Labor Force'!$A$27,'Labor Force'!$A$32,'Labor Force'!$A$34:$A$35,'Labor Force'!$A$38,'Labor Force'!$A$40:$A$43,'Labor Force'!$A$45:$A$49,'Labor Force'!$A$55:$A$57,'Labor Force'!$A$59:$A$63,'Labor Force'!$A$65:$A$66,'Labor Force'!$A$68,'Labor Force'!$A$71:$A$74)</c:f>
              <c:strCache>
                <c:ptCount val="2"/>
                <c:pt idx="0">
                  <c:v>Ector</c:v>
                </c:pt>
                <c:pt idx="1">
                  <c:v>Midland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'Labor Force'!$M$1:$M$74</c15:sqref>
                  </c15:fullRef>
                </c:ext>
              </c:extLst>
              <c:f>('Labor Force'!$M$2,'Labor Force'!$M$4,'Labor Force'!$M$6:$M$13,'Labor Force'!$M$15:$M$17,'Labor Force'!$M$19:$M$22,'Labor Force'!$M$24:$M$25,'Labor Force'!$M$27,'Labor Force'!$M$32,'Labor Force'!$M$34:$M$35,'Labor Force'!$M$38,'Labor Force'!$M$40:$M$43,'Labor Force'!$M$45:$M$49,'Labor Force'!$M$55:$M$57,'Labor Force'!$M$59:$M$63,'Labor Force'!$M$65:$M$66,'Labor Force'!$M$68,'Labor Force'!$M$71:$M$74)</c:f>
              <c:numCache>
                <c:formatCode>#,##0</c:formatCode>
                <c:ptCount val="2"/>
                <c:pt idx="0">
                  <c:v>85113</c:v>
                </c:pt>
                <c:pt idx="1">
                  <c:v>102278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677D-4F8C-9B95-723FAA287E2D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'Labor Force'!$A$1:$A$74</c15:sqref>
                  </c15:fullRef>
                </c:ext>
              </c:extLst>
              <c:f>('Labor Force'!$A$2,'Labor Force'!$A$4,'Labor Force'!$A$6:$A$13,'Labor Force'!$A$15:$A$17,'Labor Force'!$A$19:$A$22,'Labor Force'!$A$24:$A$25,'Labor Force'!$A$27,'Labor Force'!$A$32,'Labor Force'!$A$34:$A$35,'Labor Force'!$A$38,'Labor Force'!$A$40:$A$43,'Labor Force'!$A$45:$A$49,'Labor Force'!$A$55:$A$57,'Labor Force'!$A$59:$A$63,'Labor Force'!$A$65:$A$66,'Labor Force'!$A$68,'Labor Force'!$A$71:$A$74)</c:f>
              <c:strCache>
                <c:ptCount val="2"/>
                <c:pt idx="0">
                  <c:v>Ector</c:v>
                </c:pt>
                <c:pt idx="1">
                  <c:v>Midland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'Labor Force'!$N$1:$N$74</c15:sqref>
                  </c15:fullRef>
                </c:ext>
              </c:extLst>
              <c:f>('Labor Force'!$N$2,'Labor Force'!$N$4,'Labor Force'!$N$6:$N$13,'Labor Force'!$N$15:$N$17,'Labor Force'!$N$19:$N$22,'Labor Force'!$N$24:$N$25,'Labor Force'!$N$27,'Labor Force'!$N$32,'Labor Force'!$N$34:$N$35,'Labor Force'!$N$38,'Labor Force'!$N$40:$N$43,'Labor Force'!$N$45:$N$49,'Labor Force'!$N$55:$N$57,'Labor Force'!$N$59:$N$63,'Labor Force'!$N$65:$N$66,'Labor Force'!$N$68,'Labor Force'!$N$71:$N$74)</c:f>
              <c:numCache>
                <c:formatCode>#,##0</c:formatCode>
                <c:ptCount val="2"/>
                <c:pt idx="0">
                  <c:v>88186</c:v>
                </c:pt>
                <c:pt idx="1">
                  <c:v>107495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77D-4F8C-9B95-723FAA287E2D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'Labor Force'!$A$1:$A$74</c15:sqref>
                  </c15:fullRef>
                </c:ext>
              </c:extLst>
              <c:f>('Labor Force'!$A$2,'Labor Force'!$A$4,'Labor Force'!$A$6:$A$13,'Labor Force'!$A$15:$A$17,'Labor Force'!$A$19:$A$22,'Labor Force'!$A$24:$A$25,'Labor Force'!$A$27,'Labor Force'!$A$32,'Labor Force'!$A$34:$A$35,'Labor Force'!$A$38,'Labor Force'!$A$40:$A$43,'Labor Force'!$A$45:$A$49,'Labor Force'!$A$55:$A$57,'Labor Force'!$A$59:$A$63,'Labor Force'!$A$65:$A$66,'Labor Force'!$A$68,'Labor Force'!$A$71:$A$74)</c:f>
              <c:strCache>
                <c:ptCount val="2"/>
                <c:pt idx="0">
                  <c:v>Ector</c:v>
                </c:pt>
                <c:pt idx="1">
                  <c:v>Midland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'Labor Force'!$O$1:$O$74</c15:sqref>
                  </c15:fullRef>
                </c:ext>
              </c:extLst>
              <c:f>('Labor Force'!$O$2,'Labor Force'!$O$4,'Labor Force'!$O$6:$O$13,'Labor Force'!$O$15:$O$17,'Labor Force'!$O$19:$O$22,'Labor Force'!$O$24:$O$25,'Labor Force'!$O$27,'Labor Force'!$O$32,'Labor Force'!$O$34:$O$35,'Labor Force'!$O$38,'Labor Force'!$O$40:$O$43,'Labor Force'!$O$45:$O$49,'Labor Force'!$O$55:$O$57,'Labor Force'!$O$59:$O$63,'Labor Force'!$O$65:$O$66,'Labor Force'!$O$68,'Labor Force'!$O$71:$O$74)</c:f>
              <c:numCache>
                <c:formatCode>###,##0</c:formatCode>
                <c:ptCount val="2"/>
                <c:pt idx="0">
                  <c:v>82852</c:v>
                </c:pt>
                <c:pt idx="1">
                  <c:v>98237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77D-4F8C-9B95-723FAA287E2D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'Labor Force'!$A$1:$A$74</c15:sqref>
                  </c15:fullRef>
                </c:ext>
              </c:extLst>
              <c:f>('Labor Force'!$A$2,'Labor Force'!$A$4,'Labor Force'!$A$6:$A$13,'Labor Force'!$A$15:$A$17,'Labor Force'!$A$19:$A$22,'Labor Force'!$A$24:$A$25,'Labor Force'!$A$27,'Labor Force'!$A$32,'Labor Force'!$A$34:$A$35,'Labor Force'!$A$38,'Labor Force'!$A$40:$A$43,'Labor Force'!$A$45:$A$49,'Labor Force'!$A$55:$A$57,'Labor Force'!$A$59:$A$63,'Labor Force'!$A$65:$A$66,'Labor Force'!$A$68,'Labor Force'!$A$71:$A$74)</c:f>
              <c:strCache>
                <c:ptCount val="2"/>
                <c:pt idx="0">
                  <c:v>Ector</c:v>
                </c:pt>
                <c:pt idx="1">
                  <c:v>Midland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'Labor Force'!$P$1:$P$74</c15:sqref>
                  </c15:fullRef>
                </c:ext>
              </c:extLst>
              <c:f>('Labor Force'!$P$2,'Labor Force'!$P$4,'Labor Force'!$P$6:$P$13,'Labor Force'!$P$15:$P$17,'Labor Force'!$P$19:$P$22,'Labor Force'!$P$24:$P$25,'Labor Force'!$P$27,'Labor Force'!$P$32,'Labor Force'!$P$34:$P$35,'Labor Force'!$P$38,'Labor Force'!$P$40:$P$43,'Labor Force'!$P$45:$P$49,'Labor Force'!$P$55:$P$57,'Labor Force'!$P$59:$P$63,'Labor Force'!$P$65:$P$66,'Labor Force'!$P$68,'Labor Force'!$P$71:$P$74)</c:f>
              <c:numCache>
                <c:formatCode>_(* #,##0_);_(* \(#,##0\);_(* "-"??_);_(@_)</c:formatCode>
                <c:ptCount val="2"/>
                <c:pt idx="0">
                  <c:v>80507</c:v>
                </c:pt>
                <c:pt idx="1">
                  <c:v>99301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677D-4F8C-9B95-723FAA287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77791"/>
        <c:axId val="62578207"/>
        <c:extLst/>
      </c:barChart>
      <c:catAx>
        <c:axId val="6257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78207"/>
        <c:crosses val="autoZero"/>
        <c:auto val="1"/>
        <c:lblAlgn val="ctr"/>
        <c:lblOffset val="100"/>
        <c:noMultiLvlLbl val="0"/>
      </c:catAx>
      <c:valAx>
        <c:axId val="6257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7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Median Age(2009-2019)</a:t>
            </a:r>
            <a:endParaRPr lang="en-US"/>
          </a:p>
        </c:rich>
      </c:tx>
      <c:layout>
        <c:manualLayout>
          <c:xMode val="edge"/>
          <c:yMode val="edge"/>
          <c:x val="0.18975751131358962"/>
          <c:y val="4.166658924273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2009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'Median Age'!$B$73</c:f>
              <c:numCache>
                <c:formatCode>0.0</c:formatCode>
                <c:ptCount val="1"/>
                <c:pt idx="0">
                  <c:v>38.071428571428584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6-8944-A0D9-6DE6B66C67BD}"/>
            </c:ext>
          </c:extLst>
        </c:ser>
        <c:ser>
          <c:idx val="1"/>
          <c:order val="1"/>
          <c:tx>
            <c:v>2010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'Median Age'!$C$73</c:f>
              <c:numCache>
                <c:formatCode>0.0</c:formatCode>
                <c:ptCount val="1"/>
                <c:pt idx="0">
                  <c:v>37.957142857142848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16-8944-A0D9-6DE6B66C67BD}"/>
            </c:ext>
          </c:extLst>
        </c:ser>
        <c:ser>
          <c:idx val="2"/>
          <c:order val="2"/>
          <c:tx>
            <c:v>2011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'Median Age'!$D$73</c:f>
              <c:numCache>
                <c:formatCode>0.0</c:formatCode>
                <c:ptCount val="1"/>
                <c:pt idx="0">
                  <c:v>38.071428571428562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16-8944-A0D9-6DE6B66C67BD}"/>
            </c:ext>
          </c:extLst>
        </c:ser>
        <c:ser>
          <c:idx val="3"/>
          <c:order val="3"/>
          <c:tx>
            <c:v>2012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'Median Age'!$E$73</c:f>
              <c:numCache>
                <c:formatCode>0.0</c:formatCode>
                <c:ptCount val="1"/>
                <c:pt idx="0">
                  <c:v>38.415714285714287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16-8944-A0D9-6DE6B66C67BD}"/>
            </c:ext>
          </c:extLst>
        </c:ser>
        <c:ser>
          <c:idx val="4"/>
          <c:order val="4"/>
          <c:tx>
            <c:v>2013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'Median Age'!$F$73</c:f>
              <c:numCache>
                <c:formatCode>0.0</c:formatCode>
                <c:ptCount val="1"/>
                <c:pt idx="0">
                  <c:v>38.241428571428564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16-8944-A0D9-6DE6B66C67BD}"/>
            </c:ext>
          </c:extLst>
        </c:ser>
        <c:ser>
          <c:idx val="5"/>
          <c:order val="5"/>
          <c:tx>
            <c:v>2014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'Median Age'!$G$73</c:f>
              <c:numCache>
                <c:formatCode>0.0</c:formatCode>
                <c:ptCount val="1"/>
                <c:pt idx="0">
                  <c:v>38.481428571428559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16-8944-A0D9-6DE6B66C67BD}"/>
            </c:ext>
          </c:extLst>
        </c:ser>
        <c:ser>
          <c:idx val="6"/>
          <c:order val="6"/>
          <c:tx>
            <c:v>2015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'Median Age'!$H$73</c:f>
              <c:numCache>
                <c:formatCode>0.0</c:formatCode>
                <c:ptCount val="1"/>
                <c:pt idx="0">
                  <c:v>38.38428571428571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16-8944-A0D9-6DE6B66C67BD}"/>
            </c:ext>
          </c:extLst>
        </c:ser>
        <c:ser>
          <c:idx val="7"/>
          <c:order val="7"/>
          <c:tx>
            <c:v>2016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'Median Age'!$I$73</c:f>
              <c:numCache>
                <c:formatCode>0.0</c:formatCode>
                <c:ptCount val="1"/>
                <c:pt idx="0">
                  <c:v>38.205714285714294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16-8944-A0D9-6DE6B66C67BD}"/>
            </c:ext>
          </c:extLst>
        </c:ser>
        <c:ser>
          <c:idx val="8"/>
          <c:order val="8"/>
          <c:tx>
            <c:v>2017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'Median Age'!$J$73</c:f>
              <c:numCache>
                <c:formatCode>0.0</c:formatCode>
                <c:ptCount val="1"/>
                <c:pt idx="0">
                  <c:v>38.668571428571418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16-8944-A0D9-6DE6B66C67BD}"/>
            </c:ext>
          </c:extLst>
        </c:ser>
        <c:ser>
          <c:idx val="9"/>
          <c:order val="9"/>
          <c:tx>
            <c:v>2018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'Median Age'!$K$73</c:f>
              <c:numCache>
                <c:formatCode>0.0</c:formatCode>
                <c:ptCount val="1"/>
                <c:pt idx="0">
                  <c:v>38.314285714285724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416-8944-A0D9-6DE6B66C67BD}"/>
            </c:ext>
          </c:extLst>
        </c:ser>
        <c:ser>
          <c:idx val="10"/>
          <c:order val="10"/>
          <c:tx>
            <c:v>2019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'Median Age'!$L$73</c:f>
              <c:numCache>
                <c:formatCode>0.0</c:formatCode>
                <c:ptCount val="1"/>
                <c:pt idx="0">
                  <c:v>38.631428571428557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416-8944-A0D9-6DE6B66C6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778111"/>
        <c:axId val="303190639"/>
      </c:barChart>
      <c:catAx>
        <c:axId val="4217781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90639"/>
        <c:crosses val="autoZero"/>
        <c:auto val="1"/>
        <c:lblAlgn val="ctr"/>
        <c:lblOffset val="100"/>
        <c:noMultiLvlLbl val="0"/>
      </c:catAx>
      <c:valAx>
        <c:axId val="30319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7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highest</a:t>
            </a:r>
            <a:r>
              <a:rPr lang="en-US" baseline="0"/>
              <a:t> </a:t>
            </a:r>
            <a:r>
              <a:rPr lang="en-US"/>
              <a:t>AVERAGE Median Age (2009-2019)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2"/>
          <c:order val="12"/>
          <c:tx>
            <c:strRef>
              <c:f>'Median Age'!$Q$1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'Median Age'!$A$2:$A$71</c15:sqref>
                  </c15:fullRef>
                </c:ext>
              </c:extLst>
              <c:f>('Median Age'!$A$26:$A$27,'Median Age'!$A$37,'Median Age'!$A$39,'Median Age'!$A$46,'Median Age'!$A$56,'Median Age'!$A$64,'Median Age'!$A$66:$A$67,'Median Age'!$A$71)</c:f>
              <c:strCache>
                <c:ptCount val="10"/>
                <c:pt idx="0">
                  <c:v>Coke</c:v>
                </c:pt>
                <c:pt idx="1">
                  <c:v>Kent</c:v>
                </c:pt>
                <c:pt idx="2">
                  <c:v>Kimble</c:v>
                </c:pt>
                <c:pt idx="3">
                  <c:v>Stonewall</c:v>
                </c:pt>
                <c:pt idx="4">
                  <c:v>Cottle</c:v>
                </c:pt>
                <c:pt idx="5">
                  <c:v>Menard</c:v>
                </c:pt>
                <c:pt idx="6">
                  <c:v>Motley</c:v>
                </c:pt>
                <c:pt idx="7">
                  <c:v>Edwards</c:v>
                </c:pt>
                <c:pt idx="8">
                  <c:v>Terrell</c:v>
                </c:pt>
                <c:pt idx="9">
                  <c:v>Jeff Davis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'Median Age'!$Q$2:$Q$71</c15:sqref>
                  </c15:fullRef>
                </c:ext>
              </c:extLst>
              <c:f>('Median Age'!$Q$26:$Q$27,'Median Age'!$Q$37,'Median Age'!$Q$39,'Median Age'!$Q$46,'Median Age'!$Q$56,'Median Age'!$Q$64,'Median Age'!$Q$66:$Q$67,'Median Age'!$Q$71)</c:f>
              <c:numCache>
                <c:formatCode>General</c:formatCode>
                <c:ptCount val="10"/>
                <c:pt idx="0">
                  <c:v>48.145454545454548</c:v>
                </c:pt>
                <c:pt idx="1">
                  <c:v>47.336363636363643</c:v>
                </c:pt>
                <c:pt idx="2">
                  <c:v>51.018181818181823</c:v>
                </c:pt>
                <c:pt idx="3">
                  <c:v>47.454545454545467</c:v>
                </c:pt>
                <c:pt idx="4">
                  <c:v>47.463636363636368</c:v>
                </c:pt>
                <c:pt idx="5">
                  <c:v>47.390909090909084</c:v>
                </c:pt>
                <c:pt idx="6">
                  <c:v>44.609090909090909</c:v>
                </c:pt>
                <c:pt idx="7">
                  <c:v>46.990909090909092</c:v>
                </c:pt>
                <c:pt idx="8">
                  <c:v>46.409090909090907</c:v>
                </c:pt>
                <c:pt idx="9">
                  <c:v>52.845454545454551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98B-4581-B183-0C4BB652C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496399"/>
        <c:axId val="7109699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'Median Age'!$B$1</c15:sqref>
                        </c15:formulaRef>
                      </c:ext>
                    </c:extLst>
                    <c:strCache>
                      <c:ptCount val="1"/>
                      <c:pt idx="0">
                        <c:v>2009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'Median Age'!$A$2:$A$71</c15:sqref>
                        </c15:fullRef>
                        <c15:formulaRef>
                          <c15:sqref>('Median Age'!$A$26:$A$27,'Median Age'!$A$37,'Median Age'!$A$39,'Median Age'!$A$46,'Median Age'!$A$56,'Median Age'!$A$64,'Median Age'!$A$66:$A$67,'Median Age'!$A$71)</c15:sqref>
                        </c15:formulaRef>
                      </c:ext>
                    </c:extLst>
                    <c:strCache>
                      <c:ptCount val="10"/>
                      <c:pt idx="0">
                        <c:v>Coke</c:v>
                      </c:pt>
                      <c:pt idx="1">
                        <c:v>Kent</c:v>
                      </c:pt>
                      <c:pt idx="2">
                        <c:v>Kimble</c:v>
                      </c:pt>
                      <c:pt idx="3">
                        <c:v>Stonewall</c:v>
                      </c:pt>
                      <c:pt idx="4">
                        <c:v>Cottle</c:v>
                      </c:pt>
                      <c:pt idx="5">
                        <c:v>Menard</c:v>
                      </c:pt>
                      <c:pt idx="6">
                        <c:v>Motley</c:v>
                      </c:pt>
                      <c:pt idx="7">
                        <c:v>Edwards</c:v>
                      </c:pt>
                      <c:pt idx="8">
                        <c:v>Terrell</c:v>
                      </c:pt>
                      <c:pt idx="9">
                        <c:v>Jeff Davis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'Median Age'!$B$2:$B$71</c15:sqref>
                        </c15:fullRef>
                        <c15:formulaRef>
                          <c15:sqref>('Median Age'!$B$26:$B$27,'Median Age'!$B$37,'Median Age'!$B$39,'Median Age'!$B$46,'Median Age'!$B$56,'Median Age'!$B$64,'Median Age'!$B$66:$B$67,'Median Age'!$B$71)</c15:sqref>
                        </c15:formulaRef>
                      </c:ext>
                    </c:extLst>
                    <c:numCache>
                      <c:formatCode>0.0</c:formatCode>
                      <c:ptCount val="10"/>
                      <c:pt idx="0">
                        <c:v>48.1</c:v>
                      </c:pt>
                      <c:pt idx="1">
                        <c:v>47.8</c:v>
                      </c:pt>
                      <c:pt idx="2">
                        <c:v>48.1</c:v>
                      </c:pt>
                      <c:pt idx="3">
                        <c:v>45</c:v>
                      </c:pt>
                      <c:pt idx="4">
                        <c:v>44</c:v>
                      </c:pt>
                      <c:pt idx="5">
                        <c:v>47.1</c:v>
                      </c:pt>
                      <c:pt idx="6">
                        <c:v>44.2</c:v>
                      </c:pt>
                      <c:pt idx="7">
                        <c:v>40.299999999999997</c:v>
                      </c:pt>
                      <c:pt idx="8">
                        <c:v>38.799999999999997</c:v>
                      </c:pt>
                      <c:pt idx="9">
                        <c:v>48.5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98B-4581-B183-0C4BB652C00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Age'!$C$1</c15:sqref>
                        </c15:formulaRef>
                      </c:ext>
                    </c:extLst>
                    <c:strCache>
                      <c:ptCount val="1"/>
                      <c:pt idx="0">
                        <c:v>2010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Age'!$A$2:$A$71</c15:sqref>
                        </c15:fullRef>
                        <c15:formulaRef>
                          <c15:sqref>('Median Age'!$A$26:$A$27,'Median Age'!$A$37,'Median Age'!$A$39,'Median Age'!$A$46,'Median Age'!$A$56,'Median Age'!$A$64,'Median Age'!$A$66:$A$67,'Median Age'!$A$71)</c15:sqref>
                        </c15:formulaRef>
                      </c:ext>
                    </c:extLst>
                    <c:strCache>
                      <c:ptCount val="10"/>
                      <c:pt idx="0">
                        <c:v>Coke</c:v>
                      </c:pt>
                      <c:pt idx="1">
                        <c:v>Kent</c:v>
                      </c:pt>
                      <c:pt idx="2">
                        <c:v>Kimble</c:v>
                      </c:pt>
                      <c:pt idx="3">
                        <c:v>Stonewall</c:v>
                      </c:pt>
                      <c:pt idx="4">
                        <c:v>Cottle</c:v>
                      </c:pt>
                      <c:pt idx="5">
                        <c:v>Menard</c:v>
                      </c:pt>
                      <c:pt idx="6">
                        <c:v>Motley</c:v>
                      </c:pt>
                      <c:pt idx="7">
                        <c:v>Edwards</c:v>
                      </c:pt>
                      <c:pt idx="8">
                        <c:v>Terrell</c:v>
                      </c:pt>
                      <c:pt idx="9">
                        <c:v>Jeff Davis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Age'!$C$2:$C$71</c15:sqref>
                        </c15:fullRef>
                        <c15:formulaRef>
                          <c15:sqref>('Median Age'!$C$26:$C$27,'Median Age'!$C$37,'Median Age'!$C$39,'Median Age'!$C$46,'Median Age'!$C$56,'Median Age'!$C$64,'Median Age'!$C$66:$C$67,'Median Age'!$C$71)</c15:sqref>
                        </c15:formulaRef>
                      </c:ext>
                    </c:extLst>
                    <c:numCache>
                      <c:formatCode>0.0</c:formatCode>
                      <c:ptCount val="10"/>
                      <c:pt idx="0">
                        <c:v>46.1</c:v>
                      </c:pt>
                      <c:pt idx="1">
                        <c:v>45.8</c:v>
                      </c:pt>
                      <c:pt idx="2">
                        <c:v>50.4</c:v>
                      </c:pt>
                      <c:pt idx="3">
                        <c:v>46.1</c:v>
                      </c:pt>
                      <c:pt idx="4">
                        <c:v>46</c:v>
                      </c:pt>
                      <c:pt idx="5">
                        <c:v>50.4</c:v>
                      </c:pt>
                      <c:pt idx="6">
                        <c:v>44.3</c:v>
                      </c:pt>
                      <c:pt idx="7">
                        <c:v>42.6</c:v>
                      </c:pt>
                      <c:pt idx="8">
                        <c:v>45.4</c:v>
                      </c:pt>
                      <c:pt idx="9">
                        <c:v>47.7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98B-4581-B183-0C4BB652C00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Age'!$D$1</c15:sqref>
                        </c15:formulaRef>
                      </c:ext>
                    </c:extLst>
                    <c:strCache>
                      <c:ptCount val="1"/>
                      <c:pt idx="0">
                        <c:v>2011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Age'!$A$2:$A$71</c15:sqref>
                        </c15:fullRef>
                        <c15:formulaRef>
                          <c15:sqref>('Median Age'!$A$26:$A$27,'Median Age'!$A$37,'Median Age'!$A$39,'Median Age'!$A$46,'Median Age'!$A$56,'Median Age'!$A$64,'Median Age'!$A$66:$A$67,'Median Age'!$A$71)</c15:sqref>
                        </c15:formulaRef>
                      </c:ext>
                    </c:extLst>
                    <c:strCache>
                      <c:ptCount val="10"/>
                      <c:pt idx="0">
                        <c:v>Coke</c:v>
                      </c:pt>
                      <c:pt idx="1">
                        <c:v>Kent</c:v>
                      </c:pt>
                      <c:pt idx="2">
                        <c:v>Kimble</c:v>
                      </c:pt>
                      <c:pt idx="3">
                        <c:v>Stonewall</c:v>
                      </c:pt>
                      <c:pt idx="4">
                        <c:v>Cottle</c:v>
                      </c:pt>
                      <c:pt idx="5">
                        <c:v>Menard</c:v>
                      </c:pt>
                      <c:pt idx="6">
                        <c:v>Motley</c:v>
                      </c:pt>
                      <c:pt idx="7">
                        <c:v>Edwards</c:v>
                      </c:pt>
                      <c:pt idx="8">
                        <c:v>Terrell</c:v>
                      </c:pt>
                      <c:pt idx="9">
                        <c:v>Jeff Davis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Age'!$D$2:$D$71</c15:sqref>
                        </c15:fullRef>
                        <c15:formulaRef>
                          <c15:sqref>('Median Age'!$D$26:$D$27,'Median Age'!$D$37,'Median Age'!$D$39,'Median Age'!$D$46,'Median Age'!$D$56,'Median Age'!$D$64,'Median Age'!$D$66:$D$67,'Median Age'!$D$71)</c15:sqref>
                        </c15:formulaRef>
                      </c:ext>
                    </c:extLst>
                    <c:numCache>
                      <c:formatCode>0.0</c:formatCode>
                      <c:ptCount val="10"/>
                      <c:pt idx="0">
                        <c:v>46.9</c:v>
                      </c:pt>
                      <c:pt idx="1">
                        <c:v>45.9</c:v>
                      </c:pt>
                      <c:pt idx="2">
                        <c:v>48.5</c:v>
                      </c:pt>
                      <c:pt idx="3">
                        <c:v>50.3</c:v>
                      </c:pt>
                      <c:pt idx="4">
                        <c:v>46.5</c:v>
                      </c:pt>
                      <c:pt idx="5">
                        <c:v>46.4</c:v>
                      </c:pt>
                      <c:pt idx="6">
                        <c:v>44.1</c:v>
                      </c:pt>
                      <c:pt idx="7">
                        <c:v>44.9</c:v>
                      </c:pt>
                      <c:pt idx="8">
                        <c:v>45.7</c:v>
                      </c:pt>
                      <c:pt idx="9">
                        <c:v>51.3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98B-4581-B183-0C4BB652C00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Age'!$E$1</c15:sqref>
                        </c15:formulaRef>
                      </c:ext>
                    </c:extLst>
                    <c:strCache>
                      <c:ptCount val="1"/>
                      <c:pt idx="0">
                        <c:v>2012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Age'!$A$2:$A$71</c15:sqref>
                        </c15:fullRef>
                        <c15:formulaRef>
                          <c15:sqref>('Median Age'!$A$26:$A$27,'Median Age'!$A$37,'Median Age'!$A$39,'Median Age'!$A$46,'Median Age'!$A$56,'Median Age'!$A$64,'Median Age'!$A$66:$A$67,'Median Age'!$A$71)</c15:sqref>
                        </c15:formulaRef>
                      </c:ext>
                    </c:extLst>
                    <c:strCache>
                      <c:ptCount val="10"/>
                      <c:pt idx="0">
                        <c:v>Coke</c:v>
                      </c:pt>
                      <c:pt idx="1">
                        <c:v>Kent</c:v>
                      </c:pt>
                      <c:pt idx="2">
                        <c:v>Kimble</c:v>
                      </c:pt>
                      <c:pt idx="3">
                        <c:v>Stonewall</c:v>
                      </c:pt>
                      <c:pt idx="4">
                        <c:v>Cottle</c:v>
                      </c:pt>
                      <c:pt idx="5">
                        <c:v>Menard</c:v>
                      </c:pt>
                      <c:pt idx="6">
                        <c:v>Motley</c:v>
                      </c:pt>
                      <c:pt idx="7">
                        <c:v>Edwards</c:v>
                      </c:pt>
                      <c:pt idx="8">
                        <c:v>Terrell</c:v>
                      </c:pt>
                      <c:pt idx="9">
                        <c:v>Jeff Davis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Age'!$E$2:$E$71</c15:sqref>
                        </c15:fullRef>
                        <c15:formulaRef>
                          <c15:sqref>('Median Age'!$E$26:$E$27,'Median Age'!$E$37,'Median Age'!$E$39,'Median Age'!$E$46,'Median Age'!$E$56,'Median Age'!$E$64,'Median Age'!$E$66:$E$67,'Median Age'!$E$71)</c15:sqref>
                        </c15:formulaRef>
                      </c:ext>
                    </c:extLst>
                    <c:numCache>
                      <c:formatCode>0.0</c:formatCode>
                      <c:ptCount val="10"/>
                      <c:pt idx="0">
                        <c:v>48.6</c:v>
                      </c:pt>
                      <c:pt idx="1">
                        <c:v>45.6</c:v>
                      </c:pt>
                      <c:pt idx="2">
                        <c:v>51.3</c:v>
                      </c:pt>
                      <c:pt idx="3">
                        <c:v>45.8</c:v>
                      </c:pt>
                      <c:pt idx="4">
                        <c:v>49.4</c:v>
                      </c:pt>
                      <c:pt idx="5">
                        <c:v>43.7</c:v>
                      </c:pt>
                      <c:pt idx="6">
                        <c:v>43</c:v>
                      </c:pt>
                      <c:pt idx="7">
                        <c:v>45.1</c:v>
                      </c:pt>
                      <c:pt idx="8">
                        <c:v>47.1</c:v>
                      </c:pt>
                      <c:pt idx="9">
                        <c:v>50.2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98B-4581-B183-0C4BB652C00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Age'!$F$1</c15:sqref>
                        </c15:formulaRef>
                      </c:ext>
                    </c:extLst>
                    <c:strCache>
                      <c:ptCount val="1"/>
                      <c:pt idx="0">
                        <c:v>2013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Age'!$A$2:$A$71</c15:sqref>
                        </c15:fullRef>
                        <c15:formulaRef>
                          <c15:sqref>('Median Age'!$A$26:$A$27,'Median Age'!$A$37,'Median Age'!$A$39,'Median Age'!$A$46,'Median Age'!$A$56,'Median Age'!$A$64,'Median Age'!$A$66:$A$67,'Median Age'!$A$71)</c15:sqref>
                        </c15:formulaRef>
                      </c:ext>
                    </c:extLst>
                    <c:strCache>
                      <c:ptCount val="10"/>
                      <c:pt idx="0">
                        <c:v>Coke</c:v>
                      </c:pt>
                      <c:pt idx="1">
                        <c:v>Kent</c:v>
                      </c:pt>
                      <c:pt idx="2">
                        <c:v>Kimble</c:v>
                      </c:pt>
                      <c:pt idx="3">
                        <c:v>Stonewall</c:v>
                      </c:pt>
                      <c:pt idx="4">
                        <c:v>Cottle</c:v>
                      </c:pt>
                      <c:pt idx="5">
                        <c:v>Menard</c:v>
                      </c:pt>
                      <c:pt idx="6">
                        <c:v>Motley</c:v>
                      </c:pt>
                      <c:pt idx="7">
                        <c:v>Edwards</c:v>
                      </c:pt>
                      <c:pt idx="8">
                        <c:v>Terrell</c:v>
                      </c:pt>
                      <c:pt idx="9">
                        <c:v>Jeff Davis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Age'!$F$2:$F$71</c15:sqref>
                        </c15:fullRef>
                        <c15:formulaRef>
                          <c15:sqref>('Median Age'!$F$26:$F$27,'Median Age'!$F$37,'Median Age'!$F$39,'Median Age'!$F$46,'Median Age'!$F$56,'Median Age'!$F$64,'Median Age'!$F$66:$F$67,'Median Age'!$F$71)</c15:sqref>
                        </c15:formulaRef>
                      </c:ext>
                    </c:extLst>
                    <c:numCache>
                      <c:formatCode>0.0</c:formatCode>
                      <c:ptCount val="10"/>
                      <c:pt idx="0">
                        <c:v>48.9</c:v>
                      </c:pt>
                      <c:pt idx="1">
                        <c:v>45.8</c:v>
                      </c:pt>
                      <c:pt idx="2">
                        <c:v>51.9</c:v>
                      </c:pt>
                      <c:pt idx="3">
                        <c:v>47</c:v>
                      </c:pt>
                      <c:pt idx="4">
                        <c:v>50.2</c:v>
                      </c:pt>
                      <c:pt idx="5">
                        <c:v>43.5</c:v>
                      </c:pt>
                      <c:pt idx="6">
                        <c:v>36.6</c:v>
                      </c:pt>
                      <c:pt idx="7">
                        <c:v>49</c:v>
                      </c:pt>
                      <c:pt idx="8">
                        <c:v>47</c:v>
                      </c:pt>
                      <c:pt idx="9">
                        <c:v>54.8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98B-4581-B183-0C4BB652C00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Age'!$G$1</c15:sqref>
                        </c15:formulaRef>
                      </c:ext>
                    </c:extLst>
                    <c:strCache>
                      <c:ptCount val="1"/>
                      <c:pt idx="0">
                        <c:v>2014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Age'!$A$2:$A$71</c15:sqref>
                        </c15:fullRef>
                        <c15:formulaRef>
                          <c15:sqref>('Median Age'!$A$26:$A$27,'Median Age'!$A$37,'Median Age'!$A$39,'Median Age'!$A$46,'Median Age'!$A$56,'Median Age'!$A$64,'Median Age'!$A$66:$A$67,'Median Age'!$A$71)</c15:sqref>
                        </c15:formulaRef>
                      </c:ext>
                    </c:extLst>
                    <c:strCache>
                      <c:ptCount val="10"/>
                      <c:pt idx="0">
                        <c:v>Coke</c:v>
                      </c:pt>
                      <c:pt idx="1">
                        <c:v>Kent</c:v>
                      </c:pt>
                      <c:pt idx="2">
                        <c:v>Kimble</c:v>
                      </c:pt>
                      <c:pt idx="3">
                        <c:v>Stonewall</c:v>
                      </c:pt>
                      <c:pt idx="4">
                        <c:v>Cottle</c:v>
                      </c:pt>
                      <c:pt idx="5">
                        <c:v>Menard</c:v>
                      </c:pt>
                      <c:pt idx="6">
                        <c:v>Motley</c:v>
                      </c:pt>
                      <c:pt idx="7">
                        <c:v>Edwards</c:v>
                      </c:pt>
                      <c:pt idx="8">
                        <c:v>Terrell</c:v>
                      </c:pt>
                      <c:pt idx="9">
                        <c:v>Jeff Davis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Age'!$G$2:$G$71</c15:sqref>
                        </c15:fullRef>
                        <c15:formulaRef>
                          <c15:sqref>('Median Age'!$G$26:$G$27,'Median Age'!$G$37,'Median Age'!$G$39,'Median Age'!$G$46,'Median Age'!$G$56,'Median Age'!$G$64,'Median Age'!$G$66:$G$67,'Median Age'!$G$71)</c15:sqref>
                        </c15:formulaRef>
                      </c:ext>
                    </c:extLst>
                    <c:numCache>
                      <c:formatCode>0.0</c:formatCode>
                      <c:ptCount val="10"/>
                      <c:pt idx="0">
                        <c:v>49.7</c:v>
                      </c:pt>
                      <c:pt idx="1">
                        <c:v>45.8</c:v>
                      </c:pt>
                      <c:pt idx="2">
                        <c:v>52.8</c:v>
                      </c:pt>
                      <c:pt idx="3">
                        <c:v>47.6</c:v>
                      </c:pt>
                      <c:pt idx="4">
                        <c:v>50.7</c:v>
                      </c:pt>
                      <c:pt idx="5">
                        <c:v>44.7</c:v>
                      </c:pt>
                      <c:pt idx="6">
                        <c:v>38.299999999999997</c:v>
                      </c:pt>
                      <c:pt idx="7">
                        <c:v>52.1</c:v>
                      </c:pt>
                      <c:pt idx="8">
                        <c:v>49.2</c:v>
                      </c:pt>
                      <c:pt idx="9">
                        <c:v>54.7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98B-4581-B183-0C4BB652C00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Age'!$H$1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Age'!$A$2:$A$71</c15:sqref>
                        </c15:fullRef>
                        <c15:formulaRef>
                          <c15:sqref>('Median Age'!$A$26:$A$27,'Median Age'!$A$37,'Median Age'!$A$39,'Median Age'!$A$46,'Median Age'!$A$56,'Median Age'!$A$64,'Median Age'!$A$66:$A$67,'Median Age'!$A$71)</c15:sqref>
                        </c15:formulaRef>
                      </c:ext>
                    </c:extLst>
                    <c:strCache>
                      <c:ptCount val="10"/>
                      <c:pt idx="0">
                        <c:v>Coke</c:v>
                      </c:pt>
                      <c:pt idx="1">
                        <c:v>Kent</c:v>
                      </c:pt>
                      <c:pt idx="2">
                        <c:v>Kimble</c:v>
                      </c:pt>
                      <c:pt idx="3">
                        <c:v>Stonewall</c:v>
                      </c:pt>
                      <c:pt idx="4">
                        <c:v>Cottle</c:v>
                      </c:pt>
                      <c:pt idx="5">
                        <c:v>Menard</c:v>
                      </c:pt>
                      <c:pt idx="6">
                        <c:v>Motley</c:v>
                      </c:pt>
                      <c:pt idx="7">
                        <c:v>Edwards</c:v>
                      </c:pt>
                      <c:pt idx="8">
                        <c:v>Terrell</c:v>
                      </c:pt>
                      <c:pt idx="9">
                        <c:v>Jeff Davis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Age'!$H$2:$H$71</c15:sqref>
                        </c15:fullRef>
                        <c15:formulaRef>
                          <c15:sqref>('Median Age'!$H$26:$H$27,'Median Age'!$H$37,'Median Age'!$H$39,'Median Age'!$H$46,'Median Age'!$H$56,'Median Age'!$H$64,'Median Age'!$H$66:$H$67,'Median Age'!$H$71)</c15:sqref>
                        </c15:formulaRef>
                      </c:ext>
                    </c:extLst>
                    <c:numCache>
                      <c:formatCode>0.0</c:formatCode>
                      <c:ptCount val="10"/>
                      <c:pt idx="0">
                        <c:v>49.3</c:v>
                      </c:pt>
                      <c:pt idx="1">
                        <c:v>49.1</c:v>
                      </c:pt>
                      <c:pt idx="2">
                        <c:v>52.8</c:v>
                      </c:pt>
                      <c:pt idx="3">
                        <c:v>49</c:v>
                      </c:pt>
                      <c:pt idx="4">
                        <c:v>50.1</c:v>
                      </c:pt>
                      <c:pt idx="5">
                        <c:v>45.7</c:v>
                      </c:pt>
                      <c:pt idx="6">
                        <c:v>44.3</c:v>
                      </c:pt>
                      <c:pt idx="7">
                        <c:v>49.5</c:v>
                      </c:pt>
                      <c:pt idx="8">
                        <c:v>46.1</c:v>
                      </c:pt>
                      <c:pt idx="9">
                        <c:v>53.1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98B-4581-B183-0C4BB652C00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Age'!$I$1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Age'!$A$2:$A$71</c15:sqref>
                        </c15:fullRef>
                        <c15:formulaRef>
                          <c15:sqref>('Median Age'!$A$26:$A$27,'Median Age'!$A$37,'Median Age'!$A$39,'Median Age'!$A$46,'Median Age'!$A$56,'Median Age'!$A$64,'Median Age'!$A$66:$A$67,'Median Age'!$A$71)</c15:sqref>
                        </c15:formulaRef>
                      </c:ext>
                    </c:extLst>
                    <c:strCache>
                      <c:ptCount val="10"/>
                      <c:pt idx="0">
                        <c:v>Coke</c:v>
                      </c:pt>
                      <c:pt idx="1">
                        <c:v>Kent</c:v>
                      </c:pt>
                      <c:pt idx="2">
                        <c:v>Kimble</c:v>
                      </c:pt>
                      <c:pt idx="3">
                        <c:v>Stonewall</c:v>
                      </c:pt>
                      <c:pt idx="4">
                        <c:v>Cottle</c:v>
                      </c:pt>
                      <c:pt idx="5">
                        <c:v>Menard</c:v>
                      </c:pt>
                      <c:pt idx="6">
                        <c:v>Motley</c:v>
                      </c:pt>
                      <c:pt idx="7">
                        <c:v>Edwards</c:v>
                      </c:pt>
                      <c:pt idx="8">
                        <c:v>Terrell</c:v>
                      </c:pt>
                      <c:pt idx="9">
                        <c:v>Jeff Davis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Age'!$I$2:$I$71</c15:sqref>
                        </c15:fullRef>
                        <c15:formulaRef>
                          <c15:sqref>('Median Age'!$I$26:$I$27,'Median Age'!$I$37,'Median Age'!$I$39,'Median Age'!$I$46,'Median Age'!$I$56,'Median Age'!$I$64,'Median Age'!$I$66:$I$67,'Median Age'!$I$71)</c15:sqref>
                        </c15:formulaRef>
                      </c:ext>
                    </c:extLst>
                    <c:numCache>
                      <c:formatCode>0.0</c:formatCode>
                      <c:ptCount val="10"/>
                      <c:pt idx="0">
                        <c:v>49.1</c:v>
                      </c:pt>
                      <c:pt idx="1">
                        <c:v>48.6</c:v>
                      </c:pt>
                      <c:pt idx="2">
                        <c:v>54.5</c:v>
                      </c:pt>
                      <c:pt idx="3">
                        <c:v>49.6</c:v>
                      </c:pt>
                      <c:pt idx="4">
                        <c:v>48</c:v>
                      </c:pt>
                      <c:pt idx="5">
                        <c:v>41.8</c:v>
                      </c:pt>
                      <c:pt idx="6">
                        <c:v>48.9</c:v>
                      </c:pt>
                      <c:pt idx="7">
                        <c:v>49.2</c:v>
                      </c:pt>
                      <c:pt idx="8">
                        <c:v>47.7</c:v>
                      </c:pt>
                      <c:pt idx="9">
                        <c:v>51.9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98B-4581-B183-0C4BB652C00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Age'!$J$1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Age'!$A$2:$A$71</c15:sqref>
                        </c15:fullRef>
                        <c15:formulaRef>
                          <c15:sqref>('Median Age'!$A$26:$A$27,'Median Age'!$A$37,'Median Age'!$A$39,'Median Age'!$A$46,'Median Age'!$A$56,'Median Age'!$A$64,'Median Age'!$A$66:$A$67,'Median Age'!$A$71)</c15:sqref>
                        </c15:formulaRef>
                      </c:ext>
                    </c:extLst>
                    <c:strCache>
                      <c:ptCount val="10"/>
                      <c:pt idx="0">
                        <c:v>Coke</c:v>
                      </c:pt>
                      <c:pt idx="1">
                        <c:v>Kent</c:v>
                      </c:pt>
                      <c:pt idx="2">
                        <c:v>Kimble</c:v>
                      </c:pt>
                      <c:pt idx="3">
                        <c:v>Stonewall</c:v>
                      </c:pt>
                      <c:pt idx="4">
                        <c:v>Cottle</c:v>
                      </c:pt>
                      <c:pt idx="5">
                        <c:v>Menard</c:v>
                      </c:pt>
                      <c:pt idx="6">
                        <c:v>Motley</c:v>
                      </c:pt>
                      <c:pt idx="7">
                        <c:v>Edwards</c:v>
                      </c:pt>
                      <c:pt idx="8">
                        <c:v>Terrell</c:v>
                      </c:pt>
                      <c:pt idx="9">
                        <c:v>Jeff Davis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Age'!$J$2:$J$71</c15:sqref>
                        </c15:fullRef>
                        <c15:formulaRef>
                          <c15:sqref>('Median Age'!$J$26:$J$27,'Median Age'!$J$37,'Median Age'!$J$39,'Median Age'!$J$46,'Median Age'!$J$56,'Median Age'!$J$64,'Median Age'!$J$66:$J$67,'Median Age'!$J$71)</c15:sqref>
                        </c15:formulaRef>
                      </c:ext>
                    </c:extLst>
                    <c:numCache>
                      <c:formatCode>0.0</c:formatCode>
                      <c:ptCount val="10"/>
                      <c:pt idx="0">
                        <c:v>48.4</c:v>
                      </c:pt>
                      <c:pt idx="1">
                        <c:v>48.4</c:v>
                      </c:pt>
                      <c:pt idx="2">
                        <c:v>48.6</c:v>
                      </c:pt>
                      <c:pt idx="3">
                        <c:v>46.3</c:v>
                      </c:pt>
                      <c:pt idx="4">
                        <c:v>47.1</c:v>
                      </c:pt>
                      <c:pt idx="5">
                        <c:v>50.4</c:v>
                      </c:pt>
                      <c:pt idx="6">
                        <c:v>49</c:v>
                      </c:pt>
                      <c:pt idx="7">
                        <c:v>47.2</c:v>
                      </c:pt>
                      <c:pt idx="8">
                        <c:v>44.5</c:v>
                      </c:pt>
                      <c:pt idx="9">
                        <c:v>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98B-4581-B183-0C4BB652C001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Age'!$K$1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Age'!$A$2:$A$71</c15:sqref>
                        </c15:fullRef>
                        <c15:formulaRef>
                          <c15:sqref>('Median Age'!$A$26:$A$27,'Median Age'!$A$37,'Median Age'!$A$39,'Median Age'!$A$46,'Median Age'!$A$56,'Median Age'!$A$64,'Median Age'!$A$66:$A$67,'Median Age'!$A$71)</c15:sqref>
                        </c15:formulaRef>
                      </c:ext>
                    </c:extLst>
                    <c:strCache>
                      <c:ptCount val="10"/>
                      <c:pt idx="0">
                        <c:v>Coke</c:v>
                      </c:pt>
                      <c:pt idx="1">
                        <c:v>Kent</c:v>
                      </c:pt>
                      <c:pt idx="2">
                        <c:v>Kimble</c:v>
                      </c:pt>
                      <c:pt idx="3">
                        <c:v>Stonewall</c:v>
                      </c:pt>
                      <c:pt idx="4">
                        <c:v>Cottle</c:v>
                      </c:pt>
                      <c:pt idx="5">
                        <c:v>Menard</c:v>
                      </c:pt>
                      <c:pt idx="6">
                        <c:v>Motley</c:v>
                      </c:pt>
                      <c:pt idx="7">
                        <c:v>Edwards</c:v>
                      </c:pt>
                      <c:pt idx="8">
                        <c:v>Terrell</c:v>
                      </c:pt>
                      <c:pt idx="9">
                        <c:v>Jeff Davis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Age'!$K$2:$K$71</c15:sqref>
                        </c15:fullRef>
                        <c15:formulaRef>
                          <c15:sqref>('Median Age'!$K$26:$K$27,'Median Age'!$K$37,'Median Age'!$K$39,'Median Age'!$K$46,'Median Age'!$K$56,'Median Age'!$K$64,'Median Age'!$K$66:$K$67,'Median Age'!$K$71)</c15:sqref>
                        </c15:formulaRef>
                      </c:ext>
                    </c:extLst>
                    <c:numCache>
                      <c:formatCode>0.0</c:formatCode>
                      <c:ptCount val="10"/>
                      <c:pt idx="0">
                        <c:v>47.5</c:v>
                      </c:pt>
                      <c:pt idx="1">
                        <c:v>50.2</c:v>
                      </c:pt>
                      <c:pt idx="2">
                        <c:v>51.7</c:v>
                      </c:pt>
                      <c:pt idx="3">
                        <c:v>47.6</c:v>
                      </c:pt>
                      <c:pt idx="4">
                        <c:v>45.5</c:v>
                      </c:pt>
                      <c:pt idx="5">
                        <c:v>53.8</c:v>
                      </c:pt>
                      <c:pt idx="6">
                        <c:v>48.8</c:v>
                      </c:pt>
                      <c:pt idx="7">
                        <c:v>48.3</c:v>
                      </c:pt>
                      <c:pt idx="8">
                        <c:v>48</c:v>
                      </c:pt>
                      <c:pt idx="9">
                        <c:v>58.4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98B-4581-B183-0C4BB652C001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Age'!$L$1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Age'!$A$2:$A$71</c15:sqref>
                        </c15:fullRef>
                        <c15:formulaRef>
                          <c15:sqref>('Median Age'!$A$26:$A$27,'Median Age'!$A$37,'Median Age'!$A$39,'Median Age'!$A$46,'Median Age'!$A$56,'Median Age'!$A$64,'Median Age'!$A$66:$A$67,'Median Age'!$A$71)</c15:sqref>
                        </c15:formulaRef>
                      </c:ext>
                    </c:extLst>
                    <c:strCache>
                      <c:ptCount val="10"/>
                      <c:pt idx="0">
                        <c:v>Coke</c:v>
                      </c:pt>
                      <c:pt idx="1">
                        <c:v>Kent</c:v>
                      </c:pt>
                      <c:pt idx="2">
                        <c:v>Kimble</c:v>
                      </c:pt>
                      <c:pt idx="3">
                        <c:v>Stonewall</c:v>
                      </c:pt>
                      <c:pt idx="4">
                        <c:v>Cottle</c:v>
                      </c:pt>
                      <c:pt idx="5">
                        <c:v>Menard</c:v>
                      </c:pt>
                      <c:pt idx="6">
                        <c:v>Motley</c:v>
                      </c:pt>
                      <c:pt idx="7">
                        <c:v>Edwards</c:v>
                      </c:pt>
                      <c:pt idx="8">
                        <c:v>Terrell</c:v>
                      </c:pt>
                      <c:pt idx="9">
                        <c:v>Jeff Davis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Age'!$L$2:$L$71</c15:sqref>
                        </c15:fullRef>
                        <c15:formulaRef>
                          <c15:sqref>('Median Age'!$L$26:$L$27,'Median Age'!$L$37,'Median Age'!$L$39,'Median Age'!$L$46,'Median Age'!$L$56,'Median Age'!$L$64,'Median Age'!$L$66:$L$67,'Median Age'!$L$71)</c15:sqref>
                        </c15:formulaRef>
                      </c:ext>
                    </c:extLst>
                    <c:numCache>
                      <c:formatCode>0.0</c:formatCode>
                      <c:ptCount val="10"/>
                      <c:pt idx="0">
                        <c:v>47</c:v>
                      </c:pt>
                      <c:pt idx="1">
                        <c:v>47.7</c:v>
                      </c:pt>
                      <c:pt idx="2">
                        <c:v>50.6</c:v>
                      </c:pt>
                      <c:pt idx="3">
                        <c:v>47.7</c:v>
                      </c:pt>
                      <c:pt idx="4">
                        <c:v>44.6</c:v>
                      </c:pt>
                      <c:pt idx="5">
                        <c:v>53.8</c:v>
                      </c:pt>
                      <c:pt idx="6">
                        <c:v>49.2</c:v>
                      </c:pt>
                      <c:pt idx="7">
                        <c:v>48.7</c:v>
                      </c:pt>
                      <c:pt idx="8">
                        <c:v>51</c:v>
                      </c:pt>
                      <c:pt idx="9">
                        <c:v>58.7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98B-4581-B183-0C4BB652C001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Age'!$M$1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Age'!$A$2:$A$71</c15:sqref>
                        </c15:fullRef>
                        <c15:formulaRef>
                          <c15:sqref>('Median Age'!$A$26:$A$27,'Median Age'!$A$37,'Median Age'!$A$39,'Median Age'!$A$46,'Median Age'!$A$56,'Median Age'!$A$64,'Median Age'!$A$66:$A$67,'Median Age'!$A$71)</c15:sqref>
                        </c15:formulaRef>
                      </c:ext>
                    </c:extLst>
                    <c:strCache>
                      <c:ptCount val="10"/>
                      <c:pt idx="0">
                        <c:v>Coke</c:v>
                      </c:pt>
                      <c:pt idx="1">
                        <c:v>Kent</c:v>
                      </c:pt>
                      <c:pt idx="2">
                        <c:v>Kimble</c:v>
                      </c:pt>
                      <c:pt idx="3">
                        <c:v>Stonewall</c:v>
                      </c:pt>
                      <c:pt idx="4">
                        <c:v>Cottle</c:v>
                      </c:pt>
                      <c:pt idx="5">
                        <c:v>Menard</c:v>
                      </c:pt>
                      <c:pt idx="6">
                        <c:v>Motley</c:v>
                      </c:pt>
                      <c:pt idx="7">
                        <c:v>Edwards</c:v>
                      </c:pt>
                      <c:pt idx="8">
                        <c:v>Terrell</c:v>
                      </c:pt>
                      <c:pt idx="9">
                        <c:v>Jeff Davis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Age'!$M$2:$M$71</c15:sqref>
                        </c15:fullRef>
                        <c15:formulaRef>
                          <c15:sqref>('Median Age'!$M$26:$M$27,'Median Age'!$M$37,'Median Age'!$M$39,'Median Age'!$M$46,'Median Age'!$M$56,'Median Age'!$M$64,'Median Age'!$M$66:$M$67,'Median Age'!$M$71)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47.9</c:v>
                      </c:pt>
                      <c:pt idx="1">
                        <c:v>43.5</c:v>
                      </c:pt>
                      <c:pt idx="2">
                        <c:v>52</c:v>
                      </c:pt>
                      <c:pt idx="3">
                        <c:v>40.799999999999997</c:v>
                      </c:pt>
                      <c:pt idx="4">
                        <c:v>37.299999999999997</c:v>
                      </c:pt>
                      <c:pt idx="5">
                        <c:v>54.2</c:v>
                      </c:pt>
                      <c:pt idx="6">
                        <c:v>46.4</c:v>
                      </c:pt>
                      <c:pt idx="7">
                        <c:v>40.700000000000003</c:v>
                      </c:pt>
                      <c:pt idx="8">
                        <c:v>59.1</c:v>
                      </c:pt>
                      <c:pt idx="9">
                        <c:v>61.3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98B-4581-B183-0C4BB652C001}"/>
                  </c:ext>
                </c:extLst>
              </c15:ser>
            </c15:filteredBarSeries>
          </c:ext>
        </c:extLst>
      </c:barChart>
      <c:catAx>
        <c:axId val="58349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969967"/>
        <c:crosses val="autoZero"/>
        <c:auto val="1"/>
        <c:lblAlgn val="ctr"/>
        <c:lblOffset val="100"/>
        <c:noMultiLvlLbl val="0"/>
      </c:catAx>
      <c:valAx>
        <c:axId val="7109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9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lowest</a:t>
            </a:r>
            <a:r>
              <a:rPr lang="en-US" baseline="0"/>
              <a:t> </a:t>
            </a:r>
            <a:r>
              <a:rPr lang="en-US"/>
              <a:t>AVERAGE Median Age </a:t>
            </a:r>
            <a:r>
              <a:rPr lang="en-US" sz="1400" b="0" i="0" u="none" strike="noStrike" baseline="0">
                <a:effectLst/>
              </a:rPr>
              <a:t>(2009-2019)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2"/>
          <c:order val="12"/>
          <c:tx>
            <c:strRef>
              <c:f>'Median Age'!$Q$1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'Median Age'!$A$2:$A$71</c15:sqref>
                  </c15:fullRef>
                </c:ext>
              </c:extLst>
              <c:f>('Median Age'!$A$13,'Median Age'!$A$16,'Median Age'!$A$19,'Median Age'!$A$30:$A$31,'Median Age'!$A$35,'Median Age'!$A$41,'Median Age'!$A$47,'Median Age'!$A$50,'Median Age'!$A$53)</c:f>
              <c:strCache>
                <c:ptCount val="10"/>
                <c:pt idx="0">
                  <c:v>Yoakum</c:v>
                </c:pt>
                <c:pt idx="1">
                  <c:v>Dallam</c:v>
                </c:pt>
                <c:pt idx="2">
                  <c:v>Gaines</c:v>
                </c:pt>
                <c:pt idx="3">
                  <c:v>Val Verde</c:v>
                </c:pt>
                <c:pt idx="4">
                  <c:v>Ector</c:v>
                </c:pt>
                <c:pt idx="5">
                  <c:v>Taylor</c:v>
                </c:pt>
                <c:pt idx="6">
                  <c:v>Moore</c:v>
                </c:pt>
                <c:pt idx="7">
                  <c:v>Lubbock</c:v>
                </c:pt>
                <c:pt idx="8">
                  <c:v>Hale</c:v>
                </c:pt>
                <c:pt idx="9">
                  <c:v>Ochiltree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'Median Age'!$Q$2:$Q$71</c15:sqref>
                  </c15:fullRef>
                </c:ext>
              </c:extLst>
              <c:f>('Median Age'!$Q$13,'Median Age'!$Q$16,'Median Age'!$Q$19,'Median Age'!$Q$30:$Q$31,'Median Age'!$Q$35,'Median Age'!$Q$41,'Median Age'!$Q$47,'Median Age'!$Q$50,'Median Age'!$Q$53)</c:f>
              <c:numCache>
                <c:formatCode>General</c:formatCode>
                <c:ptCount val="10"/>
                <c:pt idx="0">
                  <c:v>32.663636363636364</c:v>
                </c:pt>
                <c:pt idx="1">
                  <c:v>31.836363636363636</c:v>
                </c:pt>
                <c:pt idx="2">
                  <c:v>28.972727272727273</c:v>
                </c:pt>
                <c:pt idx="3">
                  <c:v>32.072727272727271</c:v>
                </c:pt>
                <c:pt idx="4">
                  <c:v>30.781818181818185</c:v>
                </c:pt>
                <c:pt idx="5">
                  <c:v>32.418181818181822</c:v>
                </c:pt>
                <c:pt idx="6">
                  <c:v>30.981818181818184</c:v>
                </c:pt>
                <c:pt idx="7">
                  <c:v>30.454545454545453</c:v>
                </c:pt>
                <c:pt idx="8">
                  <c:v>32.590909090909093</c:v>
                </c:pt>
                <c:pt idx="9">
                  <c:v>31.545454545454547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2-42AC-9BEE-3FB2B06B7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496399"/>
        <c:axId val="7109699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'Median Age'!$B$1</c15:sqref>
                        </c15:formulaRef>
                      </c:ext>
                    </c:extLst>
                    <c:strCache>
                      <c:ptCount val="1"/>
                      <c:pt idx="0">
                        <c:v>2009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'Median Age'!$A$2:$A$71</c15:sqref>
                        </c15:fullRef>
                        <c15:formulaRef>
                          <c15:sqref>('Median Age'!$A$13,'Median Age'!$A$16,'Median Age'!$A$19,'Median Age'!$A$30:$A$31,'Median Age'!$A$35,'Median Age'!$A$41,'Median Age'!$A$47,'Median Age'!$A$50,'Median Age'!$A$53)</c15:sqref>
                        </c15:formulaRef>
                      </c:ext>
                    </c:extLst>
                    <c:strCache>
                      <c:ptCount val="10"/>
                      <c:pt idx="0">
                        <c:v>Yoakum</c:v>
                      </c:pt>
                      <c:pt idx="1">
                        <c:v>Dallam</c:v>
                      </c:pt>
                      <c:pt idx="2">
                        <c:v>Gaines</c:v>
                      </c:pt>
                      <c:pt idx="3">
                        <c:v>Val Verde</c:v>
                      </c:pt>
                      <c:pt idx="4">
                        <c:v>Ector</c:v>
                      </c:pt>
                      <c:pt idx="5">
                        <c:v>Taylor</c:v>
                      </c:pt>
                      <c:pt idx="6">
                        <c:v>Moore</c:v>
                      </c:pt>
                      <c:pt idx="7">
                        <c:v>Lubbock</c:v>
                      </c:pt>
                      <c:pt idx="8">
                        <c:v>Hale</c:v>
                      </c:pt>
                      <c:pt idx="9">
                        <c:v>Ochiltree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'Median Age'!$B$2:$B$71</c15:sqref>
                        </c15:fullRef>
                        <c15:formulaRef>
                          <c15:sqref>('Median Age'!$B$13,'Median Age'!$B$16,'Median Age'!$B$19,'Median Age'!$B$30:$B$31,'Median Age'!$B$35,'Median Age'!$B$41,'Median Age'!$B$47,'Median Age'!$B$50,'Median Age'!$B$53)</c15:sqref>
                        </c15:formulaRef>
                      </c:ext>
                    </c:extLst>
                    <c:numCache>
                      <c:formatCode>0.0</c:formatCode>
                      <c:ptCount val="10"/>
                      <c:pt idx="0">
                        <c:v>33.4</c:v>
                      </c:pt>
                      <c:pt idx="1">
                        <c:v>33.4</c:v>
                      </c:pt>
                      <c:pt idx="2">
                        <c:v>30.7</c:v>
                      </c:pt>
                      <c:pt idx="3">
                        <c:v>32.4</c:v>
                      </c:pt>
                      <c:pt idx="4">
                        <c:v>30.7</c:v>
                      </c:pt>
                      <c:pt idx="5">
                        <c:v>32.1</c:v>
                      </c:pt>
                      <c:pt idx="6">
                        <c:v>30.9</c:v>
                      </c:pt>
                      <c:pt idx="7">
                        <c:v>29.3</c:v>
                      </c:pt>
                      <c:pt idx="8">
                        <c:v>32.6</c:v>
                      </c:pt>
                      <c:pt idx="9">
                        <c:v>31.6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9B2-42AC-9BEE-3FB2B06B723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Age'!$C$1</c15:sqref>
                        </c15:formulaRef>
                      </c:ext>
                    </c:extLst>
                    <c:strCache>
                      <c:ptCount val="1"/>
                      <c:pt idx="0">
                        <c:v>2010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Age'!$A$2:$A$71</c15:sqref>
                        </c15:fullRef>
                        <c15:formulaRef>
                          <c15:sqref>('Median Age'!$A$13,'Median Age'!$A$16,'Median Age'!$A$19,'Median Age'!$A$30:$A$31,'Median Age'!$A$35,'Median Age'!$A$41,'Median Age'!$A$47,'Median Age'!$A$50,'Median Age'!$A$53)</c15:sqref>
                        </c15:formulaRef>
                      </c:ext>
                    </c:extLst>
                    <c:strCache>
                      <c:ptCount val="10"/>
                      <c:pt idx="0">
                        <c:v>Yoakum</c:v>
                      </c:pt>
                      <c:pt idx="1">
                        <c:v>Dallam</c:v>
                      </c:pt>
                      <c:pt idx="2">
                        <c:v>Gaines</c:v>
                      </c:pt>
                      <c:pt idx="3">
                        <c:v>Val Verde</c:v>
                      </c:pt>
                      <c:pt idx="4">
                        <c:v>Ector</c:v>
                      </c:pt>
                      <c:pt idx="5">
                        <c:v>Taylor</c:v>
                      </c:pt>
                      <c:pt idx="6">
                        <c:v>Moore</c:v>
                      </c:pt>
                      <c:pt idx="7">
                        <c:v>Lubbock</c:v>
                      </c:pt>
                      <c:pt idx="8">
                        <c:v>Hale</c:v>
                      </c:pt>
                      <c:pt idx="9">
                        <c:v>Ochiltree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Age'!$C$2:$C$71</c15:sqref>
                        </c15:fullRef>
                        <c15:formulaRef>
                          <c15:sqref>('Median Age'!$C$13,'Median Age'!$C$16,'Median Age'!$C$19,'Median Age'!$C$30:$C$31,'Median Age'!$C$35,'Median Age'!$C$41,'Median Age'!$C$47,'Median Age'!$C$50,'Median Age'!$C$53)</c15:sqref>
                        </c15:formulaRef>
                      </c:ext>
                    </c:extLst>
                    <c:numCache>
                      <c:formatCode>0.0</c:formatCode>
                      <c:ptCount val="10"/>
                      <c:pt idx="0">
                        <c:v>32.799999999999997</c:v>
                      </c:pt>
                      <c:pt idx="1">
                        <c:v>33.4</c:v>
                      </c:pt>
                      <c:pt idx="2">
                        <c:v>29.2</c:v>
                      </c:pt>
                      <c:pt idx="3">
                        <c:v>32.1</c:v>
                      </c:pt>
                      <c:pt idx="4">
                        <c:v>31.3</c:v>
                      </c:pt>
                      <c:pt idx="5">
                        <c:v>32.700000000000003</c:v>
                      </c:pt>
                      <c:pt idx="6">
                        <c:v>31.1</c:v>
                      </c:pt>
                      <c:pt idx="7">
                        <c:v>30.3</c:v>
                      </c:pt>
                      <c:pt idx="8">
                        <c:v>32.5</c:v>
                      </c:pt>
                      <c:pt idx="9">
                        <c:v>31.2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9B2-42AC-9BEE-3FB2B06B723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Age'!$D$1</c15:sqref>
                        </c15:formulaRef>
                      </c:ext>
                    </c:extLst>
                    <c:strCache>
                      <c:ptCount val="1"/>
                      <c:pt idx="0">
                        <c:v>2011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Age'!$A$2:$A$71</c15:sqref>
                        </c15:fullRef>
                        <c15:formulaRef>
                          <c15:sqref>('Median Age'!$A$13,'Median Age'!$A$16,'Median Age'!$A$19,'Median Age'!$A$30:$A$31,'Median Age'!$A$35,'Median Age'!$A$41,'Median Age'!$A$47,'Median Age'!$A$50,'Median Age'!$A$53)</c15:sqref>
                        </c15:formulaRef>
                      </c:ext>
                    </c:extLst>
                    <c:strCache>
                      <c:ptCount val="10"/>
                      <c:pt idx="0">
                        <c:v>Yoakum</c:v>
                      </c:pt>
                      <c:pt idx="1">
                        <c:v>Dallam</c:v>
                      </c:pt>
                      <c:pt idx="2">
                        <c:v>Gaines</c:v>
                      </c:pt>
                      <c:pt idx="3">
                        <c:v>Val Verde</c:v>
                      </c:pt>
                      <c:pt idx="4">
                        <c:v>Ector</c:v>
                      </c:pt>
                      <c:pt idx="5">
                        <c:v>Taylor</c:v>
                      </c:pt>
                      <c:pt idx="6">
                        <c:v>Moore</c:v>
                      </c:pt>
                      <c:pt idx="7">
                        <c:v>Lubbock</c:v>
                      </c:pt>
                      <c:pt idx="8">
                        <c:v>Hale</c:v>
                      </c:pt>
                      <c:pt idx="9">
                        <c:v>Ochiltree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Age'!$D$2:$D$71</c15:sqref>
                        </c15:fullRef>
                        <c15:formulaRef>
                          <c15:sqref>('Median Age'!$D$13,'Median Age'!$D$16,'Median Age'!$D$19,'Median Age'!$D$30:$D$31,'Median Age'!$D$35,'Median Age'!$D$41,'Median Age'!$D$47,'Median Age'!$D$50,'Median Age'!$D$53)</c15:sqref>
                        </c15:formulaRef>
                      </c:ext>
                    </c:extLst>
                    <c:numCache>
                      <c:formatCode>0.0</c:formatCode>
                      <c:ptCount val="10"/>
                      <c:pt idx="0">
                        <c:v>32.200000000000003</c:v>
                      </c:pt>
                      <c:pt idx="1">
                        <c:v>32.5</c:v>
                      </c:pt>
                      <c:pt idx="2">
                        <c:v>29.2</c:v>
                      </c:pt>
                      <c:pt idx="3">
                        <c:v>32.4</c:v>
                      </c:pt>
                      <c:pt idx="4">
                        <c:v>31.2</c:v>
                      </c:pt>
                      <c:pt idx="5">
                        <c:v>32.799999999999997</c:v>
                      </c:pt>
                      <c:pt idx="6">
                        <c:v>30.4</c:v>
                      </c:pt>
                      <c:pt idx="7">
                        <c:v>30.2</c:v>
                      </c:pt>
                      <c:pt idx="8">
                        <c:v>32.5</c:v>
                      </c:pt>
                      <c:pt idx="9">
                        <c:v>31.1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9B2-42AC-9BEE-3FB2B06B723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Age'!$E$1</c15:sqref>
                        </c15:formulaRef>
                      </c:ext>
                    </c:extLst>
                    <c:strCache>
                      <c:ptCount val="1"/>
                      <c:pt idx="0">
                        <c:v>2012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Age'!$A$2:$A$71</c15:sqref>
                        </c15:fullRef>
                        <c15:formulaRef>
                          <c15:sqref>('Median Age'!$A$13,'Median Age'!$A$16,'Median Age'!$A$19,'Median Age'!$A$30:$A$31,'Median Age'!$A$35,'Median Age'!$A$41,'Median Age'!$A$47,'Median Age'!$A$50,'Median Age'!$A$53)</c15:sqref>
                        </c15:formulaRef>
                      </c:ext>
                    </c:extLst>
                    <c:strCache>
                      <c:ptCount val="10"/>
                      <c:pt idx="0">
                        <c:v>Yoakum</c:v>
                      </c:pt>
                      <c:pt idx="1">
                        <c:v>Dallam</c:v>
                      </c:pt>
                      <c:pt idx="2">
                        <c:v>Gaines</c:v>
                      </c:pt>
                      <c:pt idx="3">
                        <c:v>Val Verde</c:v>
                      </c:pt>
                      <c:pt idx="4">
                        <c:v>Ector</c:v>
                      </c:pt>
                      <c:pt idx="5">
                        <c:v>Taylor</c:v>
                      </c:pt>
                      <c:pt idx="6">
                        <c:v>Moore</c:v>
                      </c:pt>
                      <c:pt idx="7">
                        <c:v>Lubbock</c:v>
                      </c:pt>
                      <c:pt idx="8">
                        <c:v>Hale</c:v>
                      </c:pt>
                      <c:pt idx="9">
                        <c:v>Ochiltree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Age'!$E$2:$E$71</c15:sqref>
                        </c15:fullRef>
                        <c15:formulaRef>
                          <c15:sqref>('Median Age'!$E$13,'Median Age'!$E$16,'Median Age'!$E$19,'Median Age'!$E$30:$E$31,'Median Age'!$E$35,'Median Age'!$E$41,'Median Age'!$E$47,'Median Age'!$E$50,'Median Age'!$E$53)</c15:sqref>
                        </c15:formulaRef>
                      </c:ext>
                    </c:extLst>
                    <c:numCache>
                      <c:formatCode>0.0</c:formatCode>
                      <c:ptCount val="10"/>
                      <c:pt idx="0">
                        <c:v>31.8</c:v>
                      </c:pt>
                      <c:pt idx="1">
                        <c:v>31.4</c:v>
                      </c:pt>
                      <c:pt idx="2">
                        <c:v>29.2</c:v>
                      </c:pt>
                      <c:pt idx="3">
                        <c:v>32.6</c:v>
                      </c:pt>
                      <c:pt idx="4">
                        <c:v>31.2</c:v>
                      </c:pt>
                      <c:pt idx="5">
                        <c:v>32.6</c:v>
                      </c:pt>
                      <c:pt idx="6">
                        <c:v>30.8</c:v>
                      </c:pt>
                      <c:pt idx="7">
                        <c:v>30.4</c:v>
                      </c:pt>
                      <c:pt idx="8">
                        <c:v>32.4</c:v>
                      </c:pt>
                      <c:pt idx="9">
                        <c:v>31.1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9B2-42AC-9BEE-3FB2B06B723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Age'!$F$1</c15:sqref>
                        </c15:formulaRef>
                      </c:ext>
                    </c:extLst>
                    <c:strCache>
                      <c:ptCount val="1"/>
                      <c:pt idx="0">
                        <c:v>2013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Age'!$A$2:$A$71</c15:sqref>
                        </c15:fullRef>
                        <c15:formulaRef>
                          <c15:sqref>('Median Age'!$A$13,'Median Age'!$A$16,'Median Age'!$A$19,'Median Age'!$A$30:$A$31,'Median Age'!$A$35,'Median Age'!$A$41,'Median Age'!$A$47,'Median Age'!$A$50,'Median Age'!$A$53)</c15:sqref>
                        </c15:formulaRef>
                      </c:ext>
                    </c:extLst>
                    <c:strCache>
                      <c:ptCount val="10"/>
                      <c:pt idx="0">
                        <c:v>Yoakum</c:v>
                      </c:pt>
                      <c:pt idx="1">
                        <c:v>Dallam</c:v>
                      </c:pt>
                      <c:pt idx="2">
                        <c:v>Gaines</c:v>
                      </c:pt>
                      <c:pt idx="3">
                        <c:v>Val Verde</c:v>
                      </c:pt>
                      <c:pt idx="4">
                        <c:v>Ector</c:v>
                      </c:pt>
                      <c:pt idx="5">
                        <c:v>Taylor</c:v>
                      </c:pt>
                      <c:pt idx="6">
                        <c:v>Moore</c:v>
                      </c:pt>
                      <c:pt idx="7">
                        <c:v>Lubbock</c:v>
                      </c:pt>
                      <c:pt idx="8">
                        <c:v>Hale</c:v>
                      </c:pt>
                      <c:pt idx="9">
                        <c:v>Ochiltree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Age'!$F$2:$F$71</c15:sqref>
                        </c15:fullRef>
                        <c15:formulaRef>
                          <c15:sqref>('Median Age'!$F$13,'Median Age'!$F$16,'Median Age'!$F$19,'Median Age'!$F$30:$F$31,'Median Age'!$F$35,'Median Age'!$F$41,'Median Age'!$F$47,'Median Age'!$F$50,'Median Age'!$F$53)</c15:sqref>
                        </c15:formulaRef>
                      </c:ext>
                    </c:extLst>
                    <c:numCache>
                      <c:formatCode>0.0</c:formatCode>
                      <c:ptCount val="10"/>
                      <c:pt idx="0">
                        <c:v>32.700000000000003</c:v>
                      </c:pt>
                      <c:pt idx="1">
                        <c:v>31.3</c:v>
                      </c:pt>
                      <c:pt idx="2">
                        <c:v>29.1</c:v>
                      </c:pt>
                      <c:pt idx="3">
                        <c:v>32</c:v>
                      </c:pt>
                      <c:pt idx="4">
                        <c:v>30.9</c:v>
                      </c:pt>
                      <c:pt idx="5">
                        <c:v>32.299999999999997</c:v>
                      </c:pt>
                      <c:pt idx="6">
                        <c:v>30.9</c:v>
                      </c:pt>
                      <c:pt idx="7">
                        <c:v>30.5</c:v>
                      </c:pt>
                      <c:pt idx="8">
                        <c:v>32.200000000000003</c:v>
                      </c:pt>
                      <c:pt idx="9">
                        <c:v>31.3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9B2-42AC-9BEE-3FB2B06B723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Age'!$G$1</c15:sqref>
                        </c15:formulaRef>
                      </c:ext>
                    </c:extLst>
                    <c:strCache>
                      <c:ptCount val="1"/>
                      <c:pt idx="0">
                        <c:v>2014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Age'!$A$2:$A$71</c15:sqref>
                        </c15:fullRef>
                        <c15:formulaRef>
                          <c15:sqref>('Median Age'!$A$13,'Median Age'!$A$16,'Median Age'!$A$19,'Median Age'!$A$30:$A$31,'Median Age'!$A$35,'Median Age'!$A$41,'Median Age'!$A$47,'Median Age'!$A$50,'Median Age'!$A$53)</c15:sqref>
                        </c15:formulaRef>
                      </c:ext>
                    </c:extLst>
                    <c:strCache>
                      <c:ptCount val="10"/>
                      <c:pt idx="0">
                        <c:v>Yoakum</c:v>
                      </c:pt>
                      <c:pt idx="1">
                        <c:v>Dallam</c:v>
                      </c:pt>
                      <c:pt idx="2">
                        <c:v>Gaines</c:v>
                      </c:pt>
                      <c:pt idx="3">
                        <c:v>Val Verde</c:v>
                      </c:pt>
                      <c:pt idx="4">
                        <c:v>Ector</c:v>
                      </c:pt>
                      <c:pt idx="5">
                        <c:v>Taylor</c:v>
                      </c:pt>
                      <c:pt idx="6">
                        <c:v>Moore</c:v>
                      </c:pt>
                      <c:pt idx="7">
                        <c:v>Lubbock</c:v>
                      </c:pt>
                      <c:pt idx="8">
                        <c:v>Hale</c:v>
                      </c:pt>
                      <c:pt idx="9">
                        <c:v>Ochiltree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Age'!$G$2:$G$71</c15:sqref>
                        </c15:fullRef>
                        <c15:formulaRef>
                          <c15:sqref>('Median Age'!$G$13,'Median Age'!$G$16,'Median Age'!$G$19,'Median Age'!$G$30:$G$31,'Median Age'!$G$35,'Median Age'!$G$41,'Median Age'!$G$47,'Median Age'!$G$50,'Median Age'!$G$53)</c15:sqref>
                        </c15:formulaRef>
                      </c:ext>
                    </c:extLst>
                    <c:numCache>
                      <c:formatCode>0.0</c:formatCode>
                      <c:ptCount val="10"/>
                      <c:pt idx="0">
                        <c:v>34.1</c:v>
                      </c:pt>
                      <c:pt idx="1">
                        <c:v>30.8</c:v>
                      </c:pt>
                      <c:pt idx="2">
                        <c:v>28.9</c:v>
                      </c:pt>
                      <c:pt idx="3">
                        <c:v>31.9</c:v>
                      </c:pt>
                      <c:pt idx="4">
                        <c:v>30.9</c:v>
                      </c:pt>
                      <c:pt idx="5">
                        <c:v>32.200000000000003</c:v>
                      </c:pt>
                      <c:pt idx="6">
                        <c:v>31</c:v>
                      </c:pt>
                      <c:pt idx="7">
                        <c:v>30.6</c:v>
                      </c:pt>
                      <c:pt idx="8">
                        <c:v>32.4</c:v>
                      </c:pt>
                      <c:pt idx="9">
                        <c:v>31.6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9B2-42AC-9BEE-3FB2B06B723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Age'!$H$1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Age'!$A$2:$A$71</c15:sqref>
                        </c15:fullRef>
                        <c15:formulaRef>
                          <c15:sqref>('Median Age'!$A$13,'Median Age'!$A$16,'Median Age'!$A$19,'Median Age'!$A$30:$A$31,'Median Age'!$A$35,'Median Age'!$A$41,'Median Age'!$A$47,'Median Age'!$A$50,'Median Age'!$A$53)</c15:sqref>
                        </c15:formulaRef>
                      </c:ext>
                    </c:extLst>
                    <c:strCache>
                      <c:ptCount val="10"/>
                      <c:pt idx="0">
                        <c:v>Yoakum</c:v>
                      </c:pt>
                      <c:pt idx="1">
                        <c:v>Dallam</c:v>
                      </c:pt>
                      <c:pt idx="2">
                        <c:v>Gaines</c:v>
                      </c:pt>
                      <c:pt idx="3">
                        <c:v>Val Verde</c:v>
                      </c:pt>
                      <c:pt idx="4">
                        <c:v>Ector</c:v>
                      </c:pt>
                      <c:pt idx="5">
                        <c:v>Taylor</c:v>
                      </c:pt>
                      <c:pt idx="6">
                        <c:v>Moore</c:v>
                      </c:pt>
                      <c:pt idx="7">
                        <c:v>Lubbock</c:v>
                      </c:pt>
                      <c:pt idx="8">
                        <c:v>Hale</c:v>
                      </c:pt>
                      <c:pt idx="9">
                        <c:v>Ochiltree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Age'!$H$2:$H$71</c15:sqref>
                        </c15:fullRef>
                        <c15:formulaRef>
                          <c15:sqref>('Median Age'!$H$13,'Median Age'!$H$16,'Median Age'!$H$19,'Median Age'!$H$30:$H$31,'Median Age'!$H$35,'Median Age'!$H$41,'Median Age'!$H$47,'Median Age'!$H$50,'Median Age'!$H$53)</c15:sqref>
                        </c15:formulaRef>
                      </c:ext>
                    </c:extLst>
                    <c:numCache>
                      <c:formatCode>0.0</c:formatCode>
                      <c:ptCount val="10"/>
                      <c:pt idx="0">
                        <c:v>34.1</c:v>
                      </c:pt>
                      <c:pt idx="1">
                        <c:v>30.7</c:v>
                      </c:pt>
                      <c:pt idx="2">
                        <c:v>28.9</c:v>
                      </c:pt>
                      <c:pt idx="3">
                        <c:v>31.7</c:v>
                      </c:pt>
                      <c:pt idx="4">
                        <c:v>30.7</c:v>
                      </c:pt>
                      <c:pt idx="5">
                        <c:v>32</c:v>
                      </c:pt>
                      <c:pt idx="6">
                        <c:v>31.1</c:v>
                      </c:pt>
                      <c:pt idx="7">
                        <c:v>30.6</c:v>
                      </c:pt>
                      <c:pt idx="8">
                        <c:v>32.5</c:v>
                      </c:pt>
                      <c:pt idx="9">
                        <c:v>31.7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9B2-42AC-9BEE-3FB2B06B7239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Age'!$I$1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Age'!$A$2:$A$71</c15:sqref>
                        </c15:fullRef>
                        <c15:formulaRef>
                          <c15:sqref>('Median Age'!$A$13,'Median Age'!$A$16,'Median Age'!$A$19,'Median Age'!$A$30:$A$31,'Median Age'!$A$35,'Median Age'!$A$41,'Median Age'!$A$47,'Median Age'!$A$50,'Median Age'!$A$53)</c15:sqref>
                        </c15:formulaRef>
                      </c:ext>
                    </c:extLst>
                    <c:strCache>
                      <c:ptCount val="10"/>
                      <c:pt idx="0">
                        <c:v>Yoakum</c:v>
                      </c:pt>
                      <c:pt idx="1">
                        <c:v>Dallam</c:v>
                      </c:pt>
                      <c:pt idx="2">
                        <c:v>Gaines</c:v>
                      </c:pt>
                      <c:pt idx="3">
                        <c:v>Val Verde</c:v>
                      </c:pt>
                      <c:pt idx="4">
                        <c:v>Ector</c:v>
                      </c:pt>
                      <c:pt idx="5">
                        <c:v>Taylor</c:v>
                      </c:pt>
                      <c:pt idx="6">
                        <c:v>Moore</c:v>
                      </c:pt>
                      <c:pt idx="7">
                        <c:v>Lubbock</c:v>
                      </c:pt>
                      <c:pt idx="8">
                        <c:v>Hale</c:v>
                      </c:pt>
                      <c:pt idx="9">
                        <c:v>Ochiltree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Age'!$I$2:$I$71</c15:sqref>
                        </c15:fullRef>
                        <c15:formulaRef>
                          <c15:sqref>('Median Age'!$I$13,'Median Age'!$I$16,'Median Age'!$I$19,'Median Age'!$I$30:$I$31,'Median Age'!$I$35,'Median Age'!$I$41,'Median Age'!$I$47,'Median Age'!$I$50,'Median Age'!$I$53)</c15:sqref>
                        </c15:formulaRef>
                      </c:ext>
                    </c:extLst>
                    <c:numCache>
                      <c:formatCode>0.0</c:formatCode>
                      <c:ptCount val="10"/>
                      <c:pt idx="0">
                        <c:v>33.6</c:v>
                      </c:pt>
                      <c:pt idx="1">
                        <c:v>31</c:v>
                      </c:pt>
                      <c:pt idx="2">
                        <c:v>28.4</c:v>
                      </c:pt>
                      <c:pt idx="3">
                        <c:v>31.6</c:v>
                      </c:pt>
                      <c:pt idx="4">
                        <c:v>30.4</c:v>
                      </c:pt>
                      <c:pt idx="5">
                        <c:v>32.1</c:v>
                      </c:pt>
                      <c:pt idx="6">
                        <c:v>31.1</c:v>
                      </c:pt>
                      <c:pt idx="7">
                        <c:v>30.6</c:v>
                      </c:pt>
                      <c:pt idx="8">
                        <c:v>32.700000000000003</c:v>
                      </c:pt>
                      <c:pt idx="9">
                        <c:v>31.2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9B2-42AC-9BEE-3FB2B06B7239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Age'!$J$1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Age'!$A$2:$A$71</c15:sqref>
                        </c15:fullRef>
                        <c15:formulaRef>
                          <c15:sqref>('Median Age'!$A$13,'Median Age'!$A$16,'Median Age'!$A$19,'Median Age'!$A$30:$A$31,'Median Age'!$A$35,'Median Age'!$A$41,'Median Age'!$A$47,'Median Age'!$A$50,'Median Age'!$A$53)</c15:sqref>
                        </c15:formulaRef>
                      </c:ext>
                    </c:extLst>
                    <c:strCache>
                      <c:ptCount val="10"/>
                      <c:pt idx="0">
                        <c:v>Yoakum</c:v>
                      </c:pt>
                      <c:pt idx="1">
                        <c:v>Dallam</c:v>
                      </c:pt>
                      <c:pt idx="2">
                        <c:v>Gaines</c:v>
                      </c:pt>
                      <c:pt idx="3">
                        <c:v>Val Verde</c:v>
                      </c:pt>
                      <c:pt idx="4">
                        <c:v>Ector</c:v>
                      </c:pt>
                      <c:pt idx="5">
                        <c:v>Taylor</c:v>
                      </c:pt>
                      <c:pt idx="6">
                        <c:v>Moore</c:v>
                      </c:pt>
                      <c:pt idx="7">
                        <c:v>Lubbock</c:v>
                      </c:pt>
                      <c:pt idx="8">
                        <c:v>Hale</c:v>
                      </c:pt>
                      <c:pt idx="9">
                        <c:v>Ochiltree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Age'!$J$2:$J$71</c15:sqref>
                        </c15:fullRef>
                        <c15:formulaRef>
                          <c15:sqref>('Median Age'!$J$13,'Median Age'!$J$16,'Median Age'!$J$19,'Median Age'!$J$30:$J$31,'Median Age'!$J$35,'Median Age'!$J$41,'Median Age'!$J$47,'Median Age'!$J$50,'Median Age'!$J$53)</c15:sqref>
                        </c15:formulaRef>
                      </c:ext>
                    </c:extLst>
                    <c:numCache>
                      <c:formatCode>0.0</c:formatCode>
                      <c:ptCount val="10"/>
                      <c:pt idx="0">
                        <c:v>32.799999999999997</c:v>
                      </c:pt>
                      <c:pt idx="1">
                        <c:v>32.200000000000003</c:v>
                      </c:pt>
                      <c:pt idx="2">
                        <c:v>28.4</c:v>
                      </c:pt>
                      <c:pt idx="3">
                        <c:v>32.299999999999997</c:v>
                      </c:pt>
                      <c:pt idx="4">
                        <c:v>30.3</c:v>
                      </c:pt>
                      <c:pt idx="5">
                        <c:v>32.799999999999997</c:v>
                      </c:pt>
                      <c:pt idx="6">
                        <c:v>30.7</c:v>
                      </c:pt>
                      <c:pt idx="7">
                        <c:v>30.4</c:v>
                      </c:pt>
                      <c:pt idx="8">
                        <c:v>32.200000000000003</c:v>
                      </c:pt>
                      <c:pt idx="9">
                        <c:v>31.8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9B2-42AC-9BEE-3FB2B06B7239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Age'!$K$1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Age'!$A$2:$A$71</c15:sqref>
                        </c15:fullRef>
                        <c15:formulaRef>
                          <c15:sqref>('Median Age'!$A$13,'Median Age'!$A$16,'Median Age'!$A$19,'Median Age'!$A$30:$A$31,'Median Age'!$A$35,'Median Age'!$A$41,'Median Age'!$A$47,'Median Age'!$A$50,'Median Age'!$A$53)</c15:sqref>
                        </c15:formulaRef>
                      </c:ext>
                    </c:extLst>
                    <c:strCache>
                      <c:ptCount val="10"/>
                      <c:pt idx="0">
                        <c:v>Yoakum</c:v>
                      </c:pt>
                      <c:pt idx="1">
                        <c:v>Dallam</c:v>
                      </c:pt>
                      <c:pt idx="2">
                        <c:v>Gaines</c:v>
                      </c:pt>
                      <c:pt idx="3">
                        <c:v>Val Verde</c:v>
                      </c:pt>
                      <c:pt idx="4">
                        <c:v>Ector</c:v>
                      </c:pt>
                      <c:pt idx="5">
                        <c:v>Taylor</c:v>
                      </c:pt>
                      <c:pt idx="6">
                        <c:v>Moore</c:v>
                      </c:pt>
                      <c:pt idx="7">
                        <c:v>Lubbock</c:v>
                      </c:pt>
                      <c:pt idx="8">
                        <c:v>Hale</c:v>
                      </c:pt>
                      <c:pt idx="9">
                        <c:v>Ochiltree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Age'!$K$2:$K$71</c15:sqref>
                        </c15:fullRef>
                        <c15:formulaRef>
                          <c15:sqref>('Median Age'!$K$13,'Median Age'!$K$16,'Median Age'!$K$19,'Median Age'!$K$30:$K$31,'Median Age'!$K$35,'Median Age'!$K$41,'Median Age'!$K$47,'Median Age'!$K$50,'Median Age'!$K$53)</c15:sqref>
                        </c15:formulaRef>
                      </c:ext>
                    </c:extLst>
                    <c:numCache>
                      <c:formatCode>0.0</c:formatCode>
                      <c:ptCount val="10"/>
                      <c:pt idx="0">
                        <c:v>31.2</c:v>
                      </c:pt>
                      <c:pt idx="1">
                        <c:v>31.9</c:v>
                      </c:pt>
                      <c:pt idx="2">
                        <c:v>28.4</c:v>
                      </c:pt>
                      <c:pt idx="3">
                        <c:v>31.9</c:v>
                      </c:pt>
                      <c:pt idx="4">
                        <c:v>30.6</c:v>
                      </c:pt>
                      <c:pt idx="5">
                        <c:v>32.4</c:v>
                      </c:pt>
                      <c:pt idx="6">
                        <c:v>31.2</c:v>
                      </c:pt>
                      <c:pt idx="7">
                        <c:v>31</c:v>
                      </c:pt>
                      <c:pt idx="8">
                        <c:v>33.1</c:v>
                      </c:pt>
                      <c:pt idx="9">
                        <c:v>32.1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9B2-42AC-9BEE-3FB2B06B7239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Age'!$L$1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Age'!$A$2:$A$71</c15:sqref>
                        </c15:fullRef>
                        <c15:formulaRef>
                          <c15:sqref>('Median Age'!$A$13,'Median Age'!$A$16,'Median Age'!$A$19,'Median Age'!$A$30:$A$31,'Median Age'!$A$35,'Median Age'!$A$41,'Median Age'!$A$47,'Median Age'!$A$50,'Median Age'!$A$53)</c15:sqref>
                        </c15:formulaRef>
                      </c:ext>
                    </c:extLst>
                    <c:strCache>
                      <c:ptCount val="10"/>
                      <c:pt idx="0">
                        <c:v>Yoakum</c:v>
                      </c:pt>
                      <c:pt idx="1">
                        <c:v>Dallam</c:v>
                      </c:pt>
                      <c:pt idx="2">
                        <c:v>Gaines</c:v>
                      </c:pt>
                      <c:pt idx="3">
                        <c:v>Val Verde</c:v>
                      </c:pt>
                      <c:pt idx="4">
                        <c:v>Ector</c:v>
                      </c:pt>
                      <c:pt idx="5">
                        <c:v>Taylor</c:v>
                      </c:pt>
                      <c:pt idx="6">
                        <c:v>Moore</c:v>
                      </c:pt>
                      <c:pt idx="7">
                        <c:v>Lubbock</c:v>
                      </c:pt>
                      <c:pt idx="8">
                        <c:v>Hale</c:v>
                      </c:pt>
                      <c:pt idx="9">
                        <c:v>Ochiltree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Age'!$L$2:$L$71</c15:sqref>
                        </c15:fullRef>
                        <c15:formulaRef>
                          <c15:sqref>('Median Age'!$L$13,'Median Age'!$L$16,'Median Age'!$L$19,'Median Age'!$L$30:$L$31,'Median Age'!$L$35,'Median Age'!$L$41,'Median Age'!$L$47,'Median Age'!$L$50,'Median Age'!$L$53)</c15:sqref>
                        </c15:formulaRef>
                      </c:ext>
                    </c:extLst>
                    <c:numCache>
                      <c:formatCode>0.0</c:formatCode>
                      <c:ptCount val="10"/>
                      <c:pt idx="0">
                        <c:v>30.6</c:v>
                      </c:pt>
                      <c:pt idx="1">
                        <c:v>31.6</c:v>
                      </c:pt>
                      <c:pt idx="2">
                        <c:v>28.3</c:v>
                      </c:pt>
                      <c:pt idx="3">
                        <c:v>31.9</c:v>
                      </c:pt>
                      <c:pt idx="4">
                        <c:v>30.4</c:v>
                      </c:pt>
                      <c:pt idx="5">
                        <c:v>32.6</c:v>
                      </c:pt>
                      <c:pt idx="6">
                        <c:v>31.6</c:v>
                      </c:pt>
                      <c:pt idx="7">
                        <c:v>31.1</c:v>
                      </c:pt>
                      <c:pt idx="8">
                        <c:v>33.4</c:v>
                      </c:pt>
                      <c:pt idx="9">
                        <c:v>32.299999999999997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9B2-42AC-9BEE-3FB2B06B7239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Age'!$M$1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Age'!$A$2:$A$71</c15:sqref>
                        </c15:fullRef>
                        <c15:formulaRef>
                          <c15:sqref>('Median Age'!$A$13,'Median Age'!$A$16,'Median Age'!$A$19,'Median Age'!$A$30:$A$31,'Median Age'!$A$35,'Median Age'!$A$41,'Median Age'!$A$47,'Median Age'!$A$50,'Median Age'!$A$53)</c15:sqref>
                        </c15:formulaRef>
                      </c:ext>
                    </c:extLst>
                    <c:strCache>
                      <c:ptCount val="10"/>
                      <c:pt idx="0">
                        <c:v>Yoakum</c:v>
                      </c:pt>
                      <c:pt idx="1">
                        <c:v>Dallam</c:v>
                      </c:pt>
                      <c:pt idx="2">
                        <c:v>Gaines</c:v>
                      </c:pt>
                      <c:pt idx="3">
                        <c:v>Val Verde</c:v>
                      </c:pt>
                      <c:pt idx="4">
                        <c:v>Ector</c:v>
                      </c:pt>
                      <c:pt idx="5">
                        <c:v>Taylor</c:v>
                      </c:pt>
                      <c:pt idx="6">
                        <c:v>Moore</c:v>
                      </c:pt>
                      <c:pt idx="7">
                        <c:v>Lubbock</c:v>
                      </c:pt>
                      <c:pt idx="8">
                        <c:v>Hale</c:v>
                      </c:pt>
                      <c:pt idx="9">
                        <c:v>Ochiltree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Age'!$M$2:$M$71</c15:sqref>
                        </c15:fullRef>
                        <c15:formulaRef>
                          <c15:sqref>('Median Age'!$M$13,'Median Age'!$M$16,'Median Age'!$M$19,'Median Age'!$M$30:$M$31,'Median Age'!$M$35,'Median Age'!$M$41,'Median Age'!$M$47,'Median Age'!$M$50,'Median Age'!$M$53)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30.5</c:v>
                      </c:pt>
                      <c:pt idx="1">
                        <c:v>31.5</c:v>
                      </c:pt>
                      <c:pt idx="2">
                        <c:v>28.1</c:v>
                      </c:pt>
                      <c:pt idx="3">
                        <c:v>32.200000000000003</c:v>
                      </c:pt>
                      <c:pt idx="4">
                        <c:v>30.6</c:v>
                      </c:pt>
                      <c:pt idx="5">
                        <c:v>32.6</c:v>
                      </c:pt>
                      <c:pt idx="6">
                        <c:v>30.8</c:v>
                      </c:pt>
                      <c:pt idx="7">
                        <c:v>30.9</c:v>
                      </c:pt>
                      <c:pt idx="8">
                        <c:v>33</c:v>
                      </c:pt>
                      <c:pt idx="9">
                        <c:v>31.9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9B2-42AC-9BEE-3FB2B06B7239}"/>
                  </c:ext>
                </c:extLst>
              </c15:ser>
            </c15:filteredBarSeries>
          </c:ext>
        </c:extLst>
      </c:barChart>
      <c:catAx>
        <c:axId val="58349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969967"/>
        <c:crosses val="autoZero"/>
        <c:auto val="1"/>
        <c:lblAlgn val="ctr"/>
        <c:lblOffset val="100"/>
        <c:noMultiLvlLbl val="0"/>
      </c:catAx>
      <c:valAx>
        <c:axId val="7109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9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Median Age comparison chart </a:t>
            </a:r>
            <a:r>
              <a:rPr lang="en-US" sz="1400" b="0" i="0" u="none" strike="noStrike" baseline="0">
                <a:effectLst/>
              </a:rPr>
              <a:t>(2009-2021)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'Median Age'!$A$4</c:f>
              <c:strCache>
                <c:ptCount val="1"/>
                <c:pt idx="0">
                  <c:v>Sterling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'Median Age'!$B$1:$Q$1</c15:sqref>
                  </c15:fullRef>
                </c:ext>
              </c:extLst>
              <c:f>('Median Age'!$B$1:$N$1,'Median Age'!$Q$1)</c:f>
              <c:strCach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AVERAGE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'Median Age'!$B$4:$Q$4</c15:sqref>
                  </c15:fullRef>
                </c:ext>
              </c:extLst>
              <c:f>('Median Age'!$B$4:$N$4,'Median Age'!$Q$4)</c:f>
              <c:numCache>
                <c:formatCode>0.0</c:formatCode>
                <c:ptCount val="14"/>
                <c:pt idx="0">
                  <c:v>42.1</c:v>
                </c:pt>
                <c:pt idx="1">
                  <c:v>42</c:v>
                </c:pt>
                <c:pt idx="2">
                  <c:v>40.4</c:v>
                </c:pt>
                <c:pt idx="3">
                  <c:v>43.5</c:v>
                </c:pt>
                <c:pt idx="4">
                  <c:v>39.799999999999997</c:v>
                </c:pt>
                <c:pt idx="5">
                  <c:v>35.799999999999997</c:v>
                </c:pt>
                <c:pt idx="6">
                  <c:v>36</c:v>
                </c:pt>
                <c:pt idx="7">
                  <c:v>41.1</c:v>
                </c:pt>
                <c:pt idx="8">
                  <c:v>41.8</c:v>
                </c:pt>
                <c:pt idx="9">
                  <c:v>36.700000000000003</c:v>
                </c:pt>
                <c:pt idx="10">
                  <c:v>36.4</c:v>
                </c:pt>
                <c:pt idx="11" formatCode="General">
                  <c:v>34.4</c:v>
                </c:pt>
                <c:pt idx="12" formatCode="General">
                  <c:v>36.4</c:v>
                </c:pt>
                <c:pt idx="13" formatCode="General">
                  <c:v>39.6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42-4295-89DA-20CA3AD522E7}"/>
            </c:ext>
          </c:extLst>
        </c:ser>
        <c:ser>
          <c:idx val="10"/>
          <c:order val="10"/>
          <c:tx>
            <c:strRef>
              <c:f>'Median Age'!$A$12</c:f>
              <c:strCache>
                <c:ptCount val="1"/>
                <c:pt idx="0">
                  <c:v>Ward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'Median Age'!$B$1:$Q$1</c15:sqref>
                  </c15:fullRef>
                </c:ext>
              </c:extLst>
              <c:f>('Median Age'!$B$1:$N$1,'Median Age'!$Q$1)</c:f>
              <c:strCach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AVERAGE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'Median Age'!$B$12:$Q$12</c15:sqref>
                  </c15:fullRef>
                </c:ext>
              </c:extLst>
              <c:f>('Median Age'!$B$12:$N$12,'Median Age'!$Q$12)</c:f>
              <c:numCache>
                <c:formatCode>0.0</c:formatCode>
                <c:ptCount val="14"/>
                <c:pt idx="0">
                  <c:v>36.200000000000003</c:v>
                </c:pt>
                <c:pt idx="1">
                  <c:v>36.5</c:v>
                </c:pt>
                <c:pt idx="2">
                  <c:v>36.200000000000003</c:v>
                </c:pt>
                <c:pt idx="3">
                  <c:v>36.5</c:v>
                </c:pt>
                <c:pt idx="4">
                  <c:v>36.200000000000003</c:v>
                </c:pt>
                <c:pt idx="5">
                  <c:v>35.4</c:v>
                </c:pt>
                <c:pt idx="6">
                  <c:v>34.799999999999997</c:v>
                </c:pt>
                <c:pt idx="7">
                  <c:v>34.299999999999997</c:v>
                </c:pt>
                <c:pt idx="8">
                  <c:v>37</c:v>
                </c:pt>
                <c:pt idx="9">
                  <c:v>34.200000000000003</c:v>
                </c:pt>
                <c:pt idx="10">
                  <c:v>33.9</c:v>
                </c:pt>
                <c:pt idx="11" formatCode="General">
                  <c:v>34.299999999999997</c:v>
                </c:pt>
                <c:pt idx="12" formatCode="General">
                  <c:v>34</c:v>
                </c:pt>
                <c:pt idx="13" formatCode="General">
                  <c:v>35.563636363636363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042-4295-89DA-20CA3AD52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496399"/>
        <c:axId val="7109699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'Median Age'!$A$2</c15:sqref>
                        </c15:formulaRef>
                      </c:ext>
                    </c:extLst>
                    <c:strCache>
                      <c:ptCount val="1"/>
                      <c:pt idx="0">
                        <c:v>McCulloch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'Median Age'!$B$2:$Q$2</c15:sqref>
                        </c15:fullRef>
                        <c15:formulaRef>
                          <c15:sqref>('Median Age'!$B$2:$N$2,'Median Age'!$Q$2)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42.5</c:v>
                      </c:pt>
                      <c:pt idx="1">
                        <c:v>42.8</c:v>
                      </c:pt>
                      <c:pt idx="2">
                        <c:v>40.9</c:v>
                      </c:pt>
                      <c:pt idx="3">
                        <c:v>40.799999999999997</c:v>
                      </c:pt>
                      <c:pt idx="4">
                        <c:v>41.5</c:v>
                      </c:pt>
                      <c:pt idx="5">
                        <c:v>42.9</c:v>
                      </c:pt>
                      <c:pt idx="6">
                        <c:v>44.2</c:v>
                      </c:pt>
                      <c:pt idx="7">
                        <c:v>43.9</c:v>
                      </c:pt>
                      <c:pt idx="8">
                        <c:v>43.5</c:v>
                      </c:pt>
                      <c:pt idx="9">
                        <c:v>43.1</c:v>
                      </c:pt>
                      <c:pt idx="10">
                        <c:v>43</c:v>
                      </c:pt>
                      <c:pt idx="11" formatCode="General">
                        <c:v>32.799999999999997</c:v>
                      </c:pt>
                      <c:pt idx="12" formatCode="General">
                        <c:v>32.799999999999997</c:v>
                      </c:pt>
                      <c:pt idx="13" formatCode="General">
                        <c:v>42.645454545454548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042-4295-89DA-20CA3AD522E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Age'!$A$3</c15:sqref>
                        </c15:formulaRef>
                      </c:ext>
                    </c:extLst>
                    <c:strCache>
                      <c:ptCount val="1"/>
                      <c:pt idx="0">
                        <c:v>Loving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Age'!$B$3:$Q$3</c15:sqref>
                        </c15:fullRef>
                        <c15:formulaRef>
                          <c15:sqref>('Median Age'!$B$3:$N$3,'Median Age'!$Q$3)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47.7</c:v>
                      </c:pt>
                      <c:pt idx="1">
                        <c:v>36.9</c:v>
                      </c:pt>
                      <c:pt idx="2">
                        <c:v>33.799999999999997</c:v>
                      </c:pt>
                      <c:pt idx="3">
                        <c:v>47</c:v>
                      </c:pt>
                      <c:pt idx="4">
                        <c:v>44.4</c:v>
                      </c:pt>
                      <c:pt idx="5">
                        <c:v>43</c:v>
                      </c:pt>
                      <c:pt idx="6">
                        <c:v>55.3</c:v>
                      </c:pt>
                      <c:pt idx="7">
                        <c:v>58.2</c:v>
                      </c:pt>
                      <c:pt idx="8">
                        <c:v>52.7</c:v>
                      </c:pt>
                      <c:pt idx="9">
                        <c:v>28</c:v>
                      </c:pt>
                      <c:pt idx="10">
                        <c:v>31.3</c:v>
                      </c:pt>
                      <c:pt idx="11" formatCode="General">
                        <c:v>62.2</c:v>
                      </c:pt>
                      <c:pt idx="12" formatCode="General">
                        <c:v>29.5</c:v>
                      </c:pt>
                      <c:pt idx="13" formatCode="General">
                        <c:v>43.481818181818177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042-4295-89DA-20CA3AD522E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Age'!$A$5</c15:sqref>
                        </c15:formulaRef>
                      </c:ext>
                    </c:extLst>
                    <c:strCache>
                      <c:ptCount val="1"/>
                      <c:pt idx="0">
                        <c:v>Crane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Age'!$B$5:$Q$5</c15:sqref>
                        </c15:fullRef>
                        <c15:formulaRef>
                          <c15:sqref>('Median Age'!$B$5:$N$5,'Median Age'!$Q$5)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37.200000000000003</c:v>
                      </c:pt>
                      <c:pt idx="1">
                        <c:v>38.200000000000003</c:v>
                      </c:pt>
                      <c:pt idx="2">
                        <c:v>36.299999999999997</c:v>
                      </c:pt>
                      <c:pt idx="3">
                        <c:v>38</c:v>
                      </c:pt>
                      <c:pt idx="4">
                        <c:v>34.6</c:v>
                      </c:pt>
                      <c:pt idx="5">
                        <c:v>34.1</c:v>
                      </c:pt>
                      <c:pt idx="6">
                        <c:v>33.5</c:v>
                      </c:pt>
                      <c:pt idx="7">
                        <c:v>33.1</c:v>
                      </c:pt>
                      <c:pt idx="8">
                        <c:v>35.200000000000003</c:v>
                      </c:pt>
                      <c:pt idx="9">
                        <c:v>33.6</c:v>
                      </c:pt>
                      <c:pt idx="10">
                        <c:v>34.1</c:v>
                      </c:pt>
                      <c:pt idx="11" formatCode="General">
                        <c:v>33.6</c:v>
                      </c:pt>
                      <c:pt idx="12" formatCode="General">
                        <c:v>33.700000000000003</c:v>
                      </c:pt>
                      <c:pt idx="13" formatCode="General">
                        <c:v>35.263636363636365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042-4295-89DA-20CA3AD522E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Age'!$A$6</c15:sqref>
                        </c15:formulaRef>
                      </c:ext>
                    </c:extLst>
                    <c:strCache>
                      <c:ptCount val="1"/>
                      <c:pt idx="0">
                        <c:v>Glasscock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Age'!$B$6:$Q$6</c15:sqref>
                        </c15:fullRef>
                        <c15:formulaRef>
                          <c15:sqref>('Median Age'!$B$6:$N$6,'Median Age'!$Q$6)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38.4</c:v>
                      </c:pt>
                      <c:pt idx="1">
                        <c:v>39.6</c:v>
                      </c:pt>
                      <c:pt idx="2">
                        <c:v>41.8</c:v>
                      </c:pt>
                      <c:pt idx="3">
                        <c:v>39.799999999999997</c:v>
                      </c:pt>
                      <c:pt idx="4">
                        <c:v>38.799999999999997</c:v>
                      </c:pt>
                      <c:pt idx="5">
                        <c:v>41.3</c:v>
                      </c:pt>
                      <c:pt idx="6">
                        <c:v>38.799999999999997</c:v>
                      </c:pt>
                      <c:pt idx="7">
                        <c:v>37.4</c:v>
                      </c:pt>
                      <c:pt idx="8">
                        <c:v>38.200000000000003</c:v>
                      </c:pt>
                      <c:pt idx="9">
                        <c:v>37</c:v>
                      </c:pt>
                      <c:pt idx="10">
                        <c:v>36.9</c:v>
                      </c:pt>
                      <c:pt idx="11" formatCode="General">
                        <c:v>36.6</c:v>
                      </c:pt>
                      <c:pt idx="12" formatCode="General">
                        <c:v>35.5</c:v>
                      </c:pt>
                      <c:pt idx="13" formatCode="General">
                        <c:v>38.909090909090907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042-4295-89DA-20CA3AD522E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Age'!$A$7</c15:sqref>
                        </c15:formulaRef>
                      </c:ext>
                    </c:extLst>
                    <c:strCache>
                      <c:ptCount val="1"/>
                      <c:pt idx="0">
                        <c:v>Lynn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Age'!$B$7:$Q$7</c15:sqref>
                        </c15:fullRef>
                        <c15:formulaRef>
                          <c15:sqref>('Median Age'!$B$7:$N$7,'Median Age'!$Q$7)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38.6</c:v>
                      </c:pt>
                      <c:pt idx="1">
                        <c:v>40.6</c:v>
                      </c:pt>
                      <c:pt idx="2">
                        <c:v>39.5</c:v>
                      </c:pt>
                      <c:pt idx="3">
                        <c:v>40.6</c:v>
                      </c:pt>
                      <c:pt idx="4">
                        <c:v>38.6</c:v>
                      </c:pt>
                      <c:pt idx="5">
                        <c:v>38.1</c:v>
                      </c:pt>
                      <c:pt idx="6">
                        <c:v>37.4</c:v>
                      </c:pt>
                      <c:pt idx="7">
                        <c:v>37.200000000000003</c:v>
                      </c:pt>
                      <c:pt idx="8">
                        <c:v>39.4</c:v>
                      </c:pt>
                      <c:pt idx="9">
                        <c:v>37.5</c:v>
                      </c:pt>
                      <c:pt idx="10">
                        <c:v>37.1</c:v>
                      </c:pt>
                      <c:pt idx="11" formatCode="General">
                        <c:v>38.5</c:v>
                      </c:pt>
                      <c:pt idx="12" formatCode="General">
                        <c:v>36.6</c:v>
                      </c:pt>
                      <c:pt idx="13" formatCode="General">
                        <c:v>38.599999999999994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042-4295-89DA-20CA3AD522E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Age'!$A$8</c15:sqref>
                        </c15:formulaRef>
                      </c:ext>
                    </c:extLst>
                    <c:strCache>
                      <c:ptCount val="1"/>
                      <c:pt idx="0">
                        <c:v>Roberts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Age'!$B$8:$Q$8</c15:sqref>
                        </c15:fullRef>
                        <c15:formulaRef>
                          <c15:sqref>('Median Age'!$B$8:$N$8,'Median Age'!$Q$8)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43.2</c:v>
                      </c:pt>
                      <c:pt idx="1">
                        <c:v>45.1</c:v>
                      </c:pt>
                      <c:pt idx="2">
                        <c:v>44.7</c:v>
                      </c:pt>
                      <c:pt idx="3">
                        <c:v>41.9</c:v>
                      </c:pt>
                      <c:pt idx="4">
                        <c:v>44.8</c:v>
                      </c:pt>
                      <c:pt idx="5">
                        <c:v>44.8</c:v>
                      </c:pt>
                      <c:pt idx="6">
                        <c:v>37.6</c:v>
                      </c:pt>
                      <c:pt idx="7">
                        <c:v>35.6</c:v>
                      </c:pt>
                      <c:pt idx="8">
                        <c:v>41.3</c:v>
                      </c:pt>
                      <c:pt idx="9">
                        <c:v>40.5</c:v>
                      </c:pt>
                      <c:pt idx="10">
                        <c:v>41.6</c:v>
                      </c:pt>
                      <c:pt idx="11" formatCode="General">
                        <c:v>47.2</c:v>
                      </c:pt>
                      <c:pt idx="12" formatCode="General">
                        <c:v>41.3</c:v>
                      </c:pt>
                      <c:pt idx="13" formatCode="General">
                        <c:v>41.918181818181829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042-4295-89DA-20CA3AD522E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Age'!$A$9</c15:sqref>
                        </c15:formulaRef>
                      </c:ext>
                    </c:extLst>
                    <c:strCache>
                      <c:ptCount val="1"/>
                      <c:pt idx="0">
                        <c:v>Upton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Age'!$B$9:$Q$9</c15:sqref>
                        </c15:fullRef>
                        <c15:formulaRef>
                          <c15:sqref>('Median Age'!$B$9:$N$9,'Median Age'!$Q$9)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36.799999999999997</c:v>
                      </c:pt>
                      <c:pt idx="1">
                        <c:v>38.799999999999997</c:v>
                      </c:pt>
                      <c:pt idx="2">
                        <c:v>38.4</c:v>
                      </c:pt>
                      <c:pt idx="3">
                        <c:v>37.1</c:v>
                      </c:pt>
                      <c:pt idx="4">
                        <c:v>35.9</c:v>
                      </c:pt>
                      <c:pt idx="5">
                        <c:v>31.9</c:v>
                      </c:pt>
                      <c:pt idx="6">
                        <c:v>31.9</c:v>
                      </c:pt>
                      <c:pt idx="7">
                        <c:v>32.9</c:v>
                      </c:pt>
                      <c:pt idx="8">
                        <c:v>36.5</c:v>
                      </c:pt>
                      <c:pt idx="9">
                        <c:v>34.700000000000003</c:v>
                      </c:pt>
                      <c:pt idx="10">
                        <c:v>35.1</c:v>
                      </c:pt>
                      <c:pt idx="11" formatCode="General">
                        <c:v>38.9</c:v>
                      </c:pt>
                      <c:pt idx="12" formatCode="General">
                        <c:v>35.799999999999997</c:v>
                      </c:pt>
                      <c:pt idx="13" formatCode="General">
                        <c:v>35.454545454545453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042-4295-89DA-20CA3AD522E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Age'!$A$10</c15:sqref>
                        </c15:formulaRef>
                      </c:ext>
                    </c:extLst>
                    <c:strCache>
                      <c:ptCount val="1"/>
                      <c:pt idx="0">
                        <c:v>Irion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Age'!$B$10:$Q$10</c15:sqref>
                        </c15:fullRef>
                        <c15:formulaRef>
                          <c15:sqref>('Median Age'!$B$10:$N$10,'Median Age'!$Q$10)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41.1</c:v>
                      </c:pt>
                      <c:pt idx="1">
                        <c:v>44.5</c:v>
                      </c:pt>
                      <c:pt idx="2">
                        <c:v>44</c:v>
                      </c:pt>
                      <c:pt idx="3">
                        <c:v>39.299999999999997</c:v>
                      </c:pt>
                      <c:pt idx="4">
                        <c:v>43.3</c:v>
                      </c:pt>
                      <c:pt idx="5">
                        <c:v>47</c:v>
                      </c:pt>
                      <c:pt idx="6">
                        <c:v>44.9</c:v>
                      </c:pt>
                      <c:pt idx="7">
                        <c:v>42.5</c:v>
                      </c:pt>
                      <c:pt idx="8">
                        <c:v>45.1</c:v>
                      </c:pt>
                      <c:pt idx="9">
                        <c:v>44.4</c:v>
                      </c:pt>
                      <c:pt idx="10">
                        <c:v>43.3</c:v>
                      </c:pt>
                      <c:pt idx="11" formatCode="General">
                        <c:v>43.3</c:v>
                      </c:pt>
                      <c:pt idx="12" formatCode="General">
                        <c:v>41.8</c:v>
                      </c:pt>
                      <c:pt idx="13" formatCode="General">
                        <c:v>43.581818181818178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042-4295-89DA-20CA3AD522E7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Age'!$A$11</c15:sqref>
                        </c15:formulaRef>
                      </c:ext>
                    </c:extLst>
                    <c:strCache>
                      <c:ptCount val="1"/>
                      <c:pt idx="0">
                        <c:v>Andrews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Age'!$B$11:$Q$11</c15:sqref>
                        </c15:fullRef>
                        <c15:formulaRef>
                          <c15:sqref>('Median Age'!$B$11:$N$11,'Median Age'!$Q$11)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34.1</c:v>
                      </c:pt>
                      <c:pt idx="1">
                        <c:v>34.6</c:v>
                      </c:pt>
                      <c:pt idx="2">
                        <c:v>34.5</c:v>
                      </c:pt>
                      <c:pt idx="3">
                        <c:v>33.799999999999997</c:v>
                      </c:pt>
                      <c:pt idx="4">
                        <c:v>34.200000000000003</c:v>
                      </c:pt>
                      <c:pt idx="5">
                        <c:v>33.1</c:v>
                      </c:pt>
                      <c:pt idx="6">
                        <c:v>31.3</c:v>
                      </c:pt>
                      <c:pt idx="7">
                        <c:v>31.2</c:v>
                      </c:pt>
                      <c:pt idx="8">
                        <c:v>33.4</c:v>
                      </c:pt>
                      <c:pt idx="9">
                        <c:v>32</c:v>
                      </c:pt>
                      <c:pt idx="10">
                        <c:v>31.5</c:v>
                      </c:pt>
                      <c:pt idx="11" formatCode="General">
                        <c:v>32.299999999999997</c:v>
                      </c:pt>
                      <c:pt idx="12" formatCode="General">
                        <c:v>32</c:v>
                      </c:pt>
                      <c:pt idx="13" formatCode="General">
                        <c:v>33.063636363636363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042-4295-89DA-20CA3AD522E7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Age'!$A$13</c15:sqref>
                        </c15:formulaRef>
                      </c:ext>
                    </c:extLst>
                    <c:strCache>
                      <c:ptCount val="1"/>
                      <c:pt idx="0">
                        <c:v>Yoakum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Age'!$B$13:$Q$13</c15:sqref>
                        </c15:fullRef>
                        <c15:formulaRef>
                          <c15:sqref>('Median Age'!$B$13:$N$13,'Median Age'!$Q$13)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33.4</c:v>
                      </c:pt>
                      <c:pt idx="1">
                        <c:v>32.799999999999997</c:v>
                      </c:pt>
                      <c:pt idx="2">
                        <c:v>32.200000000000003</c:v>
                      </c:pt>
                      <c:pt idx="3">
                        <c:v>31.8</c:v>
                      </c:pt>
                      <c:pt idx="4">
                        <c:v>32.700000000000003</c:v>
                      </c:pt>
                      <c:pt idx="5">
                        <c:v>34.1</c:v>
                      </c:pt>
                      <c:pt idx="6">
                        <c:v>34.1</c:v>
                      </c:pt>
                      <c:pt idx="7">
                        <c:v>33.6</c:v>
                      </c:pt>
                      <c:pt idx="8">
                        <c:v>32.799999999999997</c:v>
                      </c:pt>
                      <c:pt idx="9">
                        <c:v>31.2</c:v>
                      </c:pt>
                      <c:pt idx="10">
                        <c:v>30.6</c:v>
                      </c:pt>
                      <c:pt idx="11" formatCode="General">
                        <c:v>30.5</c:v>
                      </c:pt>
                      <c:pt idx="12" formatCode="General">
                        <c:v>30.4</c:v>
                      </c:pt>
                      <c:pt idx="13" formatCode="General">
                        <c:v>32.663636363636364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042-4295-89DA-20CA3AD522E7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Age'!$A$14</c15:sqref>
                        </c15:formulaRef>
                      </c:ext>
                    </c:extLst>
                    <c:strCache>
                      <c:ptCount val="1"/>
                      <c:pt idx="0">
                        <c:v>Runnels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Age'!$B$14:$Q$14</c15:sqref>
                        </c15:fullRef>
                        <c15:formulaRef>
                          <c15:sqref>('Median Age'!$B$14:$N$14,'Median Age'!$Q$14)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43.1</c:v>
                      </c:pt>
                      <c:pt idx="1">
                        <c:v>43.1</c:v>
                      </c:pt>
                      <c:pt idx="2">
                        <c:v>43</c:v>
                      </c:pt>
                      <c:pt idx="3">
                        <c:v>43.1</c:v>
                      </c:pt>
                      <c:pt idx="4">
                        <c:v>42.1</c:v>
                      </c:pt>
                      <c:pt idx="5">
                        <c:v>41.2</c:v>
                      </c:pt>
                      <c:pt idx="6">
                        <c:v>41.9</c:v>
                      </c:pt>
                      <c:pt idx="7">
                        <c:v>41.8</c:v>
                      </c:pt>
                      <c:pt idx="8">
                        <c:v>42.3</c:v>
                      </c:pt>
                      <c:pt idx="9">
                        <c:v>41.9</c:v>
                      </c:pt>
                      <c:pt idx="10">
                        <c:v>41.5</c:v>
                      </c:pt>
                      <c:pt idx="11" formatCode="General">
                        <c:v>40.4</c:v>
                      </c:pt>
                      <c:pt idx="12" formatCode="General">
                        <c:v>40.799999999999997</c:v>
                      </c:pt>
                      <c:pt idx="13" formatCode="General">
                        <c:v>42.272727272727266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042-4295-89DA-20CA3AD522E7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Age'!$A$15</c15:sqref>
                        </c15:formulaRef>
                      </c:ext>
                    </c:extLst>
                    <c:strCache>
                      <c:ptCount val="1"/>
                      <c:pt idx="0">
                        <c:v>Knox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Age'!$B$15:$Q$15</c15:sqref>
                        </c15:fullRef>
                        <c15:formulaRef>
                          <c15:sqref>('Median Age'!$B$15:$N$15,'Median Age'!$Q$15)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46.8</c:v>
                      </c:pt>
                      <c:pt idx="1">
                        <c:v>42.5</c:v>
                      </c:pt>
                      <c:pt idx="2">
                        <c:v>41.1</c:v>
                      </c:pt>
                      <c:pt idx="3">
                        <c:v>41.4</c:v>
                      </c:pt>
                      <c:pt idx="4">
                        <c:v>40.799999999999997</c:v>
                      </c:pt>
                      <c:pt idx="5">
                        <c:v>40.6</c:v>
                      </c:pt>
                      <c:pt idx="6">
                        <c:v>40.9</c:v>
                      </c:pt>
                      <c:pt idx="7">
                        <c:v>41</c:v>
                      </c:pt>
                      <c:pt idx="8">
                        <c:v>41.6</c:v>
                      </c:pt>
                      <c:pt idx="9">
                        <c:v>39</c:v>
                      </c:pt>
                      <c:pt idx="10">
                        <c:v>39.5</c:v>
                      </c:pt>
                      <c:pt idx="11" formatCode="General">
                        <c:v>41.6</c:v>
                      </c:pt>
                      <c:pt idx="12" formatCode="General">
                        <c:v>40.299999999999997</c:v>
                      </c:pt>
                      <c:pt idx="13" formatCode="General">
                        <c:v>41.381818181818183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042-4295-89DA-20CA3AD522E7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Age'!$A$16</c15:sqref>
                        </c15:formulaRef>
                      </c:ext>
                    </c:extLst>
                    <c:strCache>
                      <c:ptCount val="1"/>
                      <c:pt idx="0">
                        <c:v>Dallam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Age'!$B$16:$Q$16</c15:sqref>
                        </c15:fullRef>
                        <c15:formulaRef>
                          <c15:sqref>('Median Age'!$B$16:$N$16,'Median Age'!$Q$16)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33.4</c:v>
                      </c:pt>
                      <c:pt idx="1">
                        <c:v>33.4</c:v>
                      </c:pt>
                      <c:pt idx="2">
                        <c:v>32.5</c:v>
                      </c:pt>
                      <c:pt idx="3">
                        <c:v>31.4</c:v>
                      </c:pt>
                      <c:pt idx="4">
                        <c:v>31.3</c:v>
                      </c:pt>
                      <c:pt idx="5">
                        <c:v>30.8</c:v>
                      </c:pt>
                      <c:pt idx="6">
                        <c:v>30.7</c:v>
                      </c:pt>
                      <c:pt idx="7">
                        <c:v>31</c:v>
                      </c:pt>
                      <c:pt idx="8">
                        <c:v>32.200000000000003</c:v>
                      </c:pt>
                      <c:pt idx="9">
                        <c:v>31.9</c:v>
                      </c:pt>
                      <c:pt idx="10">
                        <c:v>31.6</c:v>
                      </c:pt>
                      <c:pt idx="11" formatCode="General">
                        <c:v>31.5</c:v>
                      </c:pt>
                      <c:pt idx="12" formatCode="General">
                        <c:v>31.6</c:v>
                      </c:pt>
                      <c:pt idx="13" formatCode="General">
                        <c:v>31.836363636363636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042-4295-89DA-20CA3AD522E7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Age'!$A$17</c15:sqref>
                        </c15:formulaRef>
                      </c:ext>
                    </c:extLst>
                    <c:strCache>
                      <c:ptCount val="1"/>
                      <c:pt idx="0">
                        <c:v>Dawson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Age'!$B$17:$Q$17</c15:sqref>
                        </c15:fullRef>
                        <c15:formulaRef>
                          <c15:sqref>('Median Age'!$B$17:$N$17,'Median Age'!$Q$17)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36.200000000000003</c:v>
                      </c:pt>
                      <c:pt idx="1">
                        <c:v>34.9</c:v>
                      </c:pt>
                      <c:pt idx="2">
                        <c:v>34.200000000000003</c:v>
                      </c:pt>
                      <c:pt idx="3">
                        <c:v>33.4</c:v>
                      </c:pt>
                      <c:pt idx="4">
                        <c:v>33</c:v>
                      </c:pt>
                      <c:pt idx="5">
                        <c:v>33.1</c:v>
                      </c:pt>
                      <c:pt idx="6">
                        <c:v>33.4</c:v>
                      </c:pt>
                      <c:pt idx="7">
                        <c:v>33.1</c:v>
                      </c:pt>
                      <c:pt idx="8">
                        <c:v>33.4</c:v>
                      </c:pt>
                      <c:pt idx="9">
                        <c:v>33.799999999999997</c:v>
                      </c:pt>
                      <c:pt idx="10">
                        <c:v>33.700000000000003</c:v>
                      </c:pt>
                      <c:pt idx="11" formatCode="General">
                        <c:v>33.6</c:v>
                      </c:pt>
                      <c:pt idx="12" formatCode="General">
                        <c:v>33.5</c:v>
                      </c:pt>
                      <c:pt idx="13" formatCode="General">
                        <c:v>33.836363636363636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042-4295-89DA-20CA3AD522E7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Age'!$A$18</c15:sqref>
                        </c15:formulaRef>
                      </c:ext>
                    </c:extLst>
                    <c:strCache>
                      <c:ptCount val="1"/>
                      <c:pt idx="0">
                        <c:v>Midland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Age'!$B$18:$Q$18</c15:sqref>
                        </c15:fullRef>
                        <c15:formulaRef>
                          <c15:sqref>('Median Age'!$B$18:$N$18,'Median Age'!$Q$18)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33.4</c:v>
                      </c:pt>
                      <c:pt idx="1">
                        <c:v>33.6</c:v>
                      </c:pt>
                      <c:pt idx="2">
                        <c:v>33.6</c:v>
                      </c:pt>
                      <c:pt idx="3">
                        <c:v>33.299999999999997</c:v>
                      </c:pt>
                      <c:pt idx="4">
                        <c:v>32.9</c:v>
                      </c:pt>
                      <c:pt idx="5">
                        <c:v>32.5</c:v>
                      </c:pt>
                      <c:pt idx="6">
                        <c:v>32.1</c:v>
                      </c:pt>
                      <c:pt idx="7">
                        <c:v>31.9</c:v>
                      </c:pt>
                      <c:pt idx="8">
                        <c:v>31.8</c:v>
                      </c:pt>
                      <c:pt idx="9">
                        <c:v>31.7</c:v>
                      </c:pt>
                      <c:pt idx="10">
                        <c:v>31.7</c:v>
                      </c:pt>
                      <c:pt idx="11" formatCode="General">
                        <c:v>31.8</c:v>
                      </c:pt>
                      <c:pt idx="12" formatCode="General">
                        <c:v>32.299999999999997</c:v>
                      </c:pt>
                      <c:pt idx="13" formatCode="General">
                        <c:v>32.590909090909086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1042-4295-89DA-20CA3AD522E7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Age'!$A$19</c15:sqref>
                        </c15:formulaRef>
                      </c:ext>
                    </c:extLst>
                    <c:strCache>
                      <c:ptCount val="1"/>
                      <c:pt idx="0">
                        <c:v>Gaines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Age'!$B$19:$Q$19</c15:sqref>
                        </c15:fullRef>
                        <c15:formulaRef>
                          <c15:sqref>('Median Age'!$B$19:$N$19,'Median Age'!$Q$19)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30.7</c:v>
                      </c:pt>
                      <c:pt idx="1">
                        <c:v>29.2</c:v>
                      </c:pt>
                      <c:pt idx="2">
                        <c:v>29.2</c:v>
                      </c:pt>
                      <c:pt idx="3">
                        <c:v>29.2</c:v>
                      </c:pt>
                      <c:pt idx="4">
                        <c:v>29.1</c:v>
                      </c:pt>
                      <c:pt idx="5">
                        <c:v>28.9</c:v>
                      </c:pt>
                      <c:pt idx="6">
                        <c:v>28.9</c:v>
                      </c:pt>
                      <c:pt idx="7">
                        <c:v>28.4</c:v>
                      </c:pt>
                      <c:pt idx="8">
                        <c:v>28.4</c:v>
                      </c:pt>
                      <c:pt idx="9">
                        <c:v>28.4</c:v>
                      </c:pt>
                      <c:pt idx="10">
                        <c:v>28.3</c:v>
                      </c:pt>
                      <c:pt idx="11" formatCode="General">
                        <c:v>28.1</c:v>
                      </c:pt>
                      <c:pt idx="12" formatCode="General">
                        <c:v>28.1</c:v>
                      </c:pt>
                      <c:pt idx="13" formatCode="General">
                        <c:v>28.972727272727273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1042-4295-89DA-20CA3AD522E7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Age'!$A$20</c15:sqref>
                        </c15:formulaRef>
                      </c:ext>
                    </c:extLst>
                    <c:strCache>
                      <c:ptCount val="1"/>
                      <c:pt idx="0">
                        <c:v>Terry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Age'!$B$20:$Q$20</c15:sqref>
                        </c15:fullRef>
                        <c15:formulaRef>
                          <c15:sqref>('Median Age'!$B$20:$N$20,'Median Age'!$Q$20)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36.4</c:v>
                      </c:pt>
                      <c:pt idx="1">
                        <c:v>35.5</c:v>
                      </c:pt>
                      <c:pt idx="2">
                        <c:v>35.299999999999997</c:v>
                      </c:pt>
                      <c:pt idx="3">
                        <c:v>35.5</c:v>
                      </c:pt>
                      <c:pt idx="4">
                        <c:v>35.200000000000003</c:v>
                      </c:pt>
                      <c:pt idx="5">
                        <c:v>35</c:v>
                      </c:pt>
                      <c:pt idx="6">
                        <c:v>34.299999999999997</c:v>
                      </c:pt>
                      <c:pt idx="7">
                        <c:v>34.299999999999997</c:v>
                      </c:pt>
                      <c:pt idx="8">
                        <c:v>35.1</c:v>
                      </c:pt>
                      <c:pt idx="9">
                        <c:v>34.4</c:v>
                      </c:pt>
                      <c:pt idx="10">
                        <c:v>34.6</c:v>
                      </c:pt>
                      <c:pt idx="11" formatCode="General">
                        <c:v>34.5</c:v>
                      </c:pt>
                      <c:pt idx="12" formatCode="General">
                        <c:v>34.5</c:v>
                      </c:pt>
                      <c:pt idx="13" formatCode="General">
                        <c:v>35.054545454545455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1042-4295-89DA-20CA3AD522E7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Age'!$A$21</c15:sqref>
                        </c15:formulaRef>
                      </c:ext>
                    </c:extLst>
                    <c:strCache>
                      <c:ptCount val="1"/>
                      <c:pt idx="0">
                        <c:v>Scurry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Age'!$B$21:$Q$21</c15:sqref>
                        </c15:fullRef>
                        <c15:formulaRef>
                          <c15:sqref>('Median Age'!$B$21:$N$21,'Median Age'!$Q$21)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36.4</c:v>
                      </c:pt>
                      <c:pt idx="1">
                        <c:v>37.6</c:v>
                      </c:pt>
                      <c:pt idx="2">
                        <c:v>37.6</c:v>
                      </c:pt>
                      <c:pt idx="3">
                        <c:v>37.200000000000003</c:v>
                      </c:pt>
                      <c:pt idx="4">
                        <c:v>37.200000000000003</c:v>
                      </c:pt>
                      <c:pt idx="5">
                        <c:v>36.4</c:v>
                      </c:pt>
                      <c:pt idx="6">
                        <c:v>36</c:v>
                      </c:pt>
                      <c:pt idx="7">
                        <c:v>35.4</c:v>
                      </c:pt>
                      <c:pt idx="8">
                        <c:v>36.799999999999997</c:v>
                      </c:pt>
                      <c:pt idx="9">
                        <c:v>36.4</c:v>
                      </c:pt>
                      <c:pt idx="10">
                        <c:v>36.700000000000003</c:v>
                      </c:pt>
                      <c:pt idx="11" formatCode="General">
                        <c:v>36.5</c:v>
                      </c:pt>
                      <c:pt idx="12" formatCode="General">
                        <c:v>36.700000000000003</c:v>
                      </c:pt>
                      <c:pt idx="13" formatCode="General">
                        <c:v>36.699999999999996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1042-4295-89DA-20CA3AD522E7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Age'!$A$22</c15:sqref>
                        </c15:formulaRef>
                      </c:ext>
                    </c:extLst>
                    <c:strCache>
                      <c:ptCount val="1"/>
                      <c:pt idx="0">
                        <c:v>Howard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Age'!$B$22:$Q$22</c15:sqref>
                        </c15:fullRef>
                        <c15:formulaRef>
                          <c15:sqref>('Median Age'!$B$22:$N$22,'Median Age'!$Q$22)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36.799999999999997</c:v>
                      </c:pt>
                      <c:pt idx="1">
                        <c:v>38.299999999999997</c:v>
                      </c:pt>
                      <c:pt idx="2">
                        <c:v>37.5</c:v>
                      </c:pt>
                      <c:pt idx="3">
                        <c:v>37.5</c:v>
                      </c:pt>
                      <c:pt idx="4">
                        <c:v>37.4</c:v>
                      </c:pt>
                      <c:pt idx="5">
                        <c:v>37</c:v>
                      </c:pt>
                      <c:pt idx="6">
                        <c:v>36.9</c:v>
                      </c:pt>
                      <c:pt idx="7">
                        <c:v>36.9</c:v>
                      </c:pt>
                      <c:pt idx="8">
                        <c:v>38.5</c:v>
                      </c:pt>
                      <c:pt idx="9">
                        <c:v>37.200000000000003</c:v>
                      </c:pt>
                      <c:pt idx="10">
                        <c:v>36.799999999999997</c:v>
                      </c:pt>
                      <c:pt idx="11" formatCode="General">
                        <c:v>37.5</c:v>
                      </c:pt>
                      <c:pt idx="12" formatCode="General">
                        <c:v>37.4</c:v>
                      </c:pt>
                      <c:pt idx="13" formatCode="General">
                        <c:v>37.345454545454544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1042-4295-89DA-20CA3AD522E7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Age'!$A$23</c15:sqref>
                        </c15:formulaRef>
                      </c:ext>
                    </c:extLst>
                    <c:strCache>
                      <c:ptCount val="1"/>
                      <c:pt idx="0">
                        <c:v>Gray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Age'!$B$23:$Q$23</c15:sqref>
                        </c15:fullRef>
                        <c15:formulaRef>
                          <c15:sqref>('Median Age'!$B$23:$N$23,'Median Age'!$Q$23)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39</c:v>
                      </c:pt>
                      <c:pt idx="1">
                        <c:v>38.700000000000003</c:v>
                      </c:pt>
                      <c:pt idx="2">
                        <c:v>38.200000000000003</c:v>
                      </c:pt>
                      <c:pt idx="3">
                        <c:v>38.4</c:v>
                      </c:pt>
                      <c:pt idx="4">
                        <c:v>38</c:v>
                      </c:pt>
                      <c:pt idx="5">
                        <c:v>37.700000000000003</c:v>
                      </c:pt>
                      <c:pt idx="6">
                        <c:v>37</c:v>
                      </c:pt>
                      <c:pt idx="7">
                        <c:v>36.799999999999997</c:v>
                      </c:pt>
                      <c:pt idx="8">
                        <c:v>38.799999999999997</c:v>
                      </c:pt>
                      <c:pt idx="9">
                        <c:v>37.4</c:v>
                      </c:pt>
                      <c:pt idx="10">
                        <c:v>37.700000000000003</c:v>
                      </c:pt>
                      <c:pt idx="11" formatCode="General">
                        <c:v>36.299999999999997</c:v>
                      </c:pt>
                      <c:pt idx="12" formatCode="General">
                        <c:v>38</c:v>
                      </c:pt>
                      <c:pt idx="13" formatCode="General">
                        <c:v>37.972727272727269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1042-4295-89DA-20CA3AD522E7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Age'!$A$24</c15:sqref>
                        </c15:formulaRef>
                      </c:ext>
                    </c:extLst>
                    <c:strCache>
                      <c:ptCount val="1"/>
                      <c:pt idx="0">
                        <c:v>Hudspeth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Age'!$B$24:$Q$24</c15:sqref>
                        </c15:fullRef>
                        <c15:formulaRef>
                          <c15:sqref>('Median Age'!$B$24:$N$24,'Median Age'!$Q$24)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39</c:v>
                      </c:pt>
                      <c:pt idx="1">
                        <c:v>36.9</c:v>
                      </c:pt>
                      <c:pt idx="2">
                        <c:v>30.8</c:v>
                      </c:pt>
                      <c:pt idx="3">
                        <c:v>36.1</c:v>
                      </c:pt>
                      <c:pt idx="4">
                        <c:v>37.6</c:v>
                      </c:pt>
                      <c:pt idx="5">
                        <c:v>38.1</c:v>
                      </c:pt>
                      <c:pt idx="6">
                        <c:v>39.6</c:v>
                      </c:pt>
                      <c:pt idx="7">
                        <c:v>40.1</c:v>
                      </c:pt>
                      <c:pt idx="8">
                        <c:v>36.5</c:v>
                      </c:pt>
                      <c:pt idx="9">
                        <c:v>34.5</c:v>
                      </c:pt>
                      <c:pt idx="10">
                        <c:v>35.799999999999997</c:v>
                      </c:pt>
                      <c:pt idx="11" formatCode="General">
                        <c:v>34.299999999999997</c:v>
                      </c:pt>
                      <c:pt idx="12" formatCode="General">
                        <c:v>36.299999999999997</c:v>
                      </c:pt>
                      <c:pt idx="13" formatCode="General">
                        <c:v>36.81818181818182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1042-4295-89DA-20CA3AD522E7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Age'!$A$25</c15:sqref>
                        </c15:formulaRef>
                      </c:ext>
                    </c:extLst>
                    <c:strCache>
                      <c:ptCount val="1"/>
                      <c:pt idx="0">
                        <c:v>Fisher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Age'!$B$25:$Q$25</c15:sqref>
                        </c15:fullRef>
                        <c15:formulaRef>
                          <c15:sqref>('Median Age'!$B$25:$N$25,'Median Age'!$Q$25)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45.1</c:v>
                      </c:pt>
                      <c:pt idx="1">
                        <c:v>45</c:v>
                      </c:pt>
                      <c:pt idx="2">
                        <c:v>43.8</c:v>
                      </c:pt>
                      <c:pt idx="3">
                        <c:v>42.1</c:v>
                      </c:pt>
                      <c:pt idx="4">
                        <c:v>42.2</c:v>
                      </c:pt>
                      <c:pt idx="5">
                        <c:v>43.6</c:v>
                      </c:pt>
                      <c:pt idx="6">
                        <c:v>41.9</c:v>
                      </c:pt>
                      <c:pt idx="7">
                        <c:v>43.4</c:v>
                      </c:pt>
                      <c:pt idx="8">
                        <c:v>45.7</c:v>
                      </c:pt>
                      <c:pt idx="9">
                        <c:v>46.3</c:v>
                      </c:pt>
                      <c:pt idx="10">
                        <c:v>45.8</c:v>
                      </c:pt>
                      <c:pt idx="11" formatCode="General">
                        <c:v>44.5</c:v>
                      </c:pt>
                      <c:pt idx="12" formatCode="General">
                        <c:v>44.5</c:v>
                      </c:pt>
                      <c:pt idx="13" formatCode="General">
                        <c:v>44.081818181818178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1042-4295-89DA-20CA3AD522E7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Age'!$A$26</c15:sqref>
                        </c15:formulaRef>
                      </c:ext>
                    </c:extLst>
                    <c:strCache>
                      <c:ptCount val="1"/>
                      <c:pt idx="0">
                        <c:v>Coke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Age'!$B$26:$Q$26</c15:sqref>
                        </c15:fullRef>
                        <c15:formulaRef>
                          <c15:sqref>('Median Age'!$B$26:$N$26,'Median Age'!$Q$26)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48.1</c:v>
                      </c:pt>
                      <c:pt idx="1">
                        <c:v>46.1</c:v>
                      </c:pt>
                      <c:pt idx="2">
                        <c:v>46.9</c:v>
                      </c:pt>
                      <c:pt idx="3">
                        <c:v>48.6</c:v>
                      </c:pt>
                      <c:pt idx="4">
                        <c:v>48.9</c:v>
                      </c:pt>
                      <c:pt idx="5">
                        <c:v>49.7</c:v>
                      </c:pt>
                      <c:pt idx="6">
                        <c:v>49.3</c:v>
                      </c:pt>
                      <c:pt idx="7">
                        <c:v>49.1</c:v>
                      </c:pt>
                      <c:pt idx="8">
                        <c:v>48.4</c:v>
                      </c:pt>
                      <c:pt idx="9">
                        <c:v>47.5</c:v>
                      </c:pt>
                      <c:pt idx="10">
                        <c:v>47</c:v>
                      </c:pt>
                      <c:pt idx="11" formatCode="General">
                        <c:v>47.9</c:v>
                      </c:pt>
                      <c:pt idx="12" formatCode="General">
                        <c:v>45.6</c:v>
                      </c:pt>
                      <c:pt idx="13" formatCode="General">
                        <c:v>48.145454545454548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1042-4295-89DA-20CA3AD522E7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Age'!$A$27</c15:sqref>
                        </c15:formulaRef>
                      </c:ext>
                    </c:extLst>
                    <c:strCache>
                      <c:ptCount val="1"/>
                      <c:pt idx="0">
                        <c:v>Kent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Age'!$B$27:$Q$27</c15:sqref>
                        </c15:fullRef>
                        <c15:formulaRef>
                          <c15:sqref>('Median Age'!$B$27:$N$27,'Median Age'!$Q$27)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47.8</c:v>
                      </c:pt>
                      <c:pt idx="1">
                        <c:v>45.8</c:v>
                      </c:pt>
                      <c:pt idx="2">
                        <c:v>45.9</c:v>
                      </c:pt>
                      <c:pt idx="3">
                        <c:v>45.6</c:v>
                      </c:pt>
                      <c:pt idx="4">
                        <c:v>45.8</c:v>
                      </c:pt>
                      <c:pt idx="5">
                        <c:v>45.8</c:v>
                      </c:pt>
                      <c:pt idx="6">
                        <c:v>49.1</c:v>
                      </c:pt>
                      <c:pt idx="7">
                        <c:v>48.6</c:v>
                      </c:pt>
                      <c:pt idx="8">
                        <c:v>48.4</c:v>
                      </c:pt>
                      <c:pt idx="9">
                        <c:v>50.2</c:v>
                      </c:pt>
                      <c:pt idx="10">
                        <c:v>47.7</c:v>
                      </c:pt>
                      <c:pt idx="11" formatCode="General">
                        <c:v>43.5</c:v>
                      </c:pt>
                      <c:pt idx="12" formatCode="General">
                        <c:v>45.4</c:v>
                      </c:pt>
                      <c:pt idx="13" formatCode="General">
                        <c:v>47.336363636363643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1042-4295-89DA-20CA3AD522E7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Age'!$A$28</c15:sqref>
                        </c15:formulaRef>
                      </c:ext>
                    </c:extLst>
                    <c:strCache>
                      <c:ptCount val="1"/>
                      <c:pt idx="0">
                        <c:v>Winkler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Age'!$B$28:$Q$28</c15:sqref>
                        </c15:fullRef>
                        <c15:formulaRef>
                          <c15:sqref>('Median Age'!$B$28:$N$28,'Median Age'!$Q$28)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36</c:v>
                      </c:pt>
                      <c:pt idx="1">
                        <c:v>34.700000000000003</c:v>
                      </c:pt>
                      <c:pt idx="2">
                        <c:v>34.799999999999997</c:v>
                      </c:pt>
                      <c:pt idx="3">
                        <c:v>34.4</c:v>
                      </c:pt>
                      <c:pt idx="4">
                        <c:v>34.299999999999997</c:v>
                      </c:pt>
                      <c:pt idx="5">
                        <c:v>33.700000000000003</c:v>
                      </c:pt>
                      <c:pt idx="6">
                        <c:v>33</c:v>
                      </c:pt>
                      <c:pt idx="7">
                        <c:v>32.6</c:v>
                      </c:pt>
                      <c:pt idx="8">
                        <c:v>34.700000000000003</c:v>
                      </c:pt>
                      <c:pt idx="9">
                        <c:v>33.1</c:v>
                      </c:pt>
                      <c:pt idx="10">
                        <c:v>33.299999999999997</c:v>
                      </c:pt>
                      <c:pt idx="11" formatCode="General">
                        <c:v>34.1</c:v>
                      </c:pt>
                      <c:pt idx="12" formatCode="General">
                        <c:v>34.4</c:v>
                      </c:pt>
                      <c:pt idx="13" formatCode="General">
                        <c:v>34.054545454545455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1042-4295-89DA-20CA3AD522E7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Age'!$A$29</c15:sqref>
                        </c15:formulaRef>
                      </c:ext>
                    </c:extLst>
                    <c:strCache>
                      <c:ptCount val="1"/>
                      <c:pt idx="0">
                        <c:v>Nolan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Age'!$B$29:$Q$29</c15:sqref>
                        </c15:fullRef>
                        <c15:formulaRef>
                          <c15:sqref>('Median Age'!$B$29:$N$29,'Median Age'!$Q$29)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37.700000000000003</c:v>
                      </c:pt>
                      <c:pt idx="1">
                        <c:v>38.6</c:v>
                      </c:pt>
                      <c:pt idx="2">
                        <c:v>38.6</c:v>
                      </c:pt>
                      <c:pt idx="3">
                        <c:v>38.200000000000003</c:v>
                      </c:pt>
                      <c:pt idx="4">
                        <c:v>38.299999999999997</c:v>
                      </c:pt>
                      <c:pt idx="5">
                        <c:v>38.200000000000003</c:v>
                      </c:pt>
                      <c:pt idx="6">
                        <c:v>37.9</c:v>
                      </c:pt>
                      <c:pt idx="7">
                        <c:v>38</c:v>
                      </c:pt>
                      <c:pt idx="8">
                        <c:v>39</c:v>
                      </c:pt>
                      <c:pt idx="9">
                        <c:v>37.799999999999997</c:v>
                      </c:pt>
                      <c:pt idx="10">
                        <c:v>38</c:v>
                      </c:pt>
                      <c:pt idx="11" formatCode="General">
                        <c:v>37.1</c:v>
                      </c:pt>
                      <c:pt idx="12" formatCode="General">
                        <c:v>38.299999999999997</c:v>
                      </c:pt>
                      <c:pt idx="13" formatCode="General">
                        <c:v>38.209090909090911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1042-4295-89DA-20CA3AD522E7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Age'!$A$30</c15:sqref>
                        </c15:formulaRef>
                      </c:ext>
                    </c:extLst>
                    <c:strCache>
                      <c:ptCount val="1"/>
                      <c:pt idx="0">
                        <c:v>Val Verde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Age'!$B$30:$Q$30</c15:sqref>
                        </c15:fullRef>
                        <c15:formulaRef>
                          <c15:sqref>('Median Age'!$B$30:$N$30,'Median Age'!$Q$30)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32.4</c:v>
                      </c:pt>
                      <c:pt idx="1">
                        <c:v>32.1</c:v>
                      </c:pt>
                      <c:pt idx="2">
                        <c:v>32.4</c:v>
                      </c:pt>
                      <c:pt idx="3">
                        <c:v>32.6</c:v>
                      </c:pt>
                      <c:pt idx="4">
                        <c:v>32</c:v>
                      </c:pt>
                      <c:pt idx="5">
                        <c:v>31.9</c:v>
                      </c:pt>
                      <c:pt idx="6">
                        <c:v>31.7</c:v>
                      </c:pt>
                      <c:pt idx="7">
                        <c:v>31.6</c:v>
                      </c:pt>
                      <c:pt idx="8">
                        <c:v>32.299999999999997</c:v>
                      </c:pt>
                      <c:pt idx="9">
                        <c:v>31.9</c:v>
                      </c:pt>
                      <c:pt idx="10">
                        <c:v>31.9</c:v>
                      </c:pt>
                      <c:pt idx="11" formatCode="General">
                        <c:v>32.200000000000003</c:v>
                      </c:pt>
                      <c:pt idx="12" formatCode="General">
                        <c:v>31.9</c:v>
                      </c:pt>
                      <c:pt idx="13" formatCode="General">
                        <c:v>32.072727272727271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1042-4295-89DA-20CA3AD522E7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Age'!$A$31</c15:sqref>
                        </c15:formulaRef>
                      </c:ext>
                    </c:extLst>
                    <c:strCache>
                      <c:ptCount val="1"/>
                      <c:pt idx="0">
                        <c:v>Ector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Age'!$B$31:$Q$31</c15:sqref>
                        </c15:fullRef>
                        <c15:formulaRef>
                          <c15:sqref>('Median Age'!$B$31:$N$31,'Median Age'!$Q$31)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30.7</c:v>
                      </c:pt>
                      <c:pt idx="1">
                        <c:v>31.3</c:v>
                      </c:pt>
                      <c:pt idx="2">
                        <c:v>31.2</c:v>
                      </c:pt>
                      <c:pt idx="3">
                        <c:v>31.2</c:v>
                      </c:pt>
                      <c:pt idx="4">
                        <c:v>30.9</c:v>
                      </c:pt>
                      <c:pt idx="5">
                        <c:v>30.9</c:v>
                      </c:pt>
                      <c:pt idx="6">
                        <c:v>30.7</c:v>
                      </c:pt>
                      <c:pt idx="7">
                        <c:v>30.4</c:v>
                      </c:pt>
                      <c:pt idx="8">
                        <c:v>30.3</c:v>
                      </c:pt>
                      <c:pt idx="9">
                        <c:v>30.6</c:v>
                      </c:pt>
                      <c:pt idx="10">
                        <c:v>30.4</c:v>
                      </c:pt>
                      <c:pt idx="11" formatCode="General">
                        <c:v>30.6</c:v>
                      </c:pt>
                      <c:pt idx="12" formatCode="General">
                        <c:v>31.1</c:v>
                      </c:pt>
                      <c:pt idx="13" formatCode="General">
                        <c:v>30.781818181818185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1042-4295-89DA-20CA3AD522E7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Age'!$A$32</c15:sqref>
                        </c15:formulaRef>
                      </c:ext>
                    </c:extLst>
                    <c:strCache>
                      <c:ptCount val="1"/>
                      <c:pt idx="0">
                        <c:v>Garza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Age'!$B$32:$Q$32</c15:sqref>
                        </c15:fullRef>
                        <c15:formulaRef>
                          <c15:sqref>('Median Age'!$B$32:$N$32,'Median Age'!$Q$32)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33.799999999999997</c:v>
                      </c:pt>
                      <c:pt idx="1">
                        <c:v>35.6</c:v>
                      </c:pt>
                      <c:pt idx="2">
                        <c:v>36.4</c:v>
                      </c:pt>
                      <c:pt idx="3">
                        <c:v>38.4</c:v>
                      </c:pt>
                      <c:pt idx="4">
                        <c:v>37.799999999999997</c:v>
                      </c:pt>
                      <c:pt idx="5">
                        <c:v>39.6</c:v>
                      </c:pt>
                      <c:pt idx="6">
                        <c:v>39.4</c:v>
                      </c:pt>
                      <c:pt idx="7">
                        <c:v>37.9</c:v>
                      </c:pt>
                      <c:pt idx="8">
                        <c:v>33.700000000000003</c:v>
                      </c:pt>
                      <c:pt idx="9">
                        <c:v>33.4</c:v>
                      </c:pt>
                      <c:pt idx="10">
                        <c:v>36.9</c:v>
                      </c:pt>
                      <c:pt idx="11" formatCode="General">
                        <c:v>42.8</c:v>
                      </c:pt>
                      <c:pt idx="12" formatCode="General">
                        <c:v>35.5</c:v>
                      </c:pt>
                      <c:pt idx="13" formatCode="General">
                        <c:v>36.627272727272718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1042-4295-89DA-20CA3AD522E7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Age'!$A$33</c15:sqref>
                        </c15:formulaRef>
                      </c:ext>
                    </c:extLst>
                    <c:strCache>
                      <c:ptCount val="1"/>
                      <c:pt idx="0">
                        <c:v>Presidio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Age'!$B$33:$Q$33</c15:sqref>
                        </c15:fullRef>
                        <c15:formulaRef>
                          <c15:sqref>('Median Age'!$B$33:$N$33,'Median Age'!$Q$33)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39.200000000000003</c:v>
                      </c:pt>
                      <c:pt idx="1">
                        <c:v>38.1</c:v>
                      </c:pt>
                      <c:pt idx="2">
                        <c:v>39.1</c:v>
                      </c:pt>
                      <c:pt idx="3">
                        <c:v>39</c:v>
                      </c:pt>
                      <c:pt idx="4">
                        <c:v>40.4</c:v>
                      </c:pt>
                      <c:pt idx="5">
                        <c:v>41</c:v>
                      </c:pt>
                      <c:pt idx="6">
                        <c:v>41</c:v>
                      </c:pt>
                      <c:pt idx="7">
                        <c:v>40.799999999999997</c:v>
                      </c:pt>
                      <c:pt idx="8">
                        <c:v>38.5</c:v>
                      </c:pt>
                      <c:pt idx="9">
                        <c:v>39</c:v>
                      </c:pt>
                      <c:pt idx="10">
                        <c:v>39.700000000000003</c:v>
                      </c:pt>
                      <c:pt idx="11" formatCode="General">
                        <c:v>42.5</c:v>
                      </c:pt>
                      <c:pt idx="12" formatCode="General">
                        <c:v>38</c:v>
                      </c:pt>
                      <c:pt idx="13" formatCode="General">
                        <c:v>39.618181818181817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1042-4295-89DA-20CA3AD522E7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Age'!$A$34</c15:sqref>
                        </c15:formulaRef>
                      </c:ext>
                    </c:extLst>
                    <c:strCache>
                      <c:ptCount val="1"/>
                      <c:pt idx="0">
                        <c:v>Mitchell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Age'!$B$34:$Q$34</c15:sqref>
                        </c15:fullRef>
                        <c15:formulaRef>
                          <c15:sqref>('Median Age'!$B$34:$N$34,'Median Age'!$Q$34)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36.6</c:v>
                      </c:pt>
                      <c:pt idx="1">
                        <c:v>35.6</c:v>
                      </c:pt>
                      <c:pt idx="2">
                        <c:v>35.299999999999997</c:v>
                      </c:pt>
                      <c:pt idx="3">
                        <c:v>35.4</c:v>
                      </c:pt>
                      <c:pt idx="4">
                        <c:v>35.200000000000003</c:v>
                      </c:pt>
                      <c:pt idx="5">
                        <c:v>34.799999999999997</c:v>
                      </c:pt>
                      <c:pt idx="6">
                        <c:v>35.5</c:v>
                      </c:pt>
                      <c:pt idx="7">
                        <c:v>35.5</c:v>
                      </c:pt>
                      <c:pt idx="8">
                        <c:v>35.4</c:v>
                      </c:pt>
                      <c:pt idx="9">
                        <c:v>35.5</c:v>
                      </c:pt>
                      <c:pt idx="10">
                        <c:v>35.299999999999997</c:v>
                      </c:pt>
                      <c:pt idx="11" formatCode="General">
                        <c:v>34.200000000000003</c:v>
                      </c:pt>
                      <c:pt idx="12" formatCode="General">
                        <c:v>35.6</c:v>
                      </c:pt>
                      <c:pt idx="13" formatCode="General">
                        <c:v>35.463636363636368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1042-4295-89DA-20CA3AD522E7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Age'!$A$35</c15:sqref>
                        </c15:formulaRef>
                      </c:ext>
                    </c:extLst>
                    <c:strCache>
                      <c:ptCount val="1"/>
                      <c:pt idx="0">
                        <c:v>Taylor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Age'!$B$35:$Q$35</c15:sqref>
                        </c15:fullRef>
                        <c15:formulaRef>
                          <c15:sqref>('Median Age'!$B$35:$N$35,'Median Age'!$Q$35)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32.1</c:v>
                      </c:pt>
                      <c:pt idx="1">
                        <c:v>32.700000000000003</c:v>
                      </c:pt>
                      <c:pt idx="2">
                        <c:v>32.799999999999997</c:v>
                      </c:pt>
                      <c:pt idx="3">
                        <c:v>32.6</c:v>
                      </c:pt>
                      <c:pt idx="4">
                        <c:v>32.299999999999997</c:v>
                      </c:pt>
                      <c:pt idx="5">
                        <c:v>32.200000000000003</c:v>
                      </c:pt>
                      <c:pt idx="6">
                        <c:v>32</c:v>
                      </c:pt>
                      <c:pt idx="7">
                        <c:v>32.1</c:v>
                      </c:pt>
                      <c:pt idx="8">
                        <c:v>32.799999999999997</c:v>
                      </c:pt>
                      <c:pt idx="9">
                        <c:v>32.4</c:v>
                      </c:pt>
                      <c:pt idx="10">
                        <c:v>32.6</c:v>
                      </c:pt>
                      <c:pt idx="11" formatCode="General">
                        <c:v>32.6</c:v>
                      </c:pt>
                      <c:pt idx="12" formatCode="General">
                        <c:v>32.799999999999997</c:v>
                      </c:pt>
                      <c:pt idx="13" formatCode="General">
                        <c:v>32.418181818181822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1042-4295-89DA-20CA3AD522E7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Age'!$A$36</c15:sqref>
                        </c15:formulaRef>
                      </c:ext>
                    </c:extLst>
                    <c:strCache>
                      <c:ptCount val="1"/>
                      <c:pt idx="0">
                        <c:v>Pecos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Age'!$B$36:$Q$36</c15:sqref>
                        </c15:fullRef>
                        <c15:formulaRef>
                          <c15:sqref>('Median Age'!$B$36:$N$36,'Median Age'!$Q$36)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34</c:v>
                      </c:pt>
                      <c:pt idx="1">
                        <c:v>36</c:v>
                      </c:pt>
                      <c:pt idx="2">
                        <c:v>36</c:v>
                      </c:pt>
                      <c:pt idx="3">
                        <c:v>36.1</c:v>
                      </c:pt>
                      <c:pt idx="4">
                        <c:v>36.1</c:v>
                      </c:pt>
                      <c:pt idx="5">
                        <c:v>36.299999999999997</c:v>
                      </c:pt>
                      <c:pt idx="6">
                        <c:v>35.799999999999997</c:v>
                      </c:pt>
                      <c:pt idx="7">
                        <c:v>35.4</c:v>
                      </c:pt>
                      <c:pt idx="8">
                        <c:v>36.6</c:v>
                      </c:pt>
                      <c:pt idx="9">
                        <c:v>36</c:v>
                      </c:pt>
                      <c:pt idx="10">
                        <c:v>35.799999999999997</c:v>
                      </c:pt>
                      <c:pt idx="11" formatCode="General">
                        <c:v>35.799999999999997</c:v>
                      </c:pt>
                      <c:pt idx="12" formatCode="General">
                        <c:v>36.1</c:v>
                      </c:pt>
                      <c:pt idx="13" formatCode="General">
                        <c:v>35.827272727272728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1042-4295-89DA-20CA3AD522E7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Age'!$A$37</c15:sqref>
                        </c15:formulaRef>
                      </c:ext>
                    </c:extLst>
                    <c:strCache>
                      <c:ptCount val="1"/>
                      <c:pt idx="0">
                        <c:v>Kimble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Age'!$B$37:$Q$37</c15:sqref>
                        </c15:fullRef>
                        <c15:formulaRef>
                          <c15:sqref>('Median Age'!$B$37:$N$37,'Median Age'!$Q$37)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48.1</c:v>
                      </c:pt>
                      <c:pt idx="1">
                        <c:v>50.4</c:v>
                      </c:pt>
                      <c:pt idx="2">
                        <c:v>48.5</c:v>
                      </c:pt>
                      <c:pt idx="3">
                        <c:v>51.3</c:v>
                      </c:pt>
                      <c:pt idx="4">
                        <c:v>51.9</c:v>
                      </c:pt>
                      <c:pt idx="5">
                        <c:v>52.8</c:v>
                      </c:pt>
                      <c:pt idx="6">
                        <c:v>52.8</c:v>
                      </c:pt>
                      <c:pt idx="7">
                        <c:v>54.5</c:v>
                      </c:pt>
                      <c:pt idx="8">
                        <c:v>48.6</c:v>
                      </c:pt>
                      <c:pt idx="9">
                        <c:v>51.7</c:v>
                      </c:pt>
                      <c:pt idx="10">
                        <c:v>50.6</c:v>
                      </c:pt>
                      <c:pt idx="11" formatCode="General">
                        <c:v>52</c:v>
                      </c:pt>
                      <c:pt idx="12" formatCode="General">
                        <c:v>50.7</c:v>
                      </c:pt>
                      <c:pt idx="13" formatCode="General">
                        <c:v>51.018181818181823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1042-4295-89DA-20CA3AD522E7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Age'!$A$38</c15:sqref>
                        </c15:formulaRef>
                      </c:ext>
                    </c:extLst>
                    <c:strCache>
                      <c:ptCount val="1"/>
                      <c:pt idx="0">
                        <c:v>Sherman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Age'!$B$38:$Q$38</c15:sqref>
                        </c15:fullRef>
                        <c15:formulaRef>
                          <c15:sqref>('Median Age'!$B$38:$N$38,'Median Age'!$Q$38)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33.299999999999997</c:v>
                      </c:pt>
                      <c:pt idx="1">
                        <c:v>36.700000000000003</c:v>
                      </c:pt>
                      <c:pt idx="2">
                        <c:v>36.799999999999997</c:v>
                      </c:pt>
                      <c:pt idx="3">
                        <c:v>35.4</c:v>
                      </c:pt>
                      <c:pt idx="4">
                        <c:v>36.299999999999997</c:v>
                      </c:pt>
                      <c:pt idx="5">
                        <c:v>37.299999999999997</c:v>
                      </c:pt>
                      <c:pt idx="6">
                        <c:v>38.299999999999997</c:v>
                      </c:pt>
                      <c:pt idx="7">
                        <c:v>37.9</c:v>
                      </c:pt>
                      <c:pt idx="8">
                        <c:v>36.799999999999997</c:v>
                      </c:pt>
                      <c:pt idx="9">
                        <c:v>36.700000000000003</c:v>
                      </c:pt>
                      <c:pt idx="10">
                        <c:v>37.6</c:v>
                      </c:pt>
                      <c:pt idx="11" formatCode="General">
                        <c:v>40.299999999999997</c:v>
                      </c:pt>
                      <c:pt idx="12" formatCode="General">
                        <c:v>37.200000000000003</c:v>
                      </c:pt>
                      <c:pt idx="13" formatCode="General">
                        <c:v>36.645454545454548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1042-4295-89DA-20CA3AD522E7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Age'!$A$39</c15:sqref>
                        </c15:formulaRef>
                      </c:ext>
                    </c:extLst>
                    <c:strCache>
                      <c:ptCount val="1"/>
                      <c:pt idx="0">
                        <c:v>Stonewall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Age'!$B$39:$Q$39</c15:sqref>
                        </c15:fullRef>
                        <c15:formulaRef>
                          <c15:sqref>('Median Age'!$B$39:$N$39,'Median Age'!$Q$39)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45</c:v>
                      </c:pt>
                      <c:pt idx="1">
                        <c:v>46.1</c:v>
                      </c:pt>
                      <c:pt idx="2">
                        <c:v>50.3</c:v>
                      </c:pt>
                      <c:pt idx="3">
                        <c:v>45.8</c:v>
                      </c:pt>
                      <c:pt idx="4">
                        <c:v>47</c:v>
                      </c:pt>
                      <c:pt idx="5">
                        <c:v>47.6</c:v>
                      </c:pt>
                      <c:pt idx="6">
                        <c:v>49</c:v>
                      </c:pt>
                      <c:pt idx="7">
                        <c:v>49.6</c:v>
                      </c:pt>
                      <c:pt idx="8">
                        <c:v>46.3</c:v>
                      </c:pt>
                      <c:pt idx="9">
                        <c:v>47.6</c:v>
                      </c:pt>
                      <c:pt idx="10">
                        <c:v>47.7</c:v>
                      </c:pt>
                      <c:pt idx="11" formatCode="General">
                        <c:v>40.799999999999997</c:v>
                      </c:pt>
                      <c:pt idx="12" formatCode="General">
                        <c:v>46.6</c:v>
                      </c:pt>
                      <c:pt idx="13" formatCode="General">
                        <c:v>47.454545454545467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1042-4295-89DA-20CA3AD522E7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Age'!$A$40</c15:sqref>
                        </c15:formulaRef>
                      </c:ext>
                    </c:extLst>
                    <c:strCache>
                      <c:ptCount val="1"/>
                      <c:pt idx="0">
                        <c:v>Swisher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Age'!$B$40:$Q$40</c15:sqref>
                        </c15:fullRef>
                        <c15:formulaRef>
                          <c15:sqref>('Median Age'!$B$40:$N$40,'Median Age'!$Q$40)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35.200000000000003</c:v>
                      </c:pt>
                      <c:pt idx="1">
                        <c:v>35.799999999999997</c:v>
                      </c:pt>
                      <c:pt idx="2">
                        <c:v>36.200000000000003</c:v>
                      </c:pt>
                      <c:pt idx="3">
                        <c:v>36.4</c:v>
                      </c:pt>
                      <c:pt idx="4">
                        <c:v>36.299999999999997</c:v>
                      </c:pt>
                      <c:pt idx="5">
                        <c:v>36.1</c:v>
                      </c:pt>
                      <c:pt idx="6">
                        <c:v>36.1</c:v>
                      </c:pt>
                      <c:pt idx="7">
                        <c:v>35.4</c:v>
                      </c:pt>
                      <c:pt idx="8">
                        <c:v>37</c:v>
                      </c:pt>
                      <c:pt idx="9">
                        <c:v>36.1</c:v>
                      </c:pt>
                      <c:pt idx="10">
                        <c:v>36.299999999999997</c:v>
                      </c:pt>
                      <c:pt idx="11" formatCode="General">
                        <c:v>37</c:v>
                      </c:pt>
                      <c:pt idx="12" formatCode="General">
                        <c:v>36.5</c:v>
                      </c:pt>
                      <c:pt idx="13" formatCode="General">
                        <c:v>36.081818181818178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1042-4295-89DA-20CA3AD522E7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Age'!$A$41</c15:sqref>
                        </c15:formulaRef>
                      </c:ext>
                    </c:extLst>
                    <c:strCache>
                      <c:ptCount val="1"/>
                      <c:pt idx="0">
                        <c:v>Moore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Age'!$B$41:$Q$41</c15:sqref>
                        </c15:fullRef>
                        <c15:formulaRef>
                          <c15:sqref>('Median Age'!$B$41:$N$41,'Median Age'!$Q$41)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30.9</c:v>
                      </c:pt>
                      <c:pt idx="1">
                        <c:v>31.1</c:v>
                      </c:pt>
                      <c:pt idx="2">
                        <c:v>30.4</c:v>
                      </c:pt>
                      <c:pt idx="3">
                        <c:v>30.8</c:v>
                      </c:pt>
                      <c:pt idx="4">
                        <c:v>30.9</c:v>
                      </c:pt>
                      <c:pt idx="5">
                        <c:v>31</c:v>
                      </c:pt>
                      <c:pt idx="6">
                        <c:v>31.1</c:v>
                      </c:pt>
                      <c:pt idx="7">
                        <c:v>31.1</c:v>
                      </c:pt>
                      <c:pt idx="8">
                        <c:v>30.7</c:v>
                      </c:pt>
                      <c:pt idx="9">
                        <c:v>31.2</c:v>
                      </c:pt>
                      <c:pt idx="10">
                        <c:v>31.6</c:v>
                      </c:pt>
                      <c:pt idx="11" formatCode="General">
                        <c:v>30.8</c:v>
                      </c:pt>
                      <c:pt idx="12" formatCode="General">
                        <c:v>31.9</c:v>
                      </c:pt>
                      <c:pt idx="13" formatCode="General">
                        <c:v>30.981818181818184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1042-4295-89DA-20CA3AD522E7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Age'!$A$42</c15:sqref>
                        </c15:formulaRef>
                      </c:ext>
                    </c:extLst>
                    <c:strCache>
                      <c:ptCount val="1"/>
                      <c:pt idx="0">
                        <c:v>King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Age'!$B$42:$Q$42</c15:sqref>
                        </c15:fullRef>
                        <c15:formulaRef>
                          <c15:sqref>('Median Age'!$B$42:$N$42,'Median Age'!$Q$42)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36.700000000000003</c:v>
                      </c:pt>
                      <c:pt idx="1">
                        <c:v>39.5</c:v>
                      </c:pt>
                      <c:pt idx="2">
                        <c:v>45.1</c:v>
                      </c:pt>
                      <c:pt idx="3">
                        <c:v>53.9</c:v>
                      </c:pt>
                      <c:pt idx="4">
                        <c:v>46.9</c:v>
                      </c:pt>
                      <c:pt idx="5">
                        <c:v>48.6</c:v>
                      </c:pt>
                      <c:pt idx="6">
                        <c:v>46.2</c:v>
                      </c:pt>
                      <c:pt idx="7">
                        <c:v>39.799999999999997</c:v>
                      </c:pt>
                      <c:pt idx="8">
                        <c:v>43.4</c:v>
                      </c:pt>
                      <c:pt idx="9">
                        <c:v>39.799999999999997</c:v>
                      </c:pt>
                      <c:pt idx="10">
                        <c:v>41</c:v>
                      </c:pt>
                      <c:pt idx="11" formatCode="General">
                        <c:v>39.4</c:v>
                      </c:pt>
                      <c:pt idx="12" formatCode="General">
                        <c:v>40.299999999999997</c:v>
                      </c:pt>
                      <c:pt idx="13" formatCode="General">
                        <c:v>43.718181818181819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1042-4295-89DA-20CA3AD522E7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Age'!$A$43</c15:sqref>
                        </c15:formulaRef>
                      </c:ext>
                    </c:extLst>
                    <c:strCache>
                      <c:ptCount val="1"/>
                      <c:pt idx="0">
                        <c:v>Tom Green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Age'!$B$43:$Q$43</c15:sqref>
                        </c15:fullRef>
                        <c15:formulaRef>
                          <c15:sqref>('Median Age'!$B$43:$N$43,'Median Age'!$Q$43)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33.5</c:v>
                      </c:pt>
                      <c:pt idx="1">
                        <c:v>34.299999999999997</c:v>
                      </c:pt>
                      <c:pt idx="2">
                        <c:v>34.200000000000003</c:v>
                      </c:pt>
                      <c:pt idx="3">
                        <c:v>34.200000000000003</c:v>
                      </c:pt>
                      <c:pt idx="4">
                        <c:v>34</c:v>
                      </c:pt>
                      <c:pt idx="5">
                        <c:v>33.9</c:v>
                      </c:pt>
                      <c:pt idx="6">
                        <c:v>33.9</c:v>
                      </c:pt>
                      <c:pt idx="7">
                        <c:v>34</c:v>
                      </c:pt>
                      <c:pt idx="8">
                        <c:v>34.299999999999997</c:v>
                      </c:pt>
                      <c:pt idx="9">
                        <c:v>34.299999999999997</c:v>
                      </c:pt>
                      <c:pt idx="10">
                        <c:v>34.5</c:v>
                      </c:pt>
                      <c:pt idx="11" formatCode="General">
                        <c:v>34.299999999999997</c:v>
                      </c:pt>
                      <c:pt idx="12" formatCode="General">
                        <c:v>35.1</c:v>
                      </c:pt>
                      <c:pt idx="13" formatCode="General">
                        <c:v>34.1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1042-4295-89DA-20CA3AD522E7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Age'!$A$44</c15:sqref>
                        </c15:formulaRef>
                      </c:ext>
                    </c:extLst>
                    <c:strCache>
                      <c:ptCount val="1"/>
                      <c:pt idx="0">
                        <c:v>Randall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Age'!$B$44:$Q$44</c15:sqref>
                        </c15:fullRef>
                        <c15:formulaRef>
                          <c15:sqref>('Median Age'!$B$44:$N$44,'Median Age'!$Q$44)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34.6</c:v>
                      </c:pt>
                      <c:pt idx="1">
                        <c:v>35.4</c:v>
                      </c:pt>
                      <c:pt idx="2">
                        <c:v>35.299999999999997</c:v>
                      </c:pt>
                      <c:pt idx="3">
                        <c:v>35.299999999999997</c:v>
                      </c:pt>
                      <c:pt idx="4">
                        <c:v>35.4</c:v>
                      </c:pt>
                      <c:pt idx="5">
                        <c:v>35.4</c:v>
                      </c:pt>
                      <c:pt idx="6">
                        <c:v>35.4</c:v>
                      </c:pt>
                      <c:pt idx="7">
                        <c:v>35.5</c:v>
                      </c:pt>
                      <c:pt idx="8">
                        <c:v>35.299999999999997</c:v>
                      </c:pt>
                      <c:pt idx="9">
                        <c:v>36</c:v>
                      </c:pt>
                      <c:pt idx="10">
                        <c:v>36.299999999999997</c:v>
                      </c:pt>
                      <c:pt idx="11" formatCode="General">
                        <c:v>36</c:v>
                      </c:pt>
                      <c:pt idx="12" formatCode="General">
                        <c:v>36.4</c:v>
                      </c:pt>
                      <c:pt idx="13" formatCode="General">
                        <c:v>35.445454545454545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1042-4295-89DA-20CA3AD522E7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Age'!$A$45</c15:sqref>
                        </c15:formulaRef>
                      </c:ext>
                    </c:extLst>
                    <c:strCache>
                      <c:ptCount val="1"/>
                      <c:pt idx="0">
                        <c:v>Carson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Age'!$B$45:$Q$45</c15:sqref>
                        </c15:fullRef>
                        <c15:formulaRef>
                          <c15:sqref>('Median Age'!$B$45:$N$45,'Median Age'!$Q$45)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41.7</c:v>
                      </c:pt>
                      <c:pt idx="1">
                        <c:v>40.700000000000003</c:v>
                      </c:pt>
                      <c:pt idx="2">
                        <c:v>40.799999999999997</c:v>
                      </c:pt>
                      <c:pt idx="3">
                        <c:v>40.6</c:v>
                      </c:pt>
                      <c:pt idx="4">
                        <c:v>41.1</c:v>
                      </c:pt>
                      <c:pt idx="5">
                        <c:v>41</c:v>
                      </c:pt>
                      <c:pt idx="6">
                        <c:v>40.700000000000003</c:v>
                      </c:pt>
                      <c:pt idx="7">
                        <c:v>40.4</c:v>
                      </c:pt>
                      <c:pt idx="8">
                        <c:v>42.4</c:v>
                      </c:pt>
                      <c:pt idx="9">
                        <c:v>41.1</c:v>
                      </c:pt>
                      <c:pt idx="10">
                        <c:v>41.9</c:v>
                      </c:pt>
                      <c:pt idx="11" formatCode="General">
                        <c:v>42.4</c:v>
                      </c:pt>
                      <c:pt idx="12" formatCode="General">
                        <c:v>41.7</c:v>
                      </c:pt>
                      <c:pt idx="13" formatCode="General">
                        <c:v>41.127272727272725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1042-4295-89DA-20CA3AD522E7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Age'!$A$46</c15:sqref>
                        </c15:formulaRef>
                      </c:ext>
                    </c:extLst>
                    <c:strCache>
                      <c:ptCount val="1"/>
                      <c:pt idx="0">
                        <c:v>Cottle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Age'!$B$46:$Q$46</c15:sqref>
                        </c15:fullRef>
                        <c15:formulaRef>
                          <c15:sqref>('Median Age'!$B$46:$N$46,'Median Age'!$Q$46)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44</c:v>
                      </c:pt>
                      <c:pt idx="1">
                        <c:v>46</c:v>
                      </c:pt>
                      <c:pt idx="2">
                        <c:v>46.5</c:v>
                      </c:pt>
                      <c:pt idx="3">
                        <c:v>49.4</c:v>
                      </c:pt>
                      <c:pt idx="4">
                        <c:v>50.2</c:v>
                      </c:pt>
                      <c:pt idx="5">
                        <c:v>50.7</c:v>
                      </c:pt>
                      <c:pt idx="6">
                        <c:v>50.1</c:v>
                      </c:pt>
                      <c:pt idx="7">
                        <c:v>48</c:v>
                      </c:pt>
                      <c:pt idx="8">
                        <c:v>47.1</c:v>
                      </c:pt>
                      <c:pt idx="9">
                        <c:v>45.5</c:v>
                      </c:pt>
                      <c:pt idx="10">
                        <c:v>44.6</c:v>
                      </c:pt>
                      <c:pt idx="11" formatCode="General">
                        <c:v>37.299999999999997</c:v>
                      </c:pt>
                      <c:pt idx="12" formatCode="General">
                        <c:v>47.1</c:v>
                      </c:pt>
                      <c:pt idx="13" formatCode="General">
                        <c:v>47.463636363636368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1042-4295-89DA-20CA3AD522E7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Age'!$A$47</c15:sqref>
                        </c15:formulaRef>
                      </c:ext>
                    </c:extLst>
                    <c:strCache>
                      <c:ptCount val="1"/>
                      <c:pt idx="0">
                        <c:v>Lubbock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Age'!$B$47:$Q$47</c15:sqref>
                        </c15:fullRef>
                        <c15:formulaRef>
                          <c15:sqref>('Median Age'!$B$47:$N$47,'Median Age'!$Q$47)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29.3</c:v>
                      </c:pt>
                      <c:pt idx="1">
                        <c:v>30.3</c:v>
                      </c:pt>
                      <c:pt idx="2">
                        <c:v>30.2</c:v>
                      </c:pt>
                      <c:pt idx="3">
                        <c:v>30.4</c:v>
                      </c:pt>
                      <c:pt idx="4">
                        <c:v>30.5</c:v>
                      </c:pt>
                      <c:pt idx="5">
                        <c:v>30.6</c:v>
                      </c:pt>
                      <c:pt idx="6">
                        <c:v>30.6</c:v>
                      </c:pt>
                      <c:pt idx="7">
                        <c:v>30.6</c:v>
                      </c:pt>
                      <c:pt idx="8">
                        <c:v>30.4</c:v>
                      </c:pt>
                      <c:pt idx="9">
                        <c:v>31</c:v>
                      </c:pt>
                      <c:pt idx="10">
                        <c:v>31.1</c:v>
                      </c:pt>
                      <c:pt idx="11" formatCode="General">
                        <c:v>30.9</c:v>
                      </c:pt>
                      <c:pt idx="12" formatCode="General">
                        <c:v>31.5</c:v>
                      </c:pt>
                      <c:pt idx="13" formatCode="General">
                        <c:v>30.454545454545453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1042-4295-89DA-20CA3AD522E7}"/>
                  </c:ext>
                </c:extLst>
              </c15:ser>
            </c15:filteredLineSeries>
            <c15:filteredLine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Age'!$A$48</c15:sqref>
                        </c15:formulaRef>
                      </c:ext>
                    </c:extLst>
                    <c:strCache>
                      <c:ptCount val="1"/>
                      <c:pt idx="0">
                        <c:v>Lamb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Age'!$B$48:$Q$48</c15:sqref>
                        </c15:fullRef>
                        <c15:formulaRef>
                          <c15:sqref>('Median Age'!$B$48:$N$48,'Median Age'!$Q$48)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37.1</c:v>
                      </c:pt>
                      <c:pt idx="1">
                        <c:v>35.9</c:v>
                      </c:pt>
                      <c:pt idx="2">
                        <c:v>35.799999999999997</c:v>
                      </c:pt>
                      <c:pt idx="3">
                        <c:v>36.1</c:v>
                      </c:pt>
                      <c:pt idx="4">
                        <c:v>36</c:v>
                      </c:pt>
                      <c:pt idx="5">
                        <c:v>36.200000000000003</c:v>
                      </c:pt>
                      <c:pt idx="6">
                        <c:v>36.1</c:v>
                      </c:pt>
                      <c:pt idx="7">
                        <c:v>36.299999999999997</c:v>
                      </c:pt>
                      <c:pt idx="8">
                        <c:v>36.299999999999997</c:v>
                      </c:pt>
                      <c:pt idx="9">
                        <c:v>36.4</c:v>
                      </c:pt>
                      <c:pt idx="10">
                        <c:v>36.9</c:v>
                      </c:pt>
                      <c:pt idx="11" formatCode="General">
                        <c:v>36.4</c:v>
                      </c:pt>
                      <c:pt idx="12" formatCode="General">
                        <c:v>37.1</c:v>
                      </c:pt>
                      <c:pt idx="13" formatCode="General">
                        <c:v>36.281818181818181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1042-4295-89DA-20CA3AD522E7}"/>
                  </c:ext>
                </c:extLst>
              </c15:ser>
            </c15:filteredLineSeries>
            <c15:filteredLine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Age'!$A$49</c15:sqref>
                        </c15:formulaRef>
                      </c:ext>
                    </c:extLst>
                    <c:strCache>
                      <c:ptCount val="1"/>
                      <c:pt idx="0">
                        <c:v>Reeves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Age'!$B$49:$Q$49</c15:sqref>
                        </c15:fullRef>
                        <c15:formulaRef>
                          <c15:sqref>('Median Age'!$B$49:$N$49,'Median Age'!$Q$49)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38.200000000000003</c:v>
                      </c:pt>
                      <c:pt idx="1">
                        <c:v>32.4</c:v>
                      </c:pt>
                      <c:pt idx="2">
                        <c:v>35.299999999999997</c:v>
                      </c:pt>
                      <c:pt idx="3">
                        <c:v>36.4</c:v>
                      </c:pt>
                      <c:pt idx="4">
                        <c:v>35.299999999999997</c:v>
                      </c:pt>
                      <c:pt idx="5">
                        <c:v>35</c:v>
                      </c:pt>
                      <c:pt idx="6">
                        <c:v>35.6</c:v>
                      </c:pt>
                      <c:pt idx="7">
                        <c:v>35.200000000000003</c:v>
                      </c:pt>
                      <c:pt idx="8">
                        <c:v>35.4</c:v>
                      </c:pt>
                      <c:pt idx="9">
                        <c:v>33.799999999999997</c:v>
                      </c:pt>
                      <c:pt idx="10">
                        <c:v>33.6</c:v>
                      </c:pt>
                      <c:pt idx="11" formatCode="General">
                        <c:v>35.200000000000003</c:v>
                      </c:pt>
                      <c:pt idx="12" formatCode="General">
                        <c:v>33.799999999999997</c:v>
                      </c:pt>
                      <c:pt idx="13" formatCode="General">
                        <c:v>35.109090909090909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1042-4295-89DA-20CA3AD522E7}"/>
                  </c:ext>
                </c:extLst>
              </c15:ser>
            </c15:filteredLineSeries>
            <c15:filteredLine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Age'!$A$50</c15:sqref>
                        </c15:formulaRef>
                      </c:ext>
                    </c:extLst>
                    <c:strCache>
                      <c:ptCount val="1"/>
                      <c:pt idx="0">
                        <c:v>Hale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Age'!$B$50:$Q$50</c15:sqref>
                        </c15:fullRef>
                        <c15:formulaRef>
                          <c15:sqref>('Median Age'!$B$50:$N$50,'Median Age'!$Q$50)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32.6</c:v>
                      </c:pt>
                      <c:pt idx="1">
                        <c:v>32.5</c:v>
                      </c:pt>
                      <c:pt idx="2">
                        <c:v>32.5</c:v>
                      </c:pt>
                      <c:pt idx="3">
                        <c:v>32.4</c:v>
                      </c:pt>
                      <c:pt idx="4">
                        <c:v>32.200000000000003</c:v>
                      </c:pt>
                      <c:pt idx="5">
                        <c:v>32.4</c:v>
                      </c:pt>
                      <c:pt idx="6">
                        <c:v>32.5</c:v>
                      </c:pt>
                      <c:pt idx="7">
                        <c:v>32.700000000000003</c:v>
                      </c:pt>
                      <c:pt idx="8">
                        <c:v>32.200000000000003</c:v>
                      </c:pt>
                      <c:pt idx="9">
                        <c:v>33.1</c:v>
                      </c:pt>
                      <c:pt idx="10">
                        <c:v>33.4</c:v>
                      </c:pt>
                      <c:pt idx="11" formatCode="General">
                        <c:v>33</c:v>
                      </c:pt>
                      <c:pt idx="12" formatCode="General">
                        <c:v>33.9</c:v>
                      </c:pt>
                      <c:pt idx="13" formatCode="General">
                        <c:v>32.590909090909093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1042-4295-89DA-20CA3AD522E7}"/>
                  </c:ext>
                </c:extLst>
              </c15:ser>
            </c15:filteredLineSeries>
            <c15:filteredLineSeries>
              <c15:ser>
                <c:idx val="49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Age'!$A$51</c15:sqref>
                        </c15:formulaRef>
                      </c:ext>
                    </c:extLst>
                    <c:strCache>
                      <c:ptCount val="1"/>
                      <c:pt idx="0">
                        <c:v>Hockley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Age'!$B$51:$Q$51</c15:sqref>
                        </c15:fullRef>
                        <c15:formulaRef>
                          <c15:sqref>('Median Age'!$B$51:$N$51,'Median Age'!$Q$51)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33.9</c:v>
                      </c:pt>
                      <c:pt idx="1">
                        <c:v>33.4</c:v>
                      </c:pt>
                      <c:pt idx="2">
                        <c:v>33.200000000000003</c:v>
                      </c:pt>
                      <c:pt idx="3">
                        <c:v>32.9</c:v>
                      </c:pt>
                      <c:pt idx="4">
                        <c:v>32.6</c:v>
                      </c:pt>
                      <c:pt idx="5">
                        <c:v>32.6</c:v>
                      </c:pt>
                      <c:pt idx="6">
                        <c:v>32.799999999999997</c:v>
                      </c:pt>
                      <c:pt idx="7">
                        <c:v>33</c:v>
                      </c:pt>
                      <c:pt idx="8">
                        <c:v>33.6</c:v>
                      </c:pt>
                      <c:pt idx="9">
                        <c:v>34.299999999999997</c:v>
                      </c:pt>
                      <c:pt idx="10">
                        <c:v>34.6</c:v>
                      </c:pt>
                      <c:pt idx="11" formatCode="General">
                        <c:v>33.9</c:v>
                      </c:pt>
                      <c:pt idx="12" formatCode="General">
                        <c:v>34.9</c:v>
                      </c:pt>
                      <c:pt idx="13" formatCode="General">
                        <c:v>33.354545454545459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1042-4295-89DA-20CA3AD522E7}"/>
                  </c:ext>
                </c:extLst>
              </c15:ser>
            </c15:filteredLineSeries>
            <c15:filteredLineSeries>
              <c15:ser>
                <c:idx val="50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Age'!$A$52</c15:sqref>
                        </c15:formulaRef>
                      </c:ext>
                    </c:extLst>
                    <c:strCache>
                      <c:ptCount val="1"/>
                      <c:pt idx="0">
                        <c:v>Crosby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Age'!$B$52:$Q$52</c15:sqref>
                        </c15:fullRef>
                        <c15:formulaRef>
                          <c15:sqref>('Median Age'!$B$52:$N$52,'Median Age'!$Q$52)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37.1</c:v>
                      </c:pt>
                      <c:pt idx="1">
                        <c:v>36.799999999999997</c:v>
                      </c:pt>
                      <c:pt idx="2">
                        <c:v>37.5</c:v>
                      </c:pt>
                      <c:pt idx="3">
                        <c:v>37.6</c:v>
                      </c:pt>
                      <c:pt idx="4">
                        <c:v>37.4</c:v>
                      </c:pt>
                      <c:pt idx="5">
                        <c:v>38.4</c:v>
                      </c:pt>
                      <c:pt idx="6">
                        <c:v>38.200000000000003</c:v>
                      </c:pt>
                      <c:pt idx="7">
                        <c:v>38.700000000000003</c:v>
                      </c:pt>
                      <c:pt idx="8">
                        <c:v>37.9</c:v>
                      </c:pt>
                      <c:pt idx="9">
                        <c:v>38.200000000000003</c:v>
                      </c:pt>
                      <c:pt idx="10">
                        <c:v>38.6</c:v>
                      </c:pt>
                      <c:pt idx="11" formatCode="General">
                        <c:v>39</c:v>
                      </c:pt>
                      <c:pt idx="12" formatCode="General">
                        <c:v>38.4</c:v>
                      </c:pt>
                      <c:pt idx="13" formatCode="General">
                        <c:v>37.854545454545452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1042-4295-89DA-20CA3AD522E7}"/>
                  </c:ext>
                </c:extLst>
              </c15:ser>
            </c15:filteredLineSeries>
            <c15:filteredLineSeries>
              <c15:ser>
                <c:idx val="51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Age'!$A$53</c15:sqref>
                        </c15:formulaRef>
                      </c:ext>
                    </c:extLst>
                    <c:strCache>
                      <c:ptCount val="1"/>
                      <c:pt idx="0">
                        <c:v>Ochiltree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Age'!$B$53:$Q$53</c15:sqref>
                        </c15:fullRef>
                        <c15:formulaRef>
                          <c15:sqref>('Median Age'!$B$53:$N$53,'Median Age'!$Q$53)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31.6</c:v>
                      </c:pt>
                      <c:pt idx="1">
                        <c:v>31.2</c:v>
                      </c:pt>
                      <c:pt idx="2">
                        <c:v>31.1</c:v>
                      </c:pt>
                      <c:pt idx="3">
                        <c:v>31.1</c:v>
                      </c:pt>
                      <c:pt idx="4">
                        <c:v>31.3</c:v>
                      </c:pt>
                      <c:pt idx="5">
                        <c:v>31.6</c:v>
                      </c:pt>
                      <c:pt idx="6">
                        <c:v>31.7</c:v>
                      </c:pt>
                      <c:pt idx="7">
                        <c:v>31.2</c:v>
                      </c:pt>
                      <c:pt idx="8">
                        <c:v>31.8</c:v>
                      </c:pt>
                      <c:pt idx="9">
                        <c:v>32.1</c:v>
                      </c:pt>
                      <c:pt idx="10">
                        <c:v>32.299999999999997</c:v>
                      </c:pt>
                      <c:pt idx="11" formatCode="General">
                        <c:v>31.9</c:v>
                      </c:pt>
                      <c:pt idx="12" formatCode="General">
                        <c:v>32.9</c:v>
                      </c:pt>
                      <c:pt idx="13" formatCode="General">
                        <c:v>31.545454545454547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1042-4295-89DA-20CA3AD522E7}"/>
                  </c:ext>
                </c:extLst>
              </c15:ser>
            </c15:filteredLineSeries>
            <c15:filteredLineSeries>
              <c15:ser>
                <c:idx val="52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Age'!$A$54</c15:sqref>
                        </c15:formulaRef>
                      </c:ext>
                    </c:extLst>
                    <c:strCache>
                      <c:ptCount val="1"/>
                      <c:pt idx="0">
                        <c:v>Potter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Age'!$B$54:$Q$54</c15:sqref>
                        </c15:fullRef>
                        <c15:formulaRef>
                          <c15:sqref>('Median Age'!$B$54:$N$54,'Median Age'!$Q$54)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32.200000000000003</c:v>
                      </c:pt>
                      <c:pt idx="1">
                        <c:v>32.700000000000003</c:v>
                      </c:pt>
                      <c:pt idx="2">
                        <c:v>32.700000000000003</c:v>
                      </c:pt>
                      <c:pt idx="3">
                        <c:v>32.799999999999997</c:v>
                      </c:pt>
                      <c:pt idx="4">
                        <c:v>33</c:v>
                      </c:pt>
                      <c:pt idx="5">
                        <c:v>33.1</c:v>
                      </c:pt>
                      <c:pt idx="6">
                        <c:v>33.299999999999997</c:v>
                      </c:pt>
                      <c:pt idx="7">
                        <c:v>33.299999999999997</c:v>
                      </c:pt>
                      <c:pt idx="8">
                        <c:v>33</c:v>
                      </c:pt>
                      <c:pt idx="9">
                        <c:v>33.9</c:v>
                      </c:pt>
                      <c:pt idx="10">
                        <c:v>34.200000000000003</c:v>
                      </c:pt>
                      <c:pt idx="11" formatCode="General">
                        <c:v>34.1</c:v>
                      </c:pt>
                      <c:pt idx="12" formatCode="General">
                        <c:v>34.799999999999997</c:v>
                      </c:pt>
                      <c:pt idx="13" formatCode="General">
                        <c:v>33.109090909090909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1042-4295-89DA-20CA3AD522E7}"/>
                  </c:ext>
                </c:extLst>
              </c15:ser>
            </c15:filteredLineSeries>
            <c15:filteredLineSeries>
              <c15:ser>
                <c:idx val="53"/>
                <c:order val="5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Age'!$A$55</c15:sqref>
                        </c15:formulaRef>
                      </c:ext>
                    </c:extLst>
                    <c:strCache>
                      <c:ptCount val="1"/>
                      <c:pt idx="0">
                        <c:v>Cochran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Age'!$B$55:$Q$55</c15:sqref>
                        </c15:fullRef>
                        <c15:formulaRef>
                          <c15:sqref>('Median Age'!$B$55:$N$55,'Median Age'!$Q$55)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37.1</c:v>
                      </c:pt>
                      <c:pt idx="1">
                        <c:v>34.6</c:v>
                      </c:pt>
                      <c:pt idx="2">
                        <c:v>34.799999999999997</c:v>
                      </c:pt>
                      <c:pt idx="3">
                        <c:v>34.200000000000003</c:v>
                      </c:pt>
                      <c:pt idx="4">
                        <c:v>34.299999999999997</c:v>
                      </c:pt>
                      <c:pt idx="5">
                        <c:v>34.299999999999997</c:v>
                      </c:pt>
                      <c:pt idx="6">
                        <c:v>34.9</c:v>
                      </c:pt>
                      <c:pt idx="7">
                        <c:v>33.799999999999997</c:v>
                      </c:pt>
                      <c:pt idx="8">
                        <c:v>35.700000000000003</c:v>
                      </c:pt>
                      <c:pt idx="9">
                        <c:v>36.200000000000003</c:v>
                      </c:pt>
                      <c:pt idx="10">
                        <c:v>36.5</c:v>
                      </c:pt>
                      <c:pt idx="11" formatCode="General">
                        <c:v>36.6</c:v>
                      </c:pt>
                      <c:pt idx="12" formatCode="General">
                        <c:v>37</c:v>
                      </c:pt>
                      <c:pt idx="13" formatCode="General">
                        <c:v>35.127272727272725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1042-4295-89DA-20CA3AD522E7}"/>
                  </c:ext>
                </c:extLst>
              </c15:ser>
            </c15:filteredLineSeries>
            <c15:filteredLineSeries>
              <c15:ser>
                <c:idx val="54"/>
                <c:order val="5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Age'!$A$56</c15:sqref>
                        </c15:formulaRef>
                      </c:ext>
                    </c:extLst>
                    <c:strCache>
                      <c:ptCount val="1"/>
                      <c:pt idx="0">
                        <c:v>Menard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Age'!$B$56:$Q$56</c15:sqref>
                        </c15:fullRef>
                        <c15:formulaRef>
                          <c15:sqref>('Median Age'!$B$56:$N$56,'Median Age'!$Q$56)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47.1</c:v>
                      </c:pt>
                      <c:pt idx="1">
                        <c:v>50.4</c:v>
                      </c:pt>
                      <c:pt idx="2">
                        <c:v>46.4</c:v>
                      </c:pt>
                      <c:pt idx="3">
                        <c:v>43.7</c:v>
                      </c:pt>
                      <c:pt idx="4">
                        <c:v>43.5</c:v>
                      </c:pt>
                      <c:pt idx="5">
                        <c:v>44.7</c:v>
                      </c:pt>
                      <c:pt idx="6">
                        <c:v>45.7</c:v>
                      </c:pt>
                      <c:pt idx="7">
                        <c:v>41.8</c:v>
                      </c:pt>
                      <c:pt idx="8">
                        <c:v>50.4</c:v>
                      </c:pt>
                      <c:pt idx="9">
                        <c:v>53.8</c:v>
                      </c:pt>
                      <c:pt idx="10">
                        <c:v>53.8</c:v>
                      </c:pt>
                      <c:pt idx="11" formatCode="General">
                        <c:v>54.2</c:v>
                      </c:pt>
                      <c:pt idx="12" formatCode="General">
                        <c:v>53</c:v>
                      </c:pt>
                      <c:pt idx="13" formatCode="General">
                        <c:v>47.390909090909084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1042-4295-89DA-20CA3AD522E7}"/>
                  </c:ext>
                </c:extLst>
              </c15:ser>
            </c15:filteredLineSeries>
            <c15:filteredLineSeries>
              <c15:ser>
                <c:idx val="55"/>
                <c:order val="5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Age'!$A$57</c15:sqref>
                        </c15:formulaRef>
                      </c:ext>
                    </c:extLst>
                    <c:strCache>
                      <c:ptCount val="1"/>
                      <c:pt idx="0">
                        <c:v>Floyd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Age'!$B$57:$Q$57</c15:sqref>
                        </c15:fullRef>
                        <c15:formulaRef>
                          <c15:sqref>('Median Age'!$B$57:$N$57,'Median Age'!$Q$57)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39.4</c:v>
                      </c:pt>
                      <c:pt idx="1">
                        <c:v>35.700000000000003</c:v>
                      </c:pt>
                      <c:pt idx="2">
                        <c:v>37.4</c:v>
                      </c:pt>
                      <c:pt idx="3">
                        <c:v>38.200000000000003</c:v>
                      </c:pt>
                      <c:pt idx="4">
                        <c:v>37.700000000000003</c:v>
                      </c:pt>
                      <c:pt idx="5">
                        <c:v>38.1</c:v>
                      </c:pt>
                      <c:pt idx="6">
                        <c:v>37.299999999999997</c:v>
                      </c:pt>
                      <c:pt idx="7">
                        <c:v>37</c:v>
                      </c:pt>
                      <c:pt idx="8">
                        <c:v>38.5</c:v>
                      </c:pt>
                      <c:pt idx="9">
                        <c:v>37.299999999999997</c:v>
                      </c:pt>
                      <c:pt idx="10">
                        <c:v>38.1</c:v>
                      </c:pt>
                      <c:pt idx="11" formatCode="General">
                        <c:v>36.5</c:v>
                      </c:pt>
                      <c:pt idx="12" formatCode="General">
                        <c:v>39.1</c:v>
                      </c:pt>
                      <c:pt idx="13" formatCode="General">
                        <c:v>37.699999999999996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1042-4295-89DA-20CA3AD522E7}"/>
                  </c:ext>
                </c:extLst>
              </c15:ser>
            </c15:filteredLineSeries>
            <c15:filteredLineSeries>
              <c15:ser>
                <c:idx val="56"/>
                <c:order val="5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Age'!$A$58</c15:sqref>
                        </c15:formulaRef>
                      </c:ext>
                    </c:extLst>
                    <c:strCache>
                      <c:ptCount val="1"/>
                      <c:pt idx="0">
                        <c:v>Dickens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Age'!$B$58:$Q$58</c15:sqref>
                        </c15:fullRef>
                        <c15:formulaRef>
                          <c15:sqref>('Median Age'!$B$58:$N$58,'Median Age'!$Q$58)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41</c:v>
                      </c:pt>
                      <c:pt idx="1">
                        <c:v>41.1</c:v>
                      </c:pt>
                      <c:pt idx="2">
                        <c:v>43.1</c:v>
                      </c:pt>
                      <c:pt idx="3">
                        <c:v>45.4</c:v>
                      </c:pt>
                      <c:pt idx="4">
                        <c:v>44</c:v>
                      </c:pt>
                      <c:pt idx="5">
                        <c:v>43.6</c:v>
                      </c:pt>
                      <c:pt idx="6">
                        <c:v>43.1</c:v>
                      </c:pt>
                      <c:pt idx="7">
                        <c:v>42.8</c:v>
                      </c:pt>
                      <c:pt idx="8">
                        <c:v>42.3</c:v>
                      </c:pt>
                      <c:pt idx="9">
                        <c:v>42.4</c:v>
                      </c:pt>
                      <c:pt idx="10">
                        <c:v>43.4</c:v>
                      </c:pt>
                      <c:pt idx="11" formatCode="General">
                        <c:v>45.2</c:v>
                      </c:pt>
                      <c:pt idx="12" formatCode="General">
                        <c:v>44.5</c:v>
                      </c:pt>
                      <c:pt idx="13" formatCode="General">
                        <c:v>42.927272727272729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1042-4295-89DA-20CA3AD522E7}"/>
                  </c:ext>
                </c:extLst>
              </c15:ser>
            </c15:filteredLineSeries>
            <c15:filteredLineSeries>
              <c15:ser>
                <c:idx val="57"/>
                <c:order val="5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Age'!$A$59</c15:sqref>
                        </c15:formulaRef>
                      </c:ext>
                    </c:extLst>
                    <c:strCache>
                      <c:ptCount val="1"/>
                      <c:pt idx="0">
                        <c:v>Schleicher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Age'!$B$59:$Q$59</c15:sqref>
                        </c15:fullRef>
                        <c15:formulaRef>
                          <c15:sqref>('Median Age'!$B$59:$N$59,'Median Age'!$Q$59)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38.299999999999997</c:v>
                      </c:pt>
                      <c:pt idx="1">
                        <c:v>35.9</c:v>
                      </c:pt>
                      <c:pt idx="2">
                        <c:v>31.8</c:v>
                      </c:pt>
                      <c:pt idx="3">
                        <c:v>36.1</c:v>
                      </c:pt>
                      <c:pt idx="4">
                        <c:v>35.799999999999997</c:v>
                      </c:pt>
                      <c:pt idx="5">
                        <c:v>36</c:v>
                      </c:pt>
                      <c:pt idx="6">
                        <c:v>35.5</c:v>
                      </c:pt>
                      <c:pt idx="7">
                        <c:v>35.9</c:v>
                      </c:pt>
                      <c:pt idx="8">
                        <c:v>33.700000000000003</c:v>
                      </c:pt>
                      <c:pt idx="9">
                        <c:v>38.299999999999997</c:v>
                      </c:pt>
                      <c:pt idx="10">
                        <c:v>39.200000000000003</c:v>
                      </c:pt>
                      <c:pt idx="11" formatCode="General">
                        <c:v>36.6</c:v>
                      </c:pt>
                      <c:pt idx="12" formatCode="General">
                        <c:v>39.700000000000003</c:v>
                      </c:pt>
                      <c:pt idx="13" formatCode="General">
                        <c:v>36.04545454545454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1042-4295-89DA-20CA3AD522E7}"/>
                  </c:ext>
                </c:extLst>
              </c15:ser>
            </c15:filteredLineSeries>
            <c15:filteredLineSeries>
              <c15:ser>
                <c:idx val="58"/>
                <c:order val="5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Age'!$A$60</c15:sqref>
                        </c15:formulaRef>
                      </c:ext>
                    </c:extLst>
                    <c:strCache>
                      <c:ptCount val="1"/>
                      <c:pt idx="0">
                        <c:v>Reagan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Age'!$B$60:$Q$60</c15:sqref>
                        </c15:fullRef>
                        <c15:formulaRef>
                          <c15:sqref>('Median Age'!$B$60:$N$60,'Median Age'!$Q$60)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32.6</c:v>
                      </c:pt>
                      <c:pt idx="1">
                        <c:v>30.3</c:v>
                      </c:pt>
                      <c:pt idx="2">
                        <c:v>33.1</c:v>
                      </c:pt>
                      <c:pt idx="3">
                        <c:v>34.4</c:v>
                      </c:pt>
                      <c:pt idx="4">
                        <c:v>34.700000000000003</c:v>
                      </c:pt>
                      <c:pt idx="5">
                        <c:v>37.299999999999997</c:v>
                      </c:pt>
                      <c:pt idx="6">
                        <c:v>35.9</c:v>
                      </c:pt>
                      <c:pt idx="7">
                        <c:v>34.9</c:v>
                      </c:pt>
                      <c:pt idx="8">
                        <c:v>33.5</c:v>
                      </c:pt>
                      <c:pt idx="9">
                        <c:v>34.1</c:v>
                      </c:pt>
                      <c:pt idx="10">
                        <c:v>34.1</c:v>
                      </c:pt>
                      <c:pt idx="11" formatCode="General">
                        <c:v>30.6</c:v>
                      </c:pt>
                      <c:pt idx="12" formatCode="General">
                        <c:v>34.200000000000003</c:v>
                      </c:pt>
                      <c:pt idx="13" formatCode="General">
                        <c:v>34.081818181818193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1042-4295-89DA-20CA3AD522E7}"/>
                  </c:ext>
                </c:extLst>
              </c15:ser>
            </c15:filteredLineSeries>
            <c15:filteredLineSeries>
              <c15:ser>
                <c:idx val="59"/>
                <c:order val="5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Age'!$A$61</c15:sqref>
                        </c15:formulaRef>
                      </c:ext>
                    </c:extLst>
                    <c:strCache>
                      <c:ptCount val="1"/>
                      <c:pt idx="0">
                        <c:v>Brewster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Age'!$B$61:$Q$61</c15:sqref>
                        </c15:fullRef>
                        <c15:formulaRef>
                          <c15:sqref>('Median Age'!$B$61:$N$61,'Median Age'!$Q$61)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36.299999999999997</c:v>
                      </c:pt>
                      <c:pt idx="1">
                        <c:v>40.299999999999997</c:v>
                      </c:pt>
                      <c:pt idx="2">
                        <c:v>40.6</c:v>
                      </c:pt>
                      <c:pt idx="3">
                        <c:v>40.6</c:v>
                      </c:pt>
                      <c:pt idx="4">
                        <c:v>41.7</c:v>
                      </c:pt>
                      <c:pt idx="5">
                        <c:v>41.9</c:v>
                      </c:pt>
                      <c:pt idx="6">
                        <c:v>42.1</c:v>
                      </c:pt>
                      <c:pt idx="7">
                        <c:v>42.5</c:v>
                      </c:pt>
                      <c:pt idx="8">
                        <c:v>41.5</c:v>
                      </c:pt>
                      <c:pt idx="9">
                        <c:v>43.3</c:v>
                      </c:pt>
                      <c:pt idx="10">
                        <c:v>44.1</c:v>
                      </c:pt>
                      <c:pt idx="11" formatCode="General">
                        <c:v>43.8</c:v>
                      </c:pt>
                      <c:pt idx="12" formatCode="General">
                        <c:v>44.8</c:v>
                      </c:pt>
                      <c:pt idx="13" formatCode="General">
                        <c:v>41.354545454545459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1042-4295-89DA-20CA3AD522E7}"/>
                  </c:ext>
                </c:extLst>
              </c15:ser>
            </c15:filteredLineSeries>
            <c15:filteredLineSeries>
              <c15:ser>
                <c:idx val="60"/>
                <c:order val="6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Age'!$A$62</c15:sqref>
                        </c15:formulaRef>
                      </c:ext>
                    </c:extLst>
                    <c:strCache>
                      <c:ptCount val="1"/>
                      <c:pt idx="0">
                        <c:v>Sutton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Age'!$B$62:$Q$62</c15:sqref>
                        </c15:fullRef>
                        <c15:formulaRef>
                          <c15:sqref>('Median Age'!$B$62:$N$62,'Median Age'!$Q$62)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37.299999999999997</c:v>
                      </c:pt>
                      <c:pt idx="1">
                        <c:v>36.700000000000003</c:v>
                      </c:pt>
                      <c:pt idx="2">
                        <c:v>39.200000000000003</c:v>
                      </c:pt>
                      <c:pt idx="3">
                        <c:v>35.299999999999997</c:v>
                      </c:pt>
                      <c:pt idx="4">
                        <c:v>35.4</c:v>
                      </c:pt>
                      <c:pt idx="5">
                        <c:v>36.1</c:v>
                      </c:pt>
                      <c:pt idx="6">
                        <c:v>35.1</c:v>
                      </c:pt>
                      <c:pt idx="7">
                        <c:v>36.4</c:v>
                      </c:pt>
                      <c:pt idx="8">
                        <c:v>38.700000000000003</c:v>
                      </c:pt>
                      <c:pt idx="9">
                        <c:v>41.8</c:v>
                      </c:pt>
                      <c:pt idx="10">
                        <c:v>41.7</c:v>
                      </c:pt>
                      <c:pt idx="11" formatCode="General">
                        <c:v>37.700000000000003</c:v>
                      </c:pt>
                      <c:pt idx="12" formatCode="General">
                        <c:v>41.5</c:v>
                      </c:pt>
                      <c:pt idx="13" formatCode="General">
                        <c:v>37.609090909090909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C-1042-4295-89DA-20CA3AD522E7}"/>
                  </c:ext>
                </c:extLst>
              </c15:ser>
            </c15:filteredLineSeries>
            <c15:filteredLineSeries>
              <c15:ser>
                <c:idx val="61"/>
                <c:order val="6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Age'!$A$63</c15:sqref>
                        </c15:formulaRef>
                      </c:ext>
                    </c:extLst>
                    <c:strCache>
                      <c:ptCount val="1"/>
                      <c:pt idx="0">
                        <c:v>Borden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Age'!$B$63:$Q$63</c15:sqref>
                        </c15:fullRef>
                        <c15:formulaRef>
                          <c15:sqref>('Median Age'!$B$63:$N$63,'Median Age'!$Q$63)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41.8</c:v>
                      </c:pt>
                      <c:pt idx="1">
                        <c:v>43.2</c:v>
                      </c:pt>
                      <c:pt idx="2">
                        <c:v>41.7</c:v>
                      </c:pt>
                      <c:pt idx="3">
                        <c:v>40</c:v>
                      </c:pt>
                      <c:pt idx="4">
                        <c:v>38.799999999999997</c:v>
                      </c:pt>
                      <c:pt idx="5">
                        <c:v>41.5</c:v>
                      </c:pt>
                      <c:pt idx="6">
                        <c:v>38.700000000000003</c:v>
                      </c:pt>
                      <c:pt idx="7">
                        <c:v>33</c:v>
                      </c:pt>
                      <c:pt idx="8">
                        <c:v>46</c:v>
                      </c:pt>
                      <c:pt idx="9">
                        <c:v>48.6</c:v>
                      </c:pt>
                      <c:pt idx="10">
                        <c:v>49.1</c:v>
                      </c:pt>
                      <c:pt idx="11" formatCode="General">
                        <c:v>37.200000000000003</c:v>
                      </c:pt>
                      <c:pt idx="12" formatCode="General">
                        <c:v>48</c:v>
                      </c:pt>
                      <c:pt idx="13" formatCode="General">
                        <c:v>42.036363636363639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1042-4295-89DA-20CA3AD522E7}"/>
                  </c:ext>
                </c:extLst>
              </c15:ser>
            </c15:filteredLineSeries>
            <c15:filteredLineSeries>
              <c15:ser>
                <c:idx val="62"/>
                <c:order val="6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Age'!$A$64</c15:sqref>
                        </c15:formulaRef>
                      </c:ext>
                    </c:extLst>
                    <c:strCache>
                      <c:ptCount val="1"/>
                      <c:pt idx="0">
                        <c:v>Motley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Age'!$B$64:$Q$64</c15:sqref>
                        </c15:fullRef>
                        <c15:formulaRef>
                          <c15:sqref>('Median Age'!$B$64:$N$64,'Median Age'!$Q$64)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44.2</c:v>
                      </c:pt>
                      <c:pt idx="1">
                        <c:v>44.3</c:v>
                      </c:pt>
                      <c:pt idx="2">
                        <c:v>44.1</c:v>
                      </c:pt>
                      <c:pt idx="3">
                        <c:v>43</c:v>
                      </c:pt>
                      <c:pt idx="4">
                        <c:v>36.6</c:v>
                      </c:pt>
                      <c:pt idx="5">
                        <c:v>38.299999999999997</c:v>
                      </c:pt>
                      <c:pt idx="6">
                        <c:v>44.3</c:v>
                      </c:pt>
                      <c:pt idx="7">
                        <c:v>48.9</c:v>
                      </c:pt>
                      <c:pt idx="8">
                        <c:v>49</c:v>
                      </c:pt>
                      <c:pt idx="9">
                        <c:v>48.8</c:v>
                      </c:pt>
                      <c:pt idx="10">
                        <c:v>49.2</c:v>
                      </c:pt>
                      <c:pt idx="11" formatCode="General">
                        <c:v>46.4</c:v>
                      </c:pt>
                      <c:pt idx="12" formatCode="General">
                        <c:v>49.3</c:v>
                      </c:pt>
                      <c:pt idx="13" formatCode="General">
                        <c:v>44.609090909090909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1042-4295-89DA-20CA3AD522E7}"/>
                  </c:ext>
                </c:extLst>
              </c15:ser>
            </c15:filteredLineSeries>
            <c15:filteredLineSeries>
              <c15:ser>
                <c:idx val="63"/>
                <c:order val="6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Age'!$A$65</c15:sqref>
                        </c15:formulaRef>
                      </c:ext>
                    </c:extLst>
                    <c:strCache>
                      <c:ptCount val="1"/>
                      <c:pt idx="0">
                        <c:v>Crockett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Age'!$B$65:$Q$65</c15:sqref>
                        </c15:fullRef>
                        <c15:formulaRef>
                          <c15:sqref>('Median Age'!$B$65:$N$65,'Median Age'!$Q$65)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34.299999999999997</c:v>
                      </c:pt>
                      <c:pt idx="1">
                        <c:v>34</c:v>
                      </c:pt>
                      <c:pt idx="2">
                        <c:v>34.299999999999997</c:v>
                      </c:pt>
                      <c:pt idx="3">
                        <c:v>38.1</c:v>
                      </c:pt>
                      <c:pt idx="4">
                        <c:v>38.5</c:v>
                      </c:pt>
                      <c:pt idx="5">
                        <c:v>38.6</c:v>
                      </c:pt>
                      <c:pt idx="6">
                        <c:v>40.5</c:v>
                      </c:pt>
                      <c:pt idx="7">
                        <c:v>40.5</c:v>
                      </c:pt>
                      <c:pt idx="8">
                        <c:v>39.1</c:v>
                      </c:pt>
                      <c:pt idx="9">
                        <c:v>40</c:v>
                      </c:pt>
                      <c:pt idx="10">
                        <c:v>39.4</c:v>
                      </c:pt>
                      <c:pt idx="11" formatCode="General">
                        <c:v>44.1</c:v>
                      </c:pt>
                      <c:pt idx="12" formatCode="General">
                        <c:v>40.200000000000003</c:v>
                      </c:pt>
                      <c:pt idx="13" formatCode="General">
                        <c:v>37.93636363636363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1042-4295-89DA-20CA3AD522E7}"/>
                  </c:ext>
                </c:extLst>
              </c15:ser>
            </c15:filteredLineSeries>
            <c15:filteredLineSeries>
              <c15:ser>
                <c:idx val="64"/>
                <c:order val="6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Age'!$A$66</c15:sqref>
                        </c15:formulaRef>
                      </c:ext>
                    </c:extLst>
                    <c:strCache>
                      <c:ptCount val="1"/>
                      <c:pt idx="0">
                        <c:v>Edwards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Age'!$B$66:$Q$66</c15:sqref>
                        </c15:fullRef>
                        <c15:formulaRef>
                          <c15:sqref>('Median Age'!$B$66:$N$66,'Median Age'!$Q$66)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40.299999999999997</c:v>
                      </c:pt>
                      <c:pt idx="1">
                        <c:v>42.6</c:v>
                      </c:pt>
                      <c:pt idx="2">
                        <c:v>44.9</c:v>
                      </c:pt>
                      <c:pt idx="3">
                        <c:v>45.1</c:v>
                      </c:pt>
                      <c:pt idx="4">
                        <c:v>49</c:v>
                      </c:pt>
                      <c:pt idx="5">
                        <c:v>52.1</c:v>
                      </c:pt>
                      <c:pt idx="6">
                        <c:v>49.5</c:v>
                      </c:pt>
                      <c:pt idx="7">
                        <c:v>49.2</c:v>
                      </c:pt>
                      <c:pt idx="8">
                        <c:v>47.2</c:v>
                      </c:pt>
                      <c:pt idx="9">
                        <c:v>48.3</c:v>
                      </c:pt>
                      <c:pt idx="10">
                        <c:v>48.7</c:v>
                      </c:pt>
                      <c:pt idx="11" formatCode="General">
                        <c:v>40.700000000000003</c:v>
                      </c:pt>
                      <c:pt idx="12" formatCode="General">
                        <c:v>49.2</c:v>
                      </c:pt>
                      <c:pt idx="13" formatCode="General">
                        <c:v>46.990909090909092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1042-4295-89DA-20CA3AD522E7}"/>
                  </c:ext>
                </c:extLst>
              </c15:ser>
            </c15:filteredLineSeries>
            <c15:filteredLineSeries>
              <c15:ser>
                <c:idx val="65"/>
                <c:order val="6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Age'!$A$67</c15:sqref>
                        </c15:formulaRef>
                      </c:ext>
                    </c:extLst>
                    <c:strCache>
                      <c:ptCount val="1"/>
                      <c:pt idx="0">
                        <c:v>Terrell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Age'!$B$67:$Q$67</c15:sqref>
                        </c15:fullRef>
                        <c15:formulaRef>
                          <c15:sqref>('Median Age'!$B$67:$N$67,'Median Age'!$Q$67)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38.799999999999997</c:v>
                      </c:pt>
                      <c:pt idx="1">
                        <c:v>45.4</c:v>
                      </c:pt>
                      <c:pt idx="2">
                        <c:v>45.7</c:v>
                      </c:pt>
                      <c:pt idx="3">
                        <c:v>47.1</c:v>
                      </c:pt>
                      <c:pt idx="4">
                        <c:v>47</c:v>
                      </c:pt>
                      <c:pt idx="5">
                        <c:v>49.2</c:v>
                      </c:pt>
                      <c:pt idx="6">
                        <c:v>46.1</c:v>
                      </c:pt>
                      <c:pt idx="7">
                        <c:v>47.7</c:v>
                      </c:pt>
                      <c:pt idx="8">
                        <c:v>44.5</c:v>
                      </c:pt>
                      <c:pt idx="9">
                        <c:v>48</c:v>
                      </c:pt>
                      <c:pt idx="10">
                        <c:v>51</c:v>
                      </c:pt>
                      <c:pt idx="11" formatCode="General">
                        <c:v>59.1</c:v>
                      </c:pt>
                      <c:pt idx="12" formatCode="General">
                        <c:v>52.3</c:v>
                      </c:pt>
                      <c:pt idx="13" formatCode="General">
                        <c:v>46.409090909090907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1042-4295-89DA-20CA3AD522E7}"/>
                  </c:ext>
                </c:extLst>
              </c15:ser>
            </c15:filteredLineSeries>
            <c15:filteredLineSeries>
              <c15:ser>
                <c:idx val="66"/>
                <c:order val="6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Age'!$A$68</c15:sqref>
                        </c15:formulaRef>
                      </c:ext>
                    </c:extLst>
                    <c:strCache>
                      <c:ptCount val="1"/>
                      <c:pt idx="0">
                        <c:v>Martin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Age'!$B$68:$Q$68</c15:sqref>
                        </c15:fullRef>
                        <c15:formulaRef>
                          <c15:sqref>('Median Age'!$B$68:$N$68,'Median Age'!$Q$68)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43.3</c:v>
                      </c:pt>
                      <c:pt idx="1">
                        <c:v>35.299999999999997</c:v>
                      </c:pt>
                      <c:pt idx="2">
                        <c:v>34.4</c:v>
                      </c:pt>
                      <c:pt idx="3">
                        <c:v>35.1</c:v>
                      </c:pt>
                      <c:pt idx="4">
                        <c:v>34.200000000000003</c:v>
                      </c:pt>
                      <c:pt idx="5">
                        <c:v>32.6</c:v>
                      </c:pt>
                      <c:pt idx="6">
                        <c:v>31.9</c:v>
                      </c:pt>
                      <c:pt idx="7">
                        <c:v>32</c:v>
                      </c:pt>
                      <c:pt idx="8">
                        <c:v>34.700000000000003</c:v>
                      </c:pt>
                      <c:pt idx="9">
                        <c:v>32.6</c:v>
                      </c:pt>
                      <c:pt idx="10">
                        <c:v>32.6</c:v>
                      </c:pt>
                      <c:pt idx="11" formatCode="General">
                        <c:v>45.6</c:v>
                      </c:pt>
                      <c:pt idx="12" formatCode="General">
                        <c:v>44.4</c:v>
                      </c:pt>
                      <c:pt idx="13" formatCode="General">
                        <c:v>34.427272727272729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1042-4295-89DA-20CA3AD522E7}"/>
                  </c:ext>
                </c:extLst>
              </c15:ser>
            </c15:filteredLineSeries>
            <c15:filteredLineSeries>
              <c15:ser>
                <c:idx val="67"/>
                <c:order val="6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Age'!$A$69</c15:sqref>
                        </c15:formulaRef>
                      </c:ext>
                    </c:extLst>
                    <c:strCache>
                      <c:ptCount val="1"/>
                      <c:pt idx="0">
                        <c:v>Concho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Age'!$B$69:$Q$69</c15:sqref>
                        </c15:fullRef>
                        <c15:formulaRef>
                          <c15:sqref>('Median Age'!$B$69:$N$69,'Median Age'!$Q$69)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41.1</c:v>
                      </c:pt>
                      <c:pt idx="1">
                        <c:v>40.5</c:v>
                      </c:pt>
                      <c:pt idx="2">
                        <c:v>40</c:v>
                      </c:pt>
                      <c:pt idx="3">
                        <c:v>40.9</c:v>
                      </c:pt>
                      <c:pt idx="4">
                        <c:v>41.5</c:v>
                      </c:pt>
                      <c:pt idx="5">
                        <c:v>40.9</c:v>
                      </c:pt>
                      <c:pt idx="6">
                        <c:v>40.799999999999997</c:v>
                      </c:pt>
                      <c:pt idx="7">
                        <c:v>41.3</c:v>
                      </c:pt>
                      <c:pt idx="8">
                        <c:v>41.4</c:v>
                      </c:pt>
                      <c:pt idx="9">
                        <c:v>42.1</c:v>
                      </c:pt>
                      <c:pt idx="10">
                        <c:v>48.8</c:v>
                      </c:pt>
                      <c:pt idx="11" formatCode="General">
                        <c:v>46.1</c:v>
                      </c:pt>
                      <c:pt idx="12" formatCode="General">
                        <c:v>49.7</c:v>
                      </c:pt>
                      <c:pt idx="13" formatCode="General">
                        <c:v>41.754545454545458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1042-4295-89DA-20CA3AD522E7}"/>
                  </c:ext>
                </c:extLst>
              </c15:ser>
            </c15:filteredLineSeries>
            <c15:filteredLineSeries>
              <c15:ser>
                <c:idx val="68"/>
                <c:order val="6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Age'!$A$70</c15:sqref>
                        </c15:formulaRef>
                      </c:ext>
                    </c:extLst>
                    <c:strCache>
                      <c:ptCount val="1"/>
                      <c:pt idx="0">
                        <c:v>Culberson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Age'!$B$70:$Q$70</c15:sqref>
                        </c15:fullRef>
                        <c15:formulaRef>
                          <c15:sqref>('Median Age'!$B$70:$N$70,'Median Age'!$Q$70)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32.6</c:v>
                      </c:pt>
                      <c:pt idx="1">
                        <c:v>30.1</c:v>
                      </c:pt>
                      <c:pt idx="2">
                        <c:v>40.9</c:v>
                      </c:pt>
                      <c:pt idx="3">
                        <c:v>38.1</c:v>
                      </c:pt>
                      <c:pt idx="4">
                        <c:v>37.5</c:v>
                      </c:pt>
                      <c:pt idx="5">
                        <c:v>39</c:v>
                      </c:pt>
                      <c:pt idx="6">
                        <c:v>39.200000000000003</c:v>
                      </c:pt>
                      <c:pt idx="7">
                        <c:v>40.5</c:v>
                      </c:pt>
                      <c:pt idx="8">
                        <c:v>38</c:v>
                      </c:pt>
                      <c:pt idx="9">
                        <c:v>42</c:v>
                      </c:pt>
                      <c:pt idx="10">
                        <c:v>41.9</c:v>
                      </c:pt>
                      <c:pt idx="11" formatCode="General">
                        <c:v>37.200000000000003</c:v>
                      </c:pt>
                      <c:pt idx="12" formatCode="General">
                        <c:v>39.9</c:v>
                      </c:pt>
                      <c:pt idx="13" formatCode="General">
                        <c:v>38.163636363636357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1042-4295-89DA-20CA3AD522E7}"/>
                  </c:ext>
                </c:extLst>
              </c15:ser>
            </c15:filteredLineSeries>
            <c15:filteredLineSeries>
              <c15:ser>
                <c:idx val="69"/>
                <c:order val="6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Age'!$A$71</c15:sqref>
                        </c15:formulaRef>
                      </c:ext>
                    </c:extLst>
                    <c:strCache>
                      <c:ptCount val="1"/>
                      <c:pt idx="0">
                        <c:v>Jeff Davis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Age'!$B$1:$Q$1</c15:sqref>
                        </c15:fullRef>
                        <c15:formulaRef>
                          <c15:sqref>('Median Age'!$B$1:$N$1,'Median Age'!$Q$1)</c15:sqref>
                        </c15:formulaRef>
                      </c:ext>
                    </c:extLst>
                    <c:strCache>
                      <c:ptCount val="14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Age'!$B$71:$Q$71</c15:sqref>
                        </c15:fullRef>
                        <c15:formulaRef>
                          <c15:sqref>('Median Age'!$B$71:$N$71,'Median Age'!$Q$71)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48.5</c:v>
                      </c:pt>
                      <c:pt idx="1">
                        <c:v>47.7</c:v>
                      </c:pt>
                      <c:pt idx="2">
                        <c:v>51.3</c:v>
                      </c:pt>
                      <c:pt idx="3">
                        <c:v>50.2</c:v>
                      </c:pt>
                      <c:pt idx="4">
                        <c:v>54.8</c:v>
                      </c:pt>
                      <c:pt idx="5">
                        <c:v>54.7</c:v>
                      </c:pt>
                      <c:pt idx="6">
                        <c:v>53.1</c:v>
                      </c:pt>
                      <c:pt idx="7">
                        <c:v>51.9</c:v>
                      </c:pt>
                      <c:pt idx="8">
                        <c:v>52</c:v>
                      </c:pt>
                      <c:pt idx="9">
                        <c:v>58.4</c:v>
                      </c:pt>
                      <c:pt idx="10">
                        <c:v>58.7</c:v>
                      </c:pt>
                      <c:pt idx="11" formatCode="General">
                        <c:v>61.3</c:v>
                      </c:pt>
                      <c:pt idx="12" formatCode="General">
                        <c:v>60</c:v>
                      </c:pt>
                      <c:pt idx="13" formatCode="General">
                        <c:v>52.845454545454551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1042-4295-89DA-20CA3AD522E7}"/>
                  </c:ext>
                </c:extLst>
              </c15:ser>
            </c15:filteredLineSeries>
          </c:ext>
        </c:extLst>
      </c:lineChart>
      <c:catAx>
        <c:axId val="58349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969967"/>
        <c:crosses val="autoZero"/>
        <c:auto val="1"/>
        <c:lblAlgn val="ctr"/>
        <c:lblOffset val="100"/>
        <c:noMultiLvlLbl val="0"/>
      </c:catAx>
      <c:valAx>
        <c:axId val="7109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9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Median Age 2020</a:t>
            </a:r>
          </a:p>
        </c:rich>
      </c:tx>
      <c:layout>
        <c:manualLayout>
          <c:xMode val="edge"/>
          <c:yMode val="edge"/>
          <c:x val="0.27765841010764342"/>
          <c:y val="2.89017341040462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1"/>
          <c:order val="11"/>
          <c:tx>
            <c:strRef>
              <c:f>'Median Age'!$M$1</c:f>
              <c:strCache>
                <c:ptCount val="1"/>
                <c:pt idx="0">
                  <c:v>2020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'Median Age'!$A$2:$A$71</c15:sqref>
                  </c15:fullRef>
                </c:ext>
              </c:extLst>
              <c:f>('Median Age'!$A$18,'Median Age'!$A$31,'Median Age'!$A$35,'Median Age'!$A$43,'Median Age'!$A$47)</c:f>
              <c:strCache>
                <c:ptCount val="5"/>
                <c:pt idx="0">
                  <c:v>Midland</c:v>
                </c:pt>
                <c:pt idx="1">
                  <c:v>Ector</c:v>
                </c:pt>
                <c:pt idx="2">
                  <c:v>Taylor</c:v>
                </c:pt>
                <c:pt idx="3">
                  <c:v>Tom Green</c:v>
                </c:pt>
                <c:pt idx="4">
                  <c:v>Lubbock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'Median Age'!$M$2:$M$71</c15:sqref>
                  </c15:fullRef>
                </c:ext>
              </c:extLst>
              <c:f>('Median Age'!$M$18,'Median Age'!$M$31,'Median Age'!$M$35,'Median Age'!$M$43,'Median Age'!$M$47)</c:f>
              <c:numCache>
                <c:formatCode>General</c:formatCode>
                <c:ptCount val="5"/>
                <c:pt idx="0">
                  <c:v>31.8</c:v>
                </c:pt>
                <c:pt idx="1">
                  <c:v>30.6</c:v>
                </c:pt>
                <c:pt idx="2">
                  <c:v>32.6</c:v>
                </c:pt>
                <c:pt idx="3">
                  <c:v>34.299999999999997</c:v>
                </c:pt>
                <c:pt idx="4">
                  <c:v>30.9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8322-468A-8F47-AD5ADB99D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496399"/>
        <c:axId val="7109699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'Median Age'!$B$1</c15:sqref>
                        </c15:formulaRef>
                      </c:ext>
                    </c:extLst>
                    <c:strCache>
                      <c:ptCount val="1"/>
                      <c:pt idx="0">
                        <c:v>2009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'Median Age'!$A$2:$A$71</c15:sqref>
                        </c15:fullRef>
                        <c15:formulaRef>
                          <c15:sqref>('Median Age'!$A$18,'Median Age'!$A$31,'Median Age'!$A$35,'Median Age'!$A$43,'Median Age'!$A$47)</c15:sqref>
                        </c15:formulaRef>
                      </c:ext>
                    </c:extLst>
                    <c:strCache>
                      <c:ptCount val="5"/>
                      <c:pt idx="0">
                        <c:v>Midland</c:v>
                      </c:pt>
                      <c:pt idx="1">
                        <c:v>Ector</c:v>
                      </c:pt>
                      <c:pt idx="2">
                        <c:v>Taylor</c:v>
                      </c:pt>
                      <c:pt idx="3">
                        <c:v>Tom Green</c:v>
                      </c:pt>
                      <c:pt idx="4">
                        <c:v>Lubbock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'Median Age'!$B$2:$B$71</c15:sqref>
                        </c15:fullRef>
                        <c15:formulaRef>
                          <c15:sqref>('Median Age'!$B$18,'Median Age'!$B$31,'Median Age'!$B$35,'Median Age'!$B$43,'Median Age'!$B$47)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33.4</c:v>
                      </c:pt>
                      <c:pt idx="1">
                        <c:v>30.7</c:v>
                      </c:pt>
                      <c:pt idx="2">
                        <c:v>32.1</c:v>
                      </c:pt>
                      <c:pt idx="3">
                        <c:v>33.5</c:v>
                      </c:pt>
                      <c:pt idx="4">
                        <c:v>29.3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322-468A-8F47-AD5ADB99D1E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Age'!$C$1</c15:sqref>
                        </c15:formulaRef>
                      </c:ext>
                    </c:extLst>
                    <c:strCache>
                      <c:ptCount val="1"/>
                      <c:pt idx="0">
                        <c:v>2010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Age'!$A$2:$A$71</c15:sqref>
                        </c15:fullRef>
                        <c15:formulaRef>
                          <c15:sqref>('Median Age'!$A$18,'Median Age'!$A$31,'Median Age'!$A$35,'Median Age'!$A$43,'Median Age'!$A$47)</c15:sqref>
                        </c15:formulaRef>
                      </c:ext>
                    </c:extLst>
                    <c:strCache>
                      <c:ptCount val="5"/>
                      <c:pt idx="0">
                        <c:v>Midland</c:v>
                      </c:pt>
                      <c:pt idx="1">
                        <c:v>Ector</c:v>
                      </c:pt>
                      <c:pt idx="2">
                        <c:v>Taylor</c:v>
                      </c:pt>
                      <c:pt idx="3">
                        <c:v>Tom Green</c:v>
                      </c:pt>
                      <c:pt idx="4">
                        <c:v>Lubbock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Age'!$C$2:$C$71</c15:sqref>
                        </c15:fullRef>
                        <c15:formulaRef>
                          <c15:sqref>('Median Age'!$C$18,'Median Age'!$C$31,'Median Age'!$C$35,'Median Age'!$C$43,'Median Age'!$C$47)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33.6</c:v>
                      </c:pt>
                      <c:pt idx="1">
                        <c:v>31.3</c:v>
                      </c:pt>
                      <c:pt idx="2">
                        <c:v>32.700000000000003</c:v>
                      </c:pt>
                      <c:pt idx="3">
                        <c:v>34.299999999999997</c:v>
                      </c:pt>
                      <c:pt idx="4">
                        <c:v>30.3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322-468A-8F47-AD5ADB99D1E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Age'!$D$1</c15:sqref>
                        </c15:formulaRef>
                      </c:ext>
                    </c:extLst>
                    <c:strCache>
                      <c:ptCount val="1"/>
                      <c:pt idx="0">
                        <c:v>2011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Age'!$A$2:$A$71</c15:sqref>
                        </c15:fullRef>
                        <c15:formulaRef>
                          <c15:sqref>('Median Age'!$A$18,'Median Age'!$A$31,'Median Age'!$A$35,'Median Age'!$A$43,'Median Age'!$A$47)</c15:sqref>
                        </c15:formulaRef>
                      </c:ext>
                    </c:extLst>
                    <c:strCache>
                      <c:ptCount val="5"/>
                      <c:pt idx="0">
                        <c:v>Midland</c:v>
                      </c:pt>
                      <c:pt idx="1">
                        <c:v>Ector</c:v>
                      </c:pt>
                      <c:pt idx="2">
                        <c:v>Taylor</c:v>
                      </c:pt>
                      <c:pt idx="3">
                        <c:v>Tom Green</c:v>
                      </c:pt>
                      <c:pt idx="4">
                        <c:v>Lubbock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Age'!$D$2:$D$71</c15:sqref>
                        </c15:fullRef>
                        <c15:formulaRef>
                          <c15:sqref>('Median Age'!$D$18,'Median Age'!$D$31,'Median Age'!$D$35,'Median Age'!$D$43,'Median Age'!$D$47)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33.6</c:v>
                      </c:pt>
                      <c:pt idx="1">
                        <c:v>31.2</c:v>
                      </c:pt>
                      <c:pt idx="2">
                        <c:v>32.799999999999997</c:v>
                      </c:pt>
                      <c:pt idx="3">
                        <c:v>34.200000000000003</c:v>
                      </c:pt>
                      <c:pt idx="4">
                        <c:v>30.2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322-468A-8F47-AD5ADB99D1E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Age'!$E$1</c15:sqref>
                        </c15:formulaRef>
                      </c:ext>
                    </c:extLst>
                    <c:strCache>
                      <c:ptCount val="1"/>
                      <c:pt idx="0">
                        <c:v>2012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Age'!$A$2:$A$71</c15:sqref>
                        </c15:fullRef>
                        <c15:formulaRef>
                          <c15:sqref>('Median Age'!$A$18,'Median Age'!$A$31,'Median Age'!$A$35,'Median Age'!$A$43,'Median Age'!$A$47)</c15:sqref>
                        </c15:formulaRef>
                      </c:ext>
                    </c:extLst>
                    <c:strCache>
                      <c:ptCount val="5"/>
                      <c:pt idx="0">
                        <c:v>Midland</c:v>
                      </c:pt>
                      <c:pt idx="1">
                        <c:v>Ector</c:v>
                      </c:pt>
                      <c:pt idx="2">
                        <c:v>Taylor</c:v>
                      </c:pt>
                      <c:pt idx="3">
                        <c:v>Tom Green</c:v>
                      </c:pt>
                      <c:pt idx="4">
                        <c:v>Lubbock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Age'!$E$2:$E$71</c15:sqref>
                        </c15:fullRef>
                        <c15:formulaRef>
                          <c15:sqref>('Median Age'!$E$18,'Median Age'!$E$31,'Median Age'!$E$35,'Median Age'!$E$43,'Median Age'!$E$47)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33.299999999999997</c:v>
                      </c:pt>
                      <c:pt idx="1">
                        <c:v>31.2</c:v>
                      </c:pt>
                      <c:pt idx="2">
                        <c:v>32.6</c:v>
                      </c:pt>
                      <c:pt idx="3">
                        <c:v>34.200000000000003</c:v>
                      </c:pt>
                      <c:pt idx="4">
                        <c:v>30.4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322-468A-8F47-AD5ADB99D1E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Age'!$F$1</c15:sqref>
                        </c15:formulaRef>
                      </c:ext>
                    </c:extLst>
                    <c:strCache>
                      <c:ptCount val="1"/>
                      <c:pt idx="0">
                        <c:v>2013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Age'!$A$2:$A$71</c15:sqref>
                        </c15:fullRef>
                        <c15:formulaRef>
                          <c15:sqref>('Median Age'!$A$18,'Median Age'!$A$31,'Median Age'!$A$35,'Median Age'!$A$43,'Median Age'!$A$47)</c15:sqref>
                        </c15:formulaRef>
                      </c:ext>
                    </c:extLst>
                    <c:strCache>
                      <c:ptCount val="5"/>
                      <c:pt idx="0">
                        <c:v>Midland</c:v>
                      </c:pt>
                      <c:pt idx="1">
                        <c:v>Ector</c:v>
                      </c:pt>
                      <c:pt idx="2">
                        <c:v>Taylor</c:v>
                      </c:pt>
                      <c:pt idx="3">
                        <c:v>Tom Green</c:v>
                      </c:pt>
                      <c:pt idx="4">
                        <c:v>Lubbock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Age'!$F$2:$F$71</c15:sqref>
                        </c15:fullRef>
                        <c15:formulaRef>
                          <c15:sqref>('Median Age'!$F$18,'Median Age'!$F$31,'Median Age'!$F$35,'Median Age'!$F$43,'Median Age'!$F$47)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32.9</c:v>
                      </c:pt>
                      <c:pt idx="1">
                        <c:v>30.9</c:v>
                      </c:pt>
                      <c:pt idx="2">
                        <c:v>32.299999999999997</c:v>
                      </c:pt>
                      <c:pt idx="3">
                        <c:v>34</c:v>
                      </c:pt>
                      <c:pt idx="4">
                        <c:v>30.5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322-468A-8F47-AD5ADB99D1E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Age'!$G$1</c15:sqref>
                        </c15:formulaRef>
                      </c:ext>
                    </c:extLst>
                    <c:strCache>
                      <c:ptCount val="1"/>
                      <c:pt idx="0">
                        <c:v>2014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Age'!$A$2:$A$71</c15:sqref>
                        </c15:fullRef>
                        <c15:formulaRef>
                          <c15:sqref>('Median Age'!$A$18,'Median Age'!$A$31,'Median Age'!$A$35,'Median Age'!$A$43,'Median Age'!$A$47)</c15:sqref>
                        </c15:formulaRef>
                      </c:ext>
                    </c:extLst>
                    <c:strCache>
                      <c:ptCount val="5"/>
                      <c:pt idx="0">
                        <c:v>Midland</c:v>
                      </c:pt>
                      <c:pt idx="1">
                        <c:v>Ector</c:v>
                      </c:pt>
                      <c:pt idx="2">
                        <c:v>Taylor</c:v>
                      </c:pt>
                      <c:pt idx="3">
                        <c:v>Tom Green</c:v>
                      </c:pt>
                      <c:pt idx="4">
                        <c:v>Lubbock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Age'!$G$2:$G$71</c15:sqref>
                        </c15:fullRef>
                        <c15:formulaRef>
                          <c15:sqref>('Median Age'!$G$18,'Median Age'!$G$31,'Median Age'!$G$35,'Median Age'!$G$43,'Median Age'!$G$47)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32.5</c:v>
                      </c:pt>
                      <c:pt idx="1">
                        <c:v>30.9</c:v>
                      </c:pt>
                      <c:pt idx="2">
                        <c:v>32.200000000000003</c:v>
                      </c:pt>
                      <c:pt idx="3">
                        <c:v>33.9</c:v>
                      </c:pt>
                      <c:pt idx="4">
                        <c:v>30.6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322-468A-8F47-AD5ADB99D1E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Age'!$H$1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Age'!$A$2:$A$71</c15:sqref>
                        </c15:fullRef>
                        <c15:formulaRef>
                          <c15:sqref>('Median Age'!$A$18,'Median Age'!$A$31,'Median Age'!$A$35,'Median Age'!$A$43,'Median Age'!$A$47)</c15:sqref>
                        </c15:formulaRef>
                      </c:ext>
                    </c:extLst>
                    <c:strCache>
                      <c:ptCount val="5"/>
                      <c:pt idx="0">
                        <c:v>Midland</c:v>
                      </c:pt>
                      <c:pt idx="1">
                        <c:v>Ector</c:v>
                      </c:pt>
                      <c:pt idx="2">
                        <c:v>Taylor</c:v>
                      </c:pt>
                      <c:pt idx="3">
                        <c:v>Tom Green</c:v>
                      </c:pt>
                      <c:pt idx="4">
                        <c:v>Lubbock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Age'!$H$2:$H$71</c15:sqref>
                        </c15:fullRef>
                        <c15:formulaRef>
                          <c15:sqref>('Median Age'!$H$18,'Median Age'!$H$31,'Median Age'!$H$35,'Median Age'!$H$43,'Median Age'!$H$47)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32.1</c:v>
                      </c:pt>
                      <c:pt idx="1">
                        <c:v>30.7</c:v>
                      </c:pt>
                      <c:pt idx="2">
                        <c:v>32</c:v>
                      </c:pt>
                      <c:pt idx="3">
                        <c:v>33.9</c:v>
                      </c:pt>
                      <c:pt idx="4">
                        <c:v>30.6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322-468A-8F47-AD5ADB99D1E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Age'!$I$1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Age'!$A$2:$A$71</c15:sqref>
                        </c15:fullRef>
                        <c15:formulaRef>
                          <c15:sqref>('Median Age'!$A$18,'Median Age'!$A$31,'Median Age'!$A$35,'Median Age'!$A$43,'Median Age'!$A$47)</c15:sqref>
                        </c15:formulaRef>
                      </c:ext>
                    </c:extLst>
                    <c:strCache>
                      <c:ptCount val="5"/>
                      <c:pt idx="0">
                        <c:v>Midland</c:v>
                      </c:pt>
                      <c:pt idx="1">
                        <c:v>Ector</c:v>
                      </c:pt>
                      <c:pt idx="2">
                        <c:v>Taylor</c:v>
                      </c:pt>
                      <c:pt idx="3">
                        <c:v>Tom Green</c:v>
                      </c:pt>
                      <c:pt idx="4">
                        <c:v>Lubbock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Age'!$I$2:$I$71</c15:sqref>
                        </c15:fullRef>
                        <c15:formulaRef>
                          <c15:sqref>('Median Age'!$I$18,'Median Age'!$I$31,'Median Age'!$I$35,'Median Age'!$I$43,'Median Age'!$I$47)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31.9</c:v>
                      </c:pt>
                      <c:pt idx="1">
                        <c:v>30.4</c:v>
                      </c:pt>
                      <c:pt idx="2">
                        <c:v>32.1</c:v>
                      </c:pt>
                      <c:pt idx="3">
                        <c:v>34</c:v>
                      </c:pt>
                      <c:pt idx="4">
                        <c:v>30.6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322-468A-8F47-AD5ADB99D1E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Age'!$J$1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Age'!$A$2:$A$71</c15:sqref>
                        </c15:fullRef>
                        <c15:formulaRef>
                          <c15:sqref>('Median Age'!$A$18,'Median Age'!$A$31,'Median Age'!$A$35,'Median Age'!$A$43,'Median Age'!$A$47)</c15:sqref>
                        </c15:formulaRef>
                      </c:ext>
                    </c:extLst>
                    <c:strCache>
                      <c:ptCount val="5"/>
                      <c:pt idx="0">
                        <c:v>Midland</c:v>
                      </c:pt>
                      <c:pt idx="1">
                        <c:v>Ector</c:v>
                      </c:pt>
                      <c:pt idx="2">
                        <c:v>Taylor</c:v>
                      </c:pt>
                      <c:pt idx="3">
                        <c:v>Tom Green</c:v>
                      </c:pt>
                      <c:pt idx="4">
                        <c:v>Lubbock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Age'!$J$2:$J$71</c15:sqref>
                        </c15:fullRef>
                        <c15:formulaRef>
                          <c15:sqref>('Median Age'!$J$18,'Median Age'!$J$31,'Median Age'!$J$35,'Median Age'!$J$43,'Median Age'!$J$47)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31.8</c:v>
                      </c:pt>
                      <c:pt idx="1">
                        <c:v>30.3</c:v>
                      </c:pt>
                      <c:pt idx="2">
                        <c:v>32.799999999999997</c:v>
                      </c:pt>
                      <c:pt idx="3">
                        <c:v>34.299999999999997</c:v>
                      </c:pt>
                      <c:pt idx="4">
                        <c:v>30.4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322-468A-8F47-AD5ADB99D1E5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Age'!$K$1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Age'!$A$2:$A$71</c15:sqref>
                        </c15:fullRef>
                        <c15:formulaRef>
                          <c15:sqref>('Median Age'!$A$18,'Median Age'!$A$31,'Median Age'!$A$35,'Median Age'!$A$43,'Median Age'!$A$47)</c15:sqref>
                        </c15:formulaRef>
                      </c:ext>
                    </c:extLst>
                    <c:strCache>
                      <c:ptCount val="5"/>
                      <c:pt idx="0">
                        <c:v>Midland</c:v>
                      </c:pt>
                      <c:pt idx="1">
                        <c:v>Ector</c:v>
                      </c:pt>
                      <c:pt idx="2">
                        <c:v>Taylor</c:v>
                      </c:pt>
                      <c:pt idx="3">
                        <c:v>Tom Green</c:v>
                      </c:pt>
                      <c:pt idx="4">
                        <c:v>Lubbock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Age'!$K$2:$K$71</c15:sqref>
                        </c15:fullRef>
                        <c15:formulaRef>
                          <c15:sqref>('Median Age'!$K$18,'Median Age'!$K$31,'Median Age'!$K$35,'Median Age'!$K$43,'Median Age'!$K$47)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31.7</c:v>
                      </c:pt>
                      <c:pt idx="1">
                        <c:v>30.6</c:v>
                      </c:pt>
                      <c:pt idx="2">
                        <c:v>32.4</c:v>
                      </c:pt>
                      <c:pt idx="3">
                        <c:v>34.299999999999997</c:v>
                      </c:pt>
                      <c:pt idx="4">
                        <c:v>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322-468A-8F47-AD5ADB99D1E5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Age'!$L$1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Age'!$A$2:$A$71</c15:sqref>
                        </c15:fullRef>
                        <c15:formulaRef>
                          <c15:sqref>('Median Age'!$A$18,'Median Age'!$A$31,'Median Age'!$A$35,'Median Age'!$A$43,'Median Age'!$A$47)</c15:sqref>
                        </c15:formulaRef>
                      </c:ext>
                    </c:extLst>
                    <c:strCache>
                      <c:ptCount val="5"/>
                      <c:pt idx="0">
                        <c:v>Midland</c:v>
                      </c:pt>
                      <c:pt idx="1">
                        <c:v>Ector</c:v>
                      </c:pt>
                      <c:pt idx="2">
                        <c:v>Taylor</c:v>
                      </c:pt>
                      <c:pt idx="3">
                        <c:v>Tom Green</c:v>
                      </c:pt>
                      <c:pt idx="4">
                        <c:v>Lubbock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Age'!$L$2:$L$71</c15:sqref>
                        </c15:fullRef>
                        <c15:formulaRef>
                          <c15:sqref>('Median Age'!$L$18,'Median Age'!$L$31,'Median Age'!$L$35,'Median Age'!$L$43,'Median Age'!$L$47)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31.7</c:v>
                      </c:pt>
                      <c:pt idx="1">
                        <c:v>30.4</c:v>
                      </c:pt>
                      <c:pt idx="2">
                        <c:v>32.6</c:v>
                      </c:pt>
                      <c:pt idx="3">
                        <c:v>34.5</c:v>
                      </c:pt>
                      <c:pt idx="4">
                        <c:v>31.1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322-468A-8F47-AD5ADB99D1E5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'Median Age'!$Q$1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'Median Age'!$A$2:$A$71</c15:sqref>
                        </c15:fullRef>
                        <c15:formulaRef>
                          <c15:sqref>('Median Age'!$A$18,'Median Age'!$A$31,'Median Age'!$A$35,'Median Age'!$A$43,'Median Age'!$A$47)</c15:sqref>
                        </c15:formulaRef>
                      </c:ext>
                    </c:extLst>
                    <c:strCache>
                      <c:ptCount val="5"/>
                      <c:pt idx="0">
                        <c:v>Midland</c:v>
                      </c:pt>
                      <c:pt idx="1">
                        <c:v>Ector</c:v>
                      </c:pt>
                      <c:pt idx="2">
                        <c:v>Taylor</c:v>
                      </c:pt>
                      <c:pt idx="3">
                        <c:v>Tom Green</c:v>
                      </c:pt>
                      <c:pt idx="4">
                        <c:v>Lubbock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'Median Age'!$Q$2:$Q$71</c15:sqref>
                        </c15:fullRef>
                        <c15:formulaRef>
                          <c15:sqref>('Median Age'!$Q$18,'Median Age'!$Q$31,'Median Age'!$Q$35,'Median Age'!$Q$43,'Median Age'!$Q$47)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32.590909090909086</c:v>
                      </c:pt>
                      <c:pt idx="1">
                        <c:v>30.781818181818185</c:v>
                      </c:pt>
                      <c:pt idx="2">
                        <c:v>32.418181818181822</c:v>
                      </c:pt>
                      <c:pt idx="3">
                        <c:v>34.1</c:v>
                      </c:pt>
                      <c:pt idx="4">
                        <c:v>30.454545454545453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322-468A-8F47-AD5ADB99D1E5}"/>
                  </c:ext>
                </c:extLst>
              </c15:ser>
            </c15:filteredBarSeries>
          </c:ext>
        </c:extLst>
      </c:barChart>
      <c:catAx>
        <c:axId val="58349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969967"/>
        <c:crosses val="autoZero"/>
        <c:auto val="1"/>
        <c:lblAlgn val="ctr"/>
        <c:lblOffset val="100"/>
        <c:noMultiLvlLbl val="0"/>
      </c:catAx>
      <c:valAx>
        <c:axId val="7109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9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Housing Units(2010-2020)</a:t>
            </a:r>
          </a:p>
        </c:rich>
      </c:tx>
      <c:layout>
        <c:manualLayout>
          <c:xMode val="edge"/>
          <c:yMode val="edge"/>
          <c:x val="0.18975751131358962"/>
          <c:y val="4.166658924273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'Housing Units'!$B$74</c:f>
              <c:numCache>
                <c:formatCode>#,##0</c:formatCode>
                <c:ptCount val="1"/>
                <c:pt idx="0">
                  <c:v>9271.942857142858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1B-D948-AC9D-2E2B708D0555}"/>
            </c:ext>
          </c:extLst>
        </c:ser>
        <c:ser>
          <c:idx val="1"/>
          <c:order val="1"/>
          <c:tx>
            <c:v>2011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'Housing Units'!$C$74</c:f>
              <c:numCache>
                <c:formatCode>#,##0</c:formatCode>
                <c:ptCount val="1"/>
                <c:pt idx="0">
                  <c:v>9324.8142857142866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1B-D948-AC9D-2E2B708D0555}"/>
            </c:ext>
          </c:extLst>
        </c:ser>
        <c:ser>
          <c:idx val="2"/>
          <c:order val="2"/>
          <c:tx>
            <c:v>2012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'Housing Units'!$D$74</c:f>
              <c:numCache>
                <c:formatCode>#,##0</c:formatCode>
                <c:ptCount val="1"/>
                <c:pt idx="0">
                  <c:v>9374.7857142857138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1B-D948-AC9D-2E2B708D0555}"/>
            </c:ext>
          </c:extLst>
        </c:ser>
        <c:ser>
          <c:idx val="3"/>
          <c:order val="3"/>
          <c:tx>
            <c:v>2013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'Housing Units'!$E$74</c:f>
              <c:numCache>
                <c:formatCode>#,##0</c:formatCode>
                <c:ptCount val="1"/>
                <c:pt idx="0">
                  <c:v>9456.6571428571424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1B-D948-AC9D-2E2B708D0555}"/>
            </c:ext>
          </c:extLst>
        </c:ser>
        <c:ser>
          <c:idx val="4"/>
          <c:order val="4"/>
          <c:tx>
            <c:v>2014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'Housing Units'!$F$74</c:f>
              <c:numCache>
                <c:formatCode>#,##0</c:formatCode>
                <c:ptCount val="1"/>
                <c:pt idx="0">
                  <c:v>9552.4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1B-D948-AC9D-2E2B708D0555}"/>
            </c:ext>
          </c:extLst>
        </c:ser>
        <c:ser>
          <c:idx val="5"/>
          <c:order val="5"/>
          <c:tx>
            <c:v>2015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'Housing Units'!$G$74</c:f>
              <c:numCache>
                <c:formatCode>#,##0</c:formatCode>
                <c:ptCount val="1"/>
                <c:pt idx="0">
                  <c:v>9637.6857142857134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1B-D948-AC9D-2E2B708D0555}"/>
            </c:ext>
          </c:extLst>
        </c:ser>
        <c:ser>
          <c:idx val="6"/>
          <c:order val="6"/>
          <c:tx>
            <c:v>2016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'Housing Units'!$H$74</c:f>
              <c:numCache>
                <c:formatCode>#,##0</c:formatCode>
                <c:ptCount val="1"/>
                <c:pt idx="0">
                  <c:v>9706.9142857142851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1B-D948-AC9D-2E2B708D0555}"/>
            </c:ext>
          </c:extLst>
        </c:ser>
        <c:ser>
          <c:idx val="7"/>
          <c:order val="7"/>
          <c:tx>
            <c:v>2017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'Housing Units'!$I$74</c:f>
              <c:numCache>
                <c:formatCode>#,##0</c:formatCode>
                <c:ptCount val="1"/>
                <c:pt idx="0">
                  <c:v>9776.6142857142859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1B-D948-AC9D-2E2B708D0555}"/>
            </c:ext>
          </c:extLst>
        </c:ser>
        <c:ser>
          <c:idx val="8"/>
          <c:order val="8"/>
          <c:tx>
            <c:v>2018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'Housing Units'!$J$74</c:f>
              <c:numCache>
                <c:formatCode>#,##0</c:formatCode>
                <c:ptCount val="1"/>
                <c:pt idx="0">
                  <c:v>9848.7571428571428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1B-D948-AC9D-2E2B708D0555}"/>
            </c:ext>
          </c:extLst>
        </c:ser>
        <c:ser>
          <c:idx val="9"/>
          <c:order val="9"/>
          <c:tx>
            <c:v>2019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'Housing Units'!$K$74</c:f>
              <c:numCache>
                <c:formatCode>#,##0</c:formatCode>
                <c:ptCount val="1"/>
                <c:pt idx="0">
                  <c:v>9923.1714285714279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1B-D948-AC9D-2E2B708D0555}"/>
            </c:ext>
          </c:extLst>
        </c:ser>
        <c:ser>
          <c:idx val="10"/>
          <c:order val="10"/>
          <c:tx>
            <c:v>2020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'Housing Units'!$L$74</c:f>
              <c:numCache>
                <c:formatCode>_(* #,##0_);_(* \(#,##0\);_(* "-"??_);_(@_)</c:formatCode>
                <c:ptCount val="1"/>
                <c:pt idx="0">
                  <c:v>10016.871428571429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31-42C9-AA3E-DFD576C94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778111"/>
        <c:axId val="303190639"/>
      </c:barChart>
      <c:catAx>
        <c:axId val="4217781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90639"/>
        <c:crosses val="autoZero"/>
        <c:auto val="1"/>
        <c:lblAlgn val="ctr"/>
        <c:lblOffset val="100"/>
        <c:noMultiLvlLbl val="0"/>
      </c:catAx>
      <c:valAx>
        <c:axId val="30319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7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Housing Units(2010-2020)</a:t>
            </a:r>
          </a:p>
        </c:rich>
      </c:tx>
      <c:layout>
        <c:manualLayout>
          <c:xMode val="edge"/>
          <c:yMode val="edge"/>
          <c:x val="0.18975751131358962"/>
          <c:y val="4.166658924273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'Housing Units'!$B$73</c:f>
              <c:numCache>
                <c:formatCode>#,##0</c:formatCode>
                <c:ptCount val="1"/>
                <c:pt idx="0">
                  <c:v>649036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5-5E4E-8F05-A154CD9D316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'Housing Units'!$C$73</c:f>
              <c:numCache>
                <c:formatCode>#,##0</c:formatCode>
                <c:ptCount val="1"/>
                <c:pt idx="0">
                  <c:v>652737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35-5E4E-8F05-A154CD9D316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'Housing Units'!$D$73</c:f>
              <c:numCache>
                <c:formatCode>#,##0</c:formatCode>
                <c:ptCount val="1"/>
                <c:pt idx="0">
                  <c:v>656235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35-5E4E-8F05-A154CD9D316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'Housing Units'!$E$73</c:f>
              <c:numCache>
                <c:formatCode>#,##0</c:formatCode>
                <c:ptCount val="1"/>
                <c:pt idx="0">
                  <c:v>661966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35-5E4E-8F05-A154CD9D3166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'Housing Units'!$F$73</c:f>
              <c:numCache>
                <c:formatCode>#,##0</c:formatCode>
                <c:ptCount val="1"/>
                <c:pt idx="0">
                  <c:v>668668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35-5E4E-8F05-A154CD9D3166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'Housing Units'!$G$73</c:f>
              <c:numCache>
                <c:formatCode>#,##0</c:formatCode>
                <c:ptCount val="1"/>
                <c:pt idx="0">
                  <c:v>674638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35-5E4E-8F05-A154CD9D3166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'Housing Units'!$H$73</c:f>
              <c:numCache>
                <c:formatCode>#,##0</c:formatCode>
                <c:ptCount val="1"/>
                <c:pt idx="0">
                  <c:v>679484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35-5E4E-8F05-A154CD9D3166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'Housing Units'!$I$73</c:f>
              <c:numCache>
                <c:formatCode>#,##0</c:formatCode>
                <c:ptCount val="1"/>
                <c:pt idx="0">
                  <c:v>684363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35-5E4E-8F05-A154CD9D3166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'Housing Units'!$J$73</c:f>
              <c:numCache>
                <c:formatCode>#,##0</c:formatCode>
                <c:ptCount val="1"/>
                <c:pt idx="0">
                  <c:v>689413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35-5E4E-8F05-A154CD9D3166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'Housing Units'!$K$73</c:f>
              <c:numCache>
                <c:formatCode>#,##0</c:formatCode>
                <c:ptCount val="1"/>
                <c:pt idx="0">
                  <c:v>694622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35-5E4E-8F05-A154CD9D3166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'Housing Units'!$L$73</c:f>
              <c:numCache>
                <c:formatCode>_(* #,##0_);_(* \(#,##0\);_(* "-"??_);_(@_)</c:formatCode>
                <c:ptCount val="1"/>
                <c:pt idx="0">
                  <c:v>701181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B-435B-A6AB-0A60C2B3F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778111"/>
        <c:axId val="303190639"/>
      </c:barChart>
      <c:catAx>
        <c:axId val="4217781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90639"/>
        <c:crosses val="autoZero"/>
        <c:auto val="1"/>
        <c:lblAlgn val="ctr"/>
        <c:lblOffset val="100"/>
        <c:noMultiLvlLbl val="0"/>
      </c:catAx>
      <c:valAx>
        <c:axId val="30319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7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15 Counties Average and Total Housing Units (2010-2020)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'Housing Units'!$A$2:$A$71</c15:sqref>
                  </c15:fullRef>
                </c:ext>
              </c:extLst>
              <c:f>('Housing Units'!$A$8:$A$9,'Housing Units'!$A$12,'Housing Units'!$A$17,'Housing Units'!$A$20,'Housing Units'!$A$30,'Housing Units'!$A$39:$A$41,'Housing Units'!$A$48:$A$49,'Housing Units'!$A$58,'Housing Units'!$A$64:$A$65,'Housing Units'!$A$68)</c:f>
              <c:strCache>
                <c:ptCount val="15"/>
                <c:pt idx="0">
                  <c:v>Sterling</c:v>
                </c:pt>
                <c:pt idx="1">
                  <c:v>Terrell</c:v>
                </c:pt>
                <c:pt idx="2">
                  <c:v>Stonewall</c:v>
                </c:pt>
                <c:pt idx="3">
                  <c:v>Sherman</c:v>
                </c:pt>
                <c:pt idx="4">
                  <c:v>Upton</c:v>
                </c:pt>
                <c:pt idx="5">
                  <c:v>Sutton</c:v>
                </c:pt>
                <c:pt idx="6">
                  <c:v>Yoakum</c:v>
                </c:pt>
                <c:pt idx="7">
                  <c:v>Winkler</c:v>
                </c:pt>
                <c:pt idx="8">
                  <c:v>Swisher</c:v>
                </c:pt>
                <c:pt idx="9">
                  <c:v>Ward</c:v>
                </c:pt>
                <c:pt idx="10">
                  <c:v>Terry</c:v>
                </c:pt>
                <c:pt idx="11">
                  <c:v>Scurry</c:v>
                </c:pt>
                <c:pt idx="12">
                  <c:v>Val Verde</c:v>
                </c:pt>
                <c:pt idx="13">
                  <c:v>Tom Green</c:v>
                </c:pt>
                <c:pt idx="14">
                  <c:v>Taylor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'Housing Units'!$N$2:$N$71</c15:sqref>
                  </c15:fullRef>
                </c:ext>
              </c:extLst>
              <c:f>('Housing Units'!$N$8:$N$9,'Housing Units'!$N$12,'Housing Units'!$N$17,'Housing Units'!$N$20,'Housing Units'!$N$30,'Housing Units'!$N$39:$N$41,'Housing Units'!$N$48:$N$49,'Housing Units'!$N$58,'Housing Units'!$N$64:$N$65,'Housing Units'!$N$68)</c:f>
              <c:numCache>
                <c:formatCode>#,##0</c:formatCode>
                <c:ptCount val="15"/>
                <c:pt idx="0">
                  <c:v>621.36363636363637</c:v>
                </c:pt>
                <c:pt idx="1">
                  <c:v>700.90909090909088</c:v>
                </c:pt>
                <c:pt idx="2">
                  <c:v>931.36363636363637</c:v>
                </c:pt>
                <c:pt idx="3">
                  <c:v>1300.4545454545455</c:v>
                </c:pt>
                <c:pt idx="4">
                  <c:v>1554.6363636363637</c:v>
                </c:pt>
                <c:pt idx="5">
                  <c:v>2044.4545454545455</c:v>
                </c:pt>
                <c:pt idx="6">
                  <c:v>3024.090909090909</c:v>
                </c:pt>
                <c:pt idx="7">
                  <c:v>3033.4545454545455</c:v>
                </c:pt>
                <c:pt idx="8">
                  <c:v>3193.090909090909</c:v>
                </c:pt>
                <c:pt idx="9">
                  <c:v>4765.636363636364</c:v>
                </c:pt>
                <c:pt idx="10">
                  <c:v>4854.272727272727</c:v>
                </c:pt>
                <c:pt idx="11">
                  <c:v>7150.727272727273</c:v>
                </c:pt>
                <c:pt idx="12">
                  <c:v>19002.272727272728</c:v>
                </c:pt>
                <c:pt idx="13">
                  <c:v>47907.545454545456</c:v>
                </c:pt>
                <c:pt idx="14">
                  <c:v>56995.545454545456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5B2-8B48-B199-890DD2092F42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'Housing Units'!$A$2:$A$71</c15:sqref>
                  </c15:fullRef>
                </c:ext>
              </c:extLst>
              <c:f>('Housing Units'!$A$8:$A$9,'Housing Units'!$A$12,'Housing Units'!$A$17,'Housing Units'!$A$20,'Housing Units'!$A$30,'Housing Units'!$A$39:$A$41,'Housing Units'!$A$48:$A$49,'Housing Units'!$A$58,'Housing Units'!$A$64:$A$65,'Housing Units'!$A$68)</c:f>
              <c:strCache>
                <c:ptCount val="15"/>
                <c:pt idx="0">
                  <c:v>Sterling</c:v>
                </c:pt>
                <c:pt idx="1">
                  <c:v>Terrell</c:v>
                </c:pt>
                <c:pt idx="2">
                  <c:v>Stonewall</c:v>
                </c:pt>
                <c:pt idx="3">
                  <c:v>Sherman</c:v>
                </c:pt>
                <c:pt idx="4">
                  <c:v>Upton</c:v>
                </c:pt>
                <c:pt idx="5">
                  <c:v>Sutton</c:v>
                </c:pt>
                <c:pt idx="6">
                  <c:v>Yoakum</c:v>
                </c:pt>
                <c:pt idx="7">
                  <c:v>Winkler</c:v>
                </c:pt>
                <c:pt idx="8">
                  <c:v>Swisher</c:v>
                </c:pt>
                <c:pt idx="9">
                  <c:v>Ward</c:v>
                </c:pt>
                <c:pt idx="10">
                  <c:v>Terry</c:v>
                </c:pt>
                <c:pt idx="11">
                  <c:v>Scurry</c:v>
                </c:pt>
                <c:pt idx="12">
                  <c:v>Val Verde</c:v>
                </c:pt>
                <c:pt idx="13">
                  <c:v>Tom Green</c:v>
                </c:pt>
                <c:pt idx="14">
                  <c:v>Taylor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'Housing Units'!$O$2:$O$71</c15:sqref>
                  </c15:fullRef>
                </c:ext>
              </c:extLst>
              <c:f>('Housing Units'!$O$8:$O$9,'Housing Units'!$O$12,'Housing Units'!$O$17,'Housing Units'!$O$20,'Housing Units'!$O$30,'Housing Units'!$O$39:$O$41,'Housing Units'!$O$48:$O$49,'Housing Units'!$O$58,'Housing Units'!$O$64:$O$65,'Housing Units'!$O$68)</c:f>
              <c:numCache>
                <c:formatCode>#,##0</c:formatCode>
                <c:ptCount val="15"/>
                <c:pt idx="0">
                  <c:v>6835</c:v>
                </c:pt>
                <c:pt idx="1">
                  <c:v>7710</c:v>
                </c:pt>
                <c:pt idx="2">
                  <c:v>10245</c:v>
                </c:pt>
                <c:pt idx="3">
                  <c:v>14305</c:v>
                </c:pt>
                <c:pt idx="4">
                  <c:v>17101</c:v>
                </c:pt>
                <c:pt idx="5">
                  <c:v>22489</c:v>
                </c:pt>
                <c:pt idx="6">
                  <c:v>33265</c:v>
                </c:pt>
                <c:pt idx="7">
                  <c:v>33368</c:v>
                </c:pt>
                <c:pt idx="8">
                  <c:v>35124</c:v>
                </c:pt>
                <c:pt idx="9">
                  <c:v>52422</c:v>
                </c:pt>
                <c:pt idx="10">
                  <c:v>53397</c:v>
                </c:pt>
                <c:pt idx="11">
                  <c:v>78658</c:v>
                </c:pt>
                <c:pt idx="12">
                  <c:v>209025</c:v>
                </c:pt>
                <c:pt idx="13">
                  <c:v>526983</c:v>
                </c:pt>
                <c:pt idx="14">
                  <c:v>626951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5B2-8B48-B199-890DD2092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5763615"/>
        <c:axId val="20157853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'Housing Units'!$A$2:$A$71</c15:sqref>
                        </c15:fullRef>
                        <c15:formulaRef>
                          <c15:sqref>('Housing Units'!$A$8:$A$9,'Housing Units'!$A$12,'Housing Units'!$A$17,'Housing Units'!$A$20,'Housing Units'!$A$30,'Housing Units'!$A$39:$A$41,'Housing Units'!$A$48:$A$49,'Housing Units'!$A$58,'Housing Units'!$A$64:$A$65,'Housing Units'!$A$68)</c15:sqref>
                        </c15:formulaRef>
                      </c:ext>
                    </c:extLst>
                    <c:strCache>
                      <c:ptCount val="15"/>
                      <c:pt idx="0">
                        <c:v>Sterling</c:v>
                      </c:pt>
                      <c:pt idx="1">
                        <c:v>Terrell</c:v>
                      </c:pt>
                      <c:pt idx="2">
                        <c:v>Stonewall</c:v>
                      </c:pt>
                      <c:pt idx="3">
                        <c:v>Sherman</c:v>
                      </c:pt>
                      <c:pt idx="4">
                        <c:v>Upton</c:v>
                      </c:pt>
                      <c:pt idx="5">
                        <c:v>Sutton</c:v>
                      </c:pt>
                      <c:pt idx="6">
                        <c:v>Yoakum</c:v>
                      </c:pt>
                      <c:pt idx="7">
                        <c:v>Winkler</c:v>
                      </c:pt>
                      <c:pt idx="8">
                        <c:v>Swisher</c:v>
                      </c:pt>
                      <c:pt idx="9">
                        <c:v>Ward</c:v>
                      </c:pt>
                      <c:pt idx="10">
                        <c:v>Terry</c:v>
                      </c:pt>
                      <c:pt idx="11">
                        <c:v>Scurry</c:v>
                      </c:pt>
                      <c:pt idx="12">
                        <c:v>Val Verde</c:v>
                      </c:pt>
                      <c:pt idx="13">
                        <c:v>Tom Green</c:v>
                      </c:pt>
                      <c:pt idx="14">
                        <c:v>Taylor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'Housing Units'!$B$2:$B$71</c15:sqref>
                        </c15:fullRef>
                        <c15:formulaRef>
                          <c15:sqref>('Housing Units'!$B$8:$B$9,'Housing Units'!$B$12,'Housing Units'!$B$17,'Housing Units'!$B$20,'Housing Units'!$B$30,'Housing Units'!$B$39:$B$41,'Housing Units'!$B$48:$B$49,'Housing Units'!$B$58,'Housing Units'!$B$64:$B$65,'Housing Units'!$B$68)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615</c:v>
                      </c:pt>
                      <c:pt idx="1">
                        <c:v>700</c:v>
                      </c:pt>
                      <c:pt idx="2">
                        <c:v>928</c:v>
                      </c:pt>
                      <c:pt idx="3" formatCode="#,##0">
                        <c:v>1254</c:v>
                      </c:pt>
                      <c:pt idx="4" formatCode="#,##0">
                        <c:v>1546</c:v>
                      </c:pt>
                      <c:pt idx="5" formatCode="#,##0">
                        <c:v>2031</c:v>
                      </c:pt>
                      <c:pt idx="6" formatCode="#,##0">
                        <c:v>2980</c:v>
                      </c:pt>
                      <c:pt idx="7" formatCode="#,##0">
                        <c:v>3026</c:v>
                      </c:pt>
                      <c:pt idx="8" formatCode="#,##0">
                        <c:v>3219</c:v>
                      </c:pt>
                      <c:pt idx="9" formatCode="#,##0">
                        <c:v>4695</c:v>
                      </c:pt>
                      <c:pt idx="10" formatCode="#,##0">
                        <c:v>4827</c:v>
                      </c:pt>
                      <c:pt idx="11" formatCode="#,##0">
                        <c:v>6962</c:v>
                      </c:pt>
                      <c:pt idx="12" formatCode="#,##0">
                        <c:v>18662</c:v>
                      </c:pt>
                      <c:pt idx="13" formatCode="#,##0">
                        <c:v>46682</c:v>
                      </c:pt>
                      <c:pt idx="14" formatCode="#,##0">
                        <c:v>55780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5B2-8B48-B199-890DD2092F42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Units'!$A$2:$A$71</c15:sqref>
                        </c15:fullRef>
                        <c15:formulaRef>
                          <c15:sqref>('Housing Units'!$A$8:$A$9,'Housing Units'!$A$12,'Housing Units'!$A$17,'Housing Units'!$A$20,'Housing Units'!$A$30,'Housing Units'!$A$39:$A$41,'Housing Units'!$A$48:$A$49,'Housing Units'!$A$58,'Housing Units'!$A$64:$A$65,'Housing Units'!$A$68)</c15:sqref>
                        </c15:formulaRef>
                      </c:ext>
                    </c:extLst>
                    <c:strCache>
                      <c:ptCount val="15"/>
                      <c:pt idx="0">
                        <c:v>Sterling</c:v>
                      </c:pt>
                      <c:pt idx="1">
                        <c:v>Terrell</c:v>
                      </c:pt>
                      <c:pt idx="2">
                        <c:v>Stonewall</c:v>
                      </c:pt>
                      <c:pt idx="3">
                        <c:v>Sherman</c:v>
                      </c:pt>
                      <c:pt idx="4">
                        <c:v>Upton</c:v>
                      </c:pt>
                      <c:pt idx="5">
                        <c:v>Sutton</c:v>
                      </c:pt>
                      <c:pt idx="6">
                        <c:v>Yoakum</c:v>
                      </c:pt>
                      <c:pt idx="7">
                        <c:v>Winkler</c:v>
                      </c:pt>
                      <c:pt idx="8">
                        <c:v>Swisher</c:v>
                      </c:pt>
                      <c:pt idx="9">
                        <c:v>Ward</c:v>
                      </c:pt>
                      <c:pt idx="10">
                        <c:v>Terry</c:v>
                      </c:pt>
                      <c:pt idx="11">
                        <c:v>Scurry</c:v>
                      </c:pt>
                      <c:pt idx="12">
                        <c:v>Val Verde</c:v>
                      </c:pt>
                      <c:pt idx="13">
                        <c:v>Tom Green</c:v>
                      </c:pt>
                      <c:pt idx="14">
                        <c:v>Taylor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Units'!$C$2:$C$71</c15:sqref>
                        </c15:fullRef>
                        <c15:formulaRef>
                          <c15:sqref>('Housing Units'!$C$8:$C$9,'Housing Units'!$C$12,'Housing Units'!$C$17,'Housing Units'!$C$20,'Housing Units'!$C$30,'Housing Units'!$C$39:$C$41,'Housing Units'!$C$48:$C$49,'Housing Units'!$C$58,'Housing Units'!$C$64:$C$65,'Housing Units'!$C$68)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616</c:v>
                      </c:pt>
                      <c:pt idx="1">
                        <c:v>700</c:v>
                      </c:pt>
                      <c:pt idx="2">
                        <c:v>928</c:v>
                      </c:pt>
                      <c:pt idx="3" formatCode="#,##0">
                        <c:v>1261</c:v>
                      </c:pt>
                      <c:pt idx="4" formatCode="#,##0">
                        <c:v>1546</c:v>
                      </c:pt>
                      <c:pt idx="5" formatCode="#,##0">
                        <c:v>2031</c:v>
                      </c:pt>
                      <c:pt idx="6" formatCode="#,##0">
                        <c:v>2985</c:v>
                      </c:pt>
                      <c:pt idx="7" formatCode="#,##0">
                        <c:v>3021</c:v>
                      </c:pt>
                      <c:pt idx="8" formatCode="#,##0">
                        <c:v>3214</c:v>
                      </c:pt>
                      <c:pt idx="9" formatCode="#,##0">
                        <c:v>4698</c:v>
                      </c:pt>
                      <c:pt idx="10" formatCode="#,##0">
                        <c:v>4867</c:v>
                      </c:pt>
                      <c:pt idx="11" formatCode="#,##0">
                        <c:v>7035</c:v>
                      </c:pt>
                      <c:pt idx="12" formatCode="#,##0">
                        <c:v>18687</c:v>
                      </c:pt>
                      <c:pt idx="13" formatCode="#,##0">
                        <c:v>46791</c:v>
                      </c:pt>
                      <c:pt idx="14" formatCode="#,##0">
                        <c:v>56075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5B2-8B48-B199-890DD2092F42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Units'!$A$2:$A$71</c15:sqref>
                        </c15:fullRef>
                        <c15:formulaRef>
                          <c15:sqref>('Housing Units'!$A$8:$A$9,'Housing Units'!$A$12,'Housing Units'!$A$17,'Housing Units'!$A$20,'Housing Units'!$A$30,'Housing Units'!$A$39:$A$41,'Housing Units'!$A$48:$A$49,'Housing Units'!$A$58,'Housing Units'!$A$64:$A$65,'Housing Units'!$A$68)</c15:sqref>
                        </c15:formulaRef>
                      </c:ext>
                    </c:extLst>
                    <c:strCache>
                      <c:ptCount val="15"/>
                      <c:pt idx="0">
                        <c:v>Sterling</c:v>
                      </c:pt>
                      <c:pt idx="1">
                        <c:v>Terrell</c:v>
                      </c:pt>
                      <c:pt idx="2">
                        <c:v>Stonewall</c:v>
                      </c:pt>
                      <c:pt idx="3">
                        <c:v>Sherman</c:v>
                      </c:pt>
                      <c:pt idx="4">
                        <c:v>Upton</c:v>
                      </c:pt>
                      <c:pt idx="5">
                        <c:v>Sutton</c:v>
                      </c:pt>
                      <c:pt idx="6">
                        <c:v>Yoakum</c:v>
                      </c:pt>
                      <c:pt idx="7">
                        <c:v>Winkler</c:v>
                      </c:pt>
                      <c:pt idx="8">
                        <c:v>Swisher</c:v>
                      </c:pt>
                      <c:pt idx="9">
                        <c:v>Ward</c:v>
                      </c:pt>
                      <c:pt idx="10">
                        <c:v>Terry</c:v>
                      </c:pt>
                      <c:pt idx="11">
                        <c:v>Scurry</c:v>
                      </c:pt>
                      <c:pt idx="12">
                        <c:v>Val Verde</c:v>
                      </c:pt>
                      <c:pt idx="13">
                        <c:v>Tom Green</c:v>
                      </c:pt>
                      <c:pt idx="14">
                        <c:v>Taylor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Units'!$D$2:$D$71</c15:sqref>
                        </c15:fullRef>
                        <c15:formulaRef>
                          <c15:sqref>('Housing Units'!$D$8:$D$9,'Housing Units'!$D$12,'Housing Units'!$D$17,'Housing Units'!$D$20,'Housing Units'!$D$30,'Housing Units'!$D$39:$D$41,'Housing Units'!$D$48:$D$49,'Housing Units'!$D$58,'Housing Units'!$D$64:$D$65,'Housing Units'!$D$68)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616</c:v>
                      </c:pt>
                      <c:pt idx="1">
                        <c:v>700</c:v>
                      </c:pt>
                      <c:pt idx="2">
                        <c:v>929</c:v>
                      </c:pt>
                      <c:pt idx="3" formatCode="#,##0">
                        <c:v>1268</c:v>
                      </c:pt>
                      <c:pt idx="4" formatCode="#,##0">
                        <c:v>1547</c:v>
                      </c:pt>
                      <c:pt idx="5" formatCode="#,##0">
                        <c:v>2031</c:v>
                      </c:pt>
                      <c:pt idx="6" formatCode="#,##0">
                        <c:v>2990</c:v>
                      </c:pt>
                      <c:pt idx="7" formatCode="#,##0">
                        <c:v>3017</c:v>
                      </c:pt>
                      <c:pt idx="8" formatCode="#,##0">
                        <c:v>3208</c:v>
                      </c:pt>
                      <c:pt idx="9" formatCode="#,##0">
                        <c:v>4707</c:v>
                      </c:pt>
                      <c:pt idx="10" formatCode="#,##0">
                        <c:v>4861</c:v>
                      </c:pt>
                      <c:pt idx="11" formatCode="#,##0">
                        <c:v>7114</c:v>
                      </c:pt>
                      <c:pt idx="12" formatCode="#,##0">
                        <c:v>18732</c:v>
                      </c:pt>
                      <c:pt idx="13" formatCode="#,##0">
                        <c:v>46871</c:v>
                      </c:pt>
                      <c:pt idx="14" formatCode="#,##0">
                        <c:v>56150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5B2-8B48-B199-890DD2092F42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Units'!$A$2:$A$71</c15:sqref>
                        </c15:fullRef>
                        <c15:formulaRef>
                          <c15:sqref>('Housing Units'!$A$8:$A$9,'Housing Units'!$A$12,'Housing Units'!$A$17,'Housing Units'!$A$20,'Housing Units'!$A$30,'Housing Units'!$A$39:$A$41,'Housing Units'!$A$48:$A$49,'Housing Units'!$A$58,'Housing Units'!$A$64:$A$65,'Housing Units'!$A$68)</c15:sqref>
                        </c15:formulaRef>
                      </c:ext>
                    </c:extLst>
                    <c:strCache>
                      <c:ptCount val="15"/>
                      <c:pt idx="0">
                        <c:v>Sterling</c:v>
                      </c:pt>
                      <c:pt idx="1">
                        <c:v>Terrell</c:v>
                      </c:pt>
                      <c:pt idx="2">
                        <c:v>Stonewall</c:v>
                      </c:pt>
                      <c:pt idx="3">
                        <c:v>Sherman</c:v>
                      </c:pt>
                      <c:pt idx="4">
                        <c:v>Upton</c:v>
                      </c:pt>
                      <c:pt idx="5">
                        <c:v>Sutton</c:v>
                      </c:pt>
                      <c:pt idx="6">
                        <c:v>Yoakum</c:v>
                      </c:pt>
                      <c:pt idx="7">
                        <c:v>Winkler</c:v>
                      </c:pt>
                      <c:pt idx="8">
                        <c:v>Swisher</c:v>
                      </c:pt>
                      <c:pt idx="9">
                        <c:v>Ward</c:v>
                      </c:pt>
                      <c:pt idx="10">
                        <c:v>Terry</c:v>
                      </c:pt>
                      <c:pt idx="11">
                        <c:v>Scurry</c:v>
                      </c:pt>
                      <c:pt idx="12">
                        <c:v>Val Verde</c:v>
                      </c:pt>
                      <c:pt idx="13">
                        <c:v>Tom Green</c:v>
                      </c:pt>
                      <c:pt idx="14">
                        <c:v>Taylor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Units'!$E$2:$E$71</c15:sqref>
                        </c15:fullRef>
                        <c15:formulaRef>
                          <c15:sqref>('Housing Units'!$E$8:$E$9,'Housing Units'!$E$12,'Housing Units'!$E$17,'Housing Units'!$E$20,'Housing Units'!$E$30,'Housing Units'!$E$39:$E$41,'Housing Units'!$E$48:$E$49,'Housing Units'!$E$58,'Housing Units'!$E$64:$E$65,'Housing Units'!$E$68)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617</c:v>
                      </c:pt>
                      <c:pt idx="1">
                        <c:v>701</c:v>
                      </c:pt>
                      <c:pt idx="2">
                        <c:v>929</c:v>
                      </c:pt>
                      <c:pt idx="3" formatCode="#,##0">
                        <c:v>1275</c:v>
                      </c:pt>
                      <c:pt idx="4" formatCode="#,##0">
                        <c:v>1553</c:v>
                      </c:pt>
                      <c:pt idx="5" formatCode="#,##0">
                        <c:v>2031</c:v>
                      </c:pt>
                      <c:pt idx="6" formatCode="#,##0">
                        <c:v>2996</c:v>
                      </c:pt>
                      <c:pt idx="7" formatCode="#,##0">
                        <c:v>3013</c:v>
                      </c:pt>
                      <c:pt idx="8" formatCode="#,##0">
                        <c:v>3203</c:v>
                      </c:pt>
                      <c:pt idx="9" formatCode="#,##0">
                        <c:v>4715</c:v>
                      </c:pt>
                      <c:pt idx="10" formatCode="#,##0">
                        <c:v>4857</c:v>
                      </c:pt>
                      <c:pt idx="11" formatCode="#,##0">
                        <c:v>7194</c:v>
                      </c:pt>
                      <c:pt idx="12" formatCode="#,##0">
                        <c:v>18804</c:v>
                      </c:pt>
                      <c:pt idx="13" formatCode="#,##0">
                        <c:v>47205</c:v>
                      </c:pt>
                      <c:pt idx="14" formatCode="#,##0">
                        <c:v>56500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5B2-8B48-B199-890DD2092F42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Units'!$A$2:$A$71</c15:sqref>
                        </c15:fullRef>
                        <c15:formulaRef>
                          <c15:sqref>('Housing Units'!$A$8:$A$9,'Housing Units'!$A$12,'Housing Units'!$A$17,'Housing Units'!$A$20,'Housing Units'!$A$30,'Housing Units'!$A$39:$A$41,'Housing Units'!$A$48:$A$49,'Housing Units'!$A$58,'Housing Units'!$A$64:$A$65,'Housing Units'!$A$68)</c15:sqref>
                        </c15:formulaRef>
                      </c:ext>
                    </c:extLst>
                    <c:strCache>
                      <c:ptCount val="15"/>
                      <c:pt idx="0">
                        <c:v>Sterling</c:v>
                      </c:pt>
                      <c:pt idx="1">
                        <c:v>Terrell</c:v>
                      </c:pt>
                      <c:pt idx="2">
                        <c:v>Stonewall</c:v>
                      </c:pt>
                      <c:pt idx="3">
                        <c:v>Sherman</c:v>
                      </c:pt>
                      <c:pt idx="4">
                        <c:v>Upton</c:v>
                      </c:pt>
                      <c:pt idx="5">
                        <c:v>Sutton</c:v>
                      </c:pt>
                      <c:pt idx="6">
                        <c:v>Yoakum</c:v>
                      </c:pt>
                      <c:pt idx="7">
                        <c:v>Winkler</c:v>
                      </c:pt>
                      <c:pt idx="8">
                        <c:v>Swisher</c:v>
                      </c:pt>
                      <c:pt idx="9">
                        <c:v>Ward</c:v>
                      </c:pt>
                      <c:pt idx="10">
                        <c:v>Terry</c:v>
                      </c:pt>
                      <c:pt idx="11">
                        <c:v>Scurry</c:v>
                      </c:pt>
                      <c:pt idx="12">
                        <c:v>Val Verde</c:v>
                      </c:pt>
                      <c:pt idx="13">
                        <c:v>Tom Green</c:v>
                      </c:pt>
                      <c:pt idx="14">
                        <c:v>Taylor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Units'!$F$2:$F$71</c15:sqref>
                        </c15:fullRef>
                        <c15:formulaRef>
                          <c15:sqref>('Housing Units'!$F$8:$F$9,'Housing Units'!$F$12,'Housing Units'!$F$17,'Housing Units'!$F$20,'Housing Units'!$F$30,'Housing Units'!$F$39:$F$41,'Housing Units'!$F$48:$F$49,'Housing Units'!$F$58,'Housing Units'!$F$64:$F$65,'Housing Units'!$F$68)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618</c:v>
                      </c:pt>
                      <c:pt idx="1">
                        <c:v>701</c:v>
                      </c:pt>
                      <c:pt idx="2">
                        <c:v>930</c:v>
                      </c:pt>
                      <c:pt idx="3" formatCode="#,##0">
                        <c:v>1286</c:v>
                      </c:pt>
                      <c:pt idx="4" formatCode="#,##0">
                        <c:v>1554</c:v>
                      </c:pt>
                      <c:pt idx="5" formatCode="#,##0">
                        <c:v>2033</c:v>
                      </c:pt>
                      <c:pt idx="6" formatCode="#,##0">
                        <c:v>3017</c:v>
                      </c:pt>
                      <c:pt idx="7" formatCode="#,##0">
                        <c:v>3007</c:v>
                      </c:pt>
                      <c:pt idx="8" formatCode="#,##0">
                        <c:v>3197</c:v>
                      </c:pt>
                      <c:pt idx="9" formatCode="#,##0">
                        <c:v>4744</c:v>
                      </c:pt>
                      <c:pt idx="10" formatCode="#,##0">
                        <c:v>4858</c:v>
                      </c:pt>
                      <c:pt idx="11" formatCode="#,##0">
                        <c:v>7191</c:v>
                      </c:pt>
                      <c:pt idx="12" formatCode="#,##0">
                        <c:v>18893</c:v>
                      </c:pt>
                      <c:pt idx="13" formatCode="#,##0">
                        <c:v>47662</c:v>
                      </c:pt>
                      <c:pt idx="14" formatCode="#,##0">
                        <c:v>56703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5B2-8B48-B199-890DD2092F42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Units'!$A$2:$A$71</c15:sqref>
                        </c15:fullRef>
                        <c15:formulaRef>
                          <c15:sqref>('Housing Units'!$A$8:$A$9,'Housing Units'!$A$12,'Housing Units'!$A$17,'Housing Units'!$A$20,'Housing Units'!$A$30,'Housing Units'!$A$39:$A$41,'Housing Units'!$A$48:$A$49,'Housing Units'!$A$58,'Housing Units'!$A$64:$A$65,'Housing Units'!$A$68)</c15:sqref>
                        </c15:formulaRef>
                      </c:ext>
                    </c:extLst>
                    <c:strCache>
                      <c:ptCount val="15"/>
                      <c:pt idx="0">
                        <c:v>Sterling</c:v>
                      </c:pt>
                      <c:pt idx="1">
                        <c:v>Terrell</c:v>
                      </c:pt>
                      <c:pt idx="2">
                        <c:v>Stonewall</c:v>
                      </c:pt>
                      <c:pt idx="3">
                        <c:v>Sherman</c:v>
                      </c:pt>
                      <c:pt idx="4">
                        <c:v>Upton</c:v>
                      </c:pt>
                      <c:pt idx="5">
                        <c:v>Sutton</c:v>
                      </c:pt>
                      <c:pt idx="6">
                        <c:v>Yoakum</c:v>
                      </c:pt>
                      <c:pt idx="7">
                        <c:v>Winkler</c:v>
                      </c:pt>
                      <c:pt idx="8">
                        <c:v>Swisher</c:v>
                      </c:pt>
                      <c:pt idx="9">
                        <c:v>Ward</c:v>
                      </c:pt>
                      <c:pt idx="10">
                        <c:v>Terry</c:v>
                      </c:pt>
                      <c:pt idx="11">
                        <c:v>Scurry</c:v>
                      </c:pt>
                      <c:pt idx="12">
                        <c:v>Val Verde</c:v>
                      </c:pt>
                      <c:pt idx="13">
                        <c:v>Tom Green</c:v>
                      </c:pt>
                      <c:pt idx="14">
                        <c:v>Taylor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Units'!$G$2:$G$71</c15:sqref>
                        </c15:fullRef>
                        <c15:formulaRef>
                          <c15:sqref>('Housing Units'!$G$8:$G$9,'Housing Units'!$G$12,'Housing Units'!$G$17,'Housing Units'!$G$20,'Housing Units'!$G$30,'Housing Units'!$G$39:$G$41,'Housing Units'!$G$48:$G$49,'Housing Units'!$G$58,'Housing Units'!$G$64:$G$65,'Housing Units'!$G$68)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619</c:v>
                      </c:pt>
                      <c:pt idx="1">
                        <c:v>702</c:v>
                      </c:pt>
                      <c:pt idx="2">
                        <c:v>930</c:v>
                      </c:pt>
                      <c:pt idx="3" formatCode="#,##0">
                        <c:v>1296</c:v>
                      </c:pt>
                      <c:pt idx="4" formatCode="#,##0">
                        <c:v>1555</c:v>
                      </c:pt>
                      <c:pt idx="5" formatCode="#,##0">
                        <c:v>2034</c:v>
                      </c:pt>
                      <c:pt idx="6" formatCode="#,##0">
                        <c:v>3033</c:v>
                      </c:pt>
                      <c:pt idx="7" formatCode="#,##0">
                        <c:v>3001</c:v>
                      </c:pt>
                      <c:pt idx="8" formatCode="#,##0">
                        <c:v>3192</c:v>
                      </c:pt>
                      <c:pt idx="9" formatCode="#,##0">
                        <c:v>4763</c:v>
                      </c:pt>
                      <c:pt idx="10" formatCode="#,##0">
                        <c:v>4856</c:v>
                      </c:pt>
                      <c:pt idx="11" formatCode="#,##0">
                        <c:v>7190</c:v>
                      </c:pt>
                      <c:pt idx="12" formatCode="#,##0">
                        <c:v>18985</c:v>
                      </c:pt>
                      <c:pt idx="13" formatCode="#,##0">
                        <c:v>48216</c:v>
                      </c:pt>
                      <c:pt idx="14" formatCode="#,##0">
                        <c:v>56899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5B2-8B48-B199-890DD2092F42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Units'!$A$2:$A$71</c15:sqref>
                        </c15:fullRef>
                        <c15:formulaRef>
                          <c15:sqref>('Housing Units'!$A$8:$A$9,'Housing Units'!$A$12,'Housing Units'!$A$17,'Housing Units'!$A$20,'Housing Units'!$A$30,'Housing Units'!$A$39:$A$41,'Housing Units'!$A$48:$A$49,'Housing Units'!$A$58,'Housing Units'!$A$64:$A$65,'Housing Units'!$A$68)</c15:sqref>
                        </c15:formulaRef>
                      </c:ext>
                    </c:extLst>
                    <c:strCache>
                      <c:ptCount val="15"/>
                      <c:pt idx="0">
                        <c:v>Sterling</c:v>
                      </c:pt>
                      <c:pt idx="1">
                        <c:v>Terrell</c:v>
                      </c:pt>
                      <c:pt idx="2">
                        <c:v>Stonewall</c:v>
                      </c:pt>
                      <c:pt idx="3">
                        <c:v>Sherman</c:v>
                      </c:pt>
                      <c:pt idx="4">
                        <c:v>Upton</c:v>
                      </c:pt>
                      <c:pt idx="5">
                        <c:v>Sutton</c:v>
                      </c:pt>
                      <c:pt idx="6">
                        <c:v>Yoakum</c:v>
                      </c:pt>
                      <c:pt idx="7">
                        <c:v>Winkler</c:v>
                      </c:pt>
                      <c:pt idx="8">
                        <c:v>Swisher</c:v>
                      </c:pt>
                      <c:pt idx="9">
                        <c:v>Ward</c:v>
                      </c:pt>
                      <c:pt idx="10">
                        <c:v>Terry</c:v>
                      </c:pt>
                      <c:pt idx="11">
                        <c:v>Scurry</c:v>
                      </c:pt>
                      <c:pt idx="12">
                        <c:v>Val Verde</c:v>
                      </c:pt>
                      <c:pt idx="13">
                        <c:v>Tom Green</c:v>
                      </c:pt>
                      <c:pt idx="14">
                        <c:v>Taylor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Units'!$H$2:$H$71</c15:sqref>
                        </c15:fullRef>
                        <c15:formulaRef>
                          <c15:sqref>('Housing Units'!$H$8:$H$9,'Housing Units'!$H$12,'Housing Units'!$H$17,'Housing Units'!$H$20,'Housing Units'!$H$30,'Housing Units'!$H$39:$H$41,'Housing Units'!$H$48:$H$49,'Housing Units'!$H$58,'Housing Units'!$H$64:$H$65,'Housing Units'!$H$68)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620</c:v>
                      </c:pt>
                      <c:pt idx="1">
                        <c:v>702</c:v>
                      </c:pt>
                      <c:pt idx="2">
                        <c:v>931</c:v>
                      </c:pt>
                      <c:pt idx="3" formatCode="#,##0">
                        <c:v>1306</c:v>
                      </c:pt>
                      <c:pt idx="4" formatCode="#,##0">
                        <c:v>1555</c:v>
                      </c:pt>
                      <c:pt idx="5" formatCode="#,##0">
                        <c:v>2045</c:v>
                      </c:pt>
                      <c:pt idx="6" formatCode="#,##0">
                        <c:v>3047</c:v>
                      </c:pt>
                      <c:pt idx="7" formatCode="#,##0">
                        <c:v>2994</c:v>
                      </c:pt>
                      <c:pt idx="8" formatCode="#,##0">
                        <c:v>3186</c:v>
                      </c:pt>
                      <c:pt idx="9" formatCode="#,##0">
                        <c:v>4800</c:v>
                      </c:pt>
                      <c:pt idx="10" formatCode="#,##0">
                        <c:v>4854</c:v>
                      </c:pt>
                      <c:pt idx="11" formatCode="#,##0">
                        <c:v>7185</c:v>
                      </c:pt>
                      <c:pt idx="12" formatCode="#,##0">
                        <c:v>19064</c:v>
                      </c:pt>
                      <c:pt idx="13" formatCode="#,##0">
                        <c:v>48380</c:v>
                      </c:pt>
                      <c:pt idx="14" formatCode="#,##0">
                        <c:v>57332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5B2-8B48-B199-890DD2092F42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Units'!$A$2:$A$71</c15:sqref>
                        </c15:fullRef>
                        <c15:formulaRef>
                          <c15:sqref>('Housing Units'!$A$8:$A$9,'Housing Units'!$A$12,'Housing Units'!$A$17,'Housing Units'!$A$20,'Housing Units'!$A$30,'Housing Units'!$A$39:$A$41,'Housing Units'!$A$48:$A$49,'Housing Units'!$A$58,'Housing Units'!$A$64:$A$65,'Housing Units'!$A$68)</c15:sqref>
                        </c15:formulaRef>
                      </c:ext>
                    </c:extLst>
                    <c:strCache>
                      <c:ptCount val="15"/>
                      <c:pt idx="0">
                        <c:v>Sterling</c:v>
                      </c:pt>
                      <c:pt idx="1">
                        <c:v>Terrell</c:v>
                      </c:pt>
                      <c:pt idx="2">
                        <c:v>Stonewall</c:v>
                      </c:pt>
                      <c:pt idx="3">
                        <c:v>Sherman</c:v>
                      </c:pt>
                      <c:pt idx="4">
                        <c:v>Upton</c:v>
                      </c:pt>
                      <c:pt idx="5">
                        <c:v>Sutton</c:v>
                      </c:pt>
                      <c:pt idx="6">
                        <c:v>Yoakum</c:v>
                      </c:pt>
                      <c:pt idx="7">
                        <c:v>Winkler</c:v>
                      </c:pt>
                      <c:pt idx="8">
                        <c:v>Swisher</c:v>
                      </c:pt>
                      <c:pt idx="9">
                        <c:v>Ward</c:v>
                      </c:pt>
                      <c:pt idx="10">
                        <c:v>Terry</c:v>
                      </c:pt>
                      <c:pt idx="11">
                        <c:v>Scurry</c:v>
                      </c:pt>
                      <c:pt idx="12">
                        <c:v>Val Verde</c:v>
                      </c:pt>
                      <c:pt idx="13">
                        <c:v>Tom Green</c:v>
                      </c:pt>
                      <c:pt idx="14">
                        <c:v>Taylor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Units'!$I$2:$I$71</c15:sqref>
                        </c15:fullRef>
                        <c15:formulaRef>
                          <c15:sqref>('Housing Units'!$I$8:$I$9,'Housing Units'!$I$12,'Housing Units'!$I$17,'Housing Units'!$I$20,'Housing Units'!$I$30,'Housing Units'!$I$39:$I$41,'Housing Units'!$I$48:$I$49,'Housing Units'!$I$58,'Housing Units'!$I$64:$I$65,'Housing Units'!$I$68)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622</c:v>
                      </c:pt>
                      <c:pt idx="1">
                        <c:v>703</c:v>
                      </c:pt>
                      <c:pt idx="2">
                        <c:v>932</c:v>
                      </c:pt>
                      <c:pt idx="3" formatCode="#,##0">
                        <c:v>1318</c:v>
                      </c:pt>
                      <c:pt idx="4" formatCode="#,##0">
                        <c:v>1555</c:v>
                      </c:pt>
                      <c:pt idx="5" formatCode="#,##0">
                        <c:v>2059</c:v>
                      </c:pt>
                      <c:pt idx="6" formatCode="#,##0">
                        <c:v>3050</c:v>
                      </c:pt>
                      <c:pt idx="7" formatCode="#,##0">
                        <c:v>2987</c:v>
                      </c:pt>
                      <c:pt idx="8" formatCode="#,##0">
                        <c:v>3181</c:v>
                      </c:pt>
                      <c:pt idx="9" formatCode="#,##0">
                        <c:v>4802</c:v>
                      </c:pt>
                      <c:pt idx="10" formatCode="#,##0">
                        <c:v>4849</c:v>
                      </c:pt>
                      <c:pt idx="11" formatCode="#,##0">
                        <c:v>7184</c:v>
                      </c:pt>
                      <c:pt idx="12" formatCode="#,##0">
                        <c:v>19158</c:v>
                      </c:pt>
                      <c:pt idx="13" formatCode="#,##0">
                        <c:v>48483</c:v>
                      </c:pt>
                      <c:pt idx="14" formatCode="#,##0">
                        <c:v>57547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5B2-8B48-B199-890DD2092F42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Units'!$A$2:$A$71</c15:sqref>
                        </c15:fullRef>
                        <c15:formulaRef>
                          <c15:sqref>('Housing Units'!$A$8:$A$9,'Housing Units'!$A$12,'Housing Units'!$A$17,'Housing Units'!$A$20,'Housing Units'!$A$30,'Housing Units'!$A$39:$A$41,'Housing Units'!$A$48:$A$49,'Housing Units'!$A$58,'Housing Units'!$A$64:$A$65,'Housing Units'!$A$68)</c15:sqref>
                        </c15:formulaRef>
                      </c:ext>
                    </c:extLst>
                    <c:strCache>
                      <c:ptCount val="15"/>
                      <c:pt idx="0">
                        <c:v>Sterling</c:v>
                      </c:pt>
                      <c:pt idx="1">
                        <c:v>Terrell</c:v>
                      </c:pt>
                      <c:pt idx="2">
                        <c:v>Stonewall</c:v>
                      </c:pt>
                      <c:pt idx="3">
                        <c:v>Sherman</c:v>
                      </c:pt>
                      <c:pt idx="4">
                        <c:v>Upton</c:v>
                      </c:pt>
                      <c:pt idx="5">
                        <c:v>Sutton</c:v>
                      </c:pt>
                      <c:pt idx="6">
                        <c:v>Yoakum</c:v>
                      </c:pt>
                      <c:pt idx="7">
                        <c:v>Winkler</c:v>
                      </c:pt>
                      <c:pt idx="8">
                        <c:v>Swisher</c:v>
                      </c:pt>
                      <c:pt idx="9">
                        <c:v>Ward</c:v>
                      </c:pt>
                      <c:pt idx="10">
                        <c:v>Terry</c:v>
                      </c:pt>
                      <c:pt idx="11">
                        <c:v>Scurry</c:v>
                      </c:pt>
                      <c:pt idx="12">
                        <c:v>Val Verde</c:v>
                      </c:pt>
                      <c:pt idx="13">
                        <c:v>Tom Green</c:v>
                      </c:pt>
                      <c:pt idx="14">
                        <c:v>Taylor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Units'!$J$2:$J$71</c15:sqref>
                        </c15:fullRef>
                        <c15:formulaRef>
                          <c15:sqref>('Housing Units'!$J$8:$J$9,'Housing Units'!$J$12,'Housing Units'!$J$17,'Housing Units'!$J$20,'Housing Units'!$J$30,'Housing Units'!$J$39:$J$41,'Housing Units'!$J$48:$J$49,'Housing Units'!$J$58,'Housing Units'!$J$64:$J$65,'Housing Units'!$J$68)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623</c:v>
                      </c:pt>
                      <c:pt idx="1">
                        <c:v>704</c:v>
                      </c:pt>
                      <c:pt idx="2">
                        <c:v>933</c:v>
                      </c:pt>
                      <c:pt idx="3">
                        <c:v>1333</c:v>
                      </c:pt>
                      <c:pt idx="4">
                        <c:v>1559</c:v>
                      </c:pt>
                      <c:pt idx="5">
                        <c:v>2062</c:v>
                      </c:pt>
                      <c:pt idx="6">
                        <c:v>3056</c:v>
                      </c:pt>
                      <c:pt idx="7">
                        <c:v>3100</c:v>
                      </c:pt>
                      <c:pt idx="8">
                        <c:v>3177</c:v>
                      </c:pt>
                      <c:pt idx="9">
                        <c:v>4808</c:v>
                      </c:pt>
                      <c:pt idx="10">
                        <c:v>4850</c:v>
                      </c:pt>
                      <c:pt idx="11">
                        <c:v>7184</c:v>
                      </c:pt>
                      <c:pt idx="12">
                        <c:v>19280</c:v>
                      </c:pt>
                      <c:pt idx="13">
                        <c:v>48620</c:v>
                      </c:pt>
                      <c:pt idx="14">
                        <c:v>57787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5B2-8B48-B199-890DD2092F42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Units'!$A$2:$A$71</c15:sqref>
                        </c15:fullRef>
                        <c15:formulaRef>
                          <c15:sqref>('Housing Units'!$A$8:$A$9,'Housing Units'!$A$12,'Housing Units'!$A$17,'Housing Units'!$A$20,'Housing Units'!$A$30,'Housing Units'!$A$39:$A$41,'Housing Units'!$A$48:$A$49,'Housing Units'!$A$58,'Housing Units'!$A$64:$A$65,'Housing Units'!$A$68)</c15:sqref>
                        </c15:formulaRef>
                      </c:ext>
                    </c:extLst>
                    <c:strCache>
                      <c:ptCount val="15"/>
                      <c:pt idx="0">
                        <c:v>Sterling</c:v>
                      </c:pt>
                      <c:pt idx="1">
                        <c:v>Terrell</c:v>
                      </c:pt>
                      <c:pt idx="2">
                        <c:v>Stonewall</c:v>
                      </c:pt>
                      <c:pt idx="3">
                        <c:v>Sherman</c:v>
                      </c:pt>
                      <c:pt idx="4">
                        <c:v>Upton</c:v>
                      </c:pt>
                      <c:pt idx="5">
                        <c:v>Sutton</c:v>
                      </c:pt>
                      <c:pt idx="6">
                        <c:v>Yoakum</c:v>
                      </c:pt>
                      <c:pt idx="7">
                        <c:v>Winkler</c:v>
                      </c:pt>
                      <c:pt idx="8">
                        <c:v>Swisher</c:v>
                      </c:pt>
                      <c:pt idx="9">
                        <c:v>Ward</c:v>
                      </c:pt>
                      <c:pt idx="10">
                        <c:v>Terry</c:v>
                      </c:pt>
                      <c:pt idx="11">
                        <c:v>Scurry</c:v>
                      </c:pt>
                      <c:pt idx="12">
                        <c:v>Val Verde</c:v>
                      </c:pt>
                      <c:pt idx="13">
                        <c:v>Tom Green</c:v>
                      </c:pt>
                      <c:pt idx="14">
                        <c:v>Taylor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Units'!$K$2:$K$71</c15:sqref>
                        </c15:fullRef>
                        <c15:formulaRef>
                          <c15:sqref>('Housing Units'!$K$8:$K$9,'Housing Units'!$K$12,'Housing Units'!$K$17,'Housing Units'!$K$20,'Housing Units'!$K$30,'Housing Units'!$K$39:$K$41,'Housing Units'!$K$48:$K$49,'Housing Units'!$K$58,'Housing Units'!$K$64:$K$65,'Housing Units'!$K$68)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632</c:v>
                      </c:pt>
                      <c:pt idx="1">
                        <c:v>701</c:v>
                      </c:pt>
                      <c:pt idx="2">
                        <c:v>935</c:v>
                      </c:pt>
                      <c:pt idx="3">
                        <c:v>1350</c:v>
                      </c:pt>
                      <c:pt idx="4">
                        <c:v>1561</c:v>
                      </c:pt>
                      <c:pt idx="5">
                        <c:v>2065</c:v>
                      </c:pt>
                      <c:pt idx="6">
                        <c:v>3044</c:v>
                      </c:pt>
                      <c:pt idx="7">
                        <c:v>3100</c:v>
                      </c:pt>
                      <c:pt idx="8">
                        <c:v>3178</c:v>
                      </c:pt>
                      <c:pt idx="9">
                        <c:v>4842</c:v>
                      </c:pt>
                      <c:pt idx="10">
                        <c:v>4861</c:v>
                      </c:pt>
                      <c:pt idx="11">
                        <c:v>7219</c:v>
                      </c:pt>
                      <c:pt idx="12">
                        <c:v>19317</c:v>
                      </c:pt>
                      <c:pt idx="13">
                        <c:v>48907</c:v>
                      </c:pt>
                      <c:pt idx="14">
                        <c:v>57952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5B2-8B48-B199-890DD2092F42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Units'!$A$2:$A$71</c15:sqref>
                        </c15:fullRef>
                        <c15:formulaRef>
                          <c15:sqref>('Housing Units'!$A$8:$A$9,'Housing Units'!$A$12,'Housing Units'!$A$17,'Housing Units'!$A$20,'Housing Units'!$A$30,'Housing Units'!$A$39:$A$41,'Housing Units'!$A$48:$A$49,'Housing Units'!$A$58,'Housing Units'!$A$64:$A$65,'Housing Units'!$A$68)</c15:sqref>
                        </c15:formulaRef>
                      </c:ext>
                    </c:extLst>
                    <c:strCache>
                      <c:ptCount val="15"/>
                      <c:pt idx="0">
                        <c:v>Sterling</c:v>
                      </c:pt>
                      <c:pt idx="1">
                        <c:v>Terrell</c:v>
                      </c:pt>
                      <c:pt idx="2">
                        <c:v>Stonewall</c:v>
                      </c:pt>
                      <c:pt idx="3">
                        <c:v>Sherman</c:v>
                      </c:pt>
                      <c:pt idx="4">
                        <c:v>Upton</c:v>
                      </c:pt>
                      <c:pt idx="5">
                        <c:v>Sutton</c:v>
                      </c:pt>
                      <c:pt idx="6">
                        <c:v>Yoakum</c:v>
                      </c:pt>
                      <c:pt idx="7">
                        <c:v>Winkler</c:v>
                      </c:pt>
                      <c:pt idx="8">
                        <c:v>Swisher</c:v>
                      </c:pt>
                      <c:pt idx="9">
                        <c:v>Ward</c:v>
                      </c:pt>
                      <c:pt idx="10">
                        <c:v>Terry</c:v>
                      </c:pt>
                      <c:pt idx="11">
                        <c:v>Scurry</c:v>
                      </c:pt>
                      <c:pt idx="12">
                        <c:v>Val Verde</c:v>
                      </c:pt>
                      <c:pt idx="13">
                        <c:v>Tom Green</c:v>
                      </c:pt>
                      <c:pt idx="14">
                        <c:v>Taylor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Units'!$L$2:$L$71</c15:sqref>
                        </c15:fullRef>
                        <c15:formulaRef>
                          <c15:sqref>('Housing Units'!$L$8:$L$9,'Housing Units'!$L$12,'Housing Units'!$L$17,'Housing Units'!$L$20,'Housing Units'!$L$30,'Housing Units'!$L$39:$L$41,'Housing Units'!$L$48:$L$49,'Housing Units'!$L$58,'Housing Units'!$L$64:$L$65,'Housing Units'!$L$68)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5"/>
                      <c:pt idx="0">
                        <c:v>637</c:v>
                      </c:pt>
                      <c:pt idx="1">
                        <c:v>696</c:v>
                      </c:pt>
                      <c:pt idx="2">
                        <c:v>940</c:v>
                      </c:pt>
                      <c:pt idx="3">
                        <c:v>1358</c:v>
                      </c:pt>
                      <c:pt idx="4">
                        <c:v>1570</c:v>
                      </c:pt>
                      <c:pt idx="5">
                        <c:v>2067</c:v>
                      </c:pt>
                      <c:pt idx="6">
                        <c:v>3067</c:v>
                      </c:pt>
                      <c:pt idx="7">
                        <c:v>3102</c:v>
                      </c:pt>
                      <c:pt idx="8">
                        <c:v>3169</c:v>
                      </c:pt>
                      <c:pt idx="9">
                        <c:v>4848</c:v>
                      </c:pt>
                      <c:pt idx="10">
                        <c:v>4857</c:v>
                      </c:pt>
                      <c:pt idx="11">
                        <c:v>7200</c:v>
                      </c:pt>
                      <c:pt idx="12">
                        <c:v>19443</c:v>
                      </c:pt>
                      <c:pt idx="13">
                        <c:v>49166</c:v>
                      </c:pt>
                      <c:pt idx="14">
                        <c:v>58226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5B2-8B48-B199-890DD2092F42}"/>
                  </c:ext>
                </c:extLst>
              </c15:ser>
            </c15:filteredBarSeries>
          </c:ext>
        </c:extLst>
      </c:barChart>
      <c:catAx>
        <c:axId val="201576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785359"/>
        <c:crosses val="autoZero"/>
        <c:auto val="1"/>
        <c:lblAlgn val="ctr"/>
        <c:lblOffset val="100"/>
        <c:noMultiLvlLbl val="0"/>
      </c:catAx>
      <c:valAx>
        <c:axId val="201578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76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15 Counties Housing Units (2010-2020)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7"/>
          <c:order val="67"/>
          <c:tx>
            <c:strRef>
              <c:f>'Housing Units'!$A$69</c:f>
              <c:strCache>
                <c:ptCount val="1"/>
                <c:pt idx="0">
                  <c:v>Ector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'Housing Units'!$B$1:$O$1</c15:sqref>
                  </c15:fullRef>
                </c:ext>
              </c:extLst>
              <c:f>'Housing Units'!$B$1:$L$1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 2,020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'Housing Units'!$B$69:$O$69</c15:sqref>
                  </c15:fullRef>
                </c:ext>
              </c:extLst>
              <c:f>'Housing Units'!$B$69:$L$69</c:f>
              <c:numCache>
                <c:formatCode>#,##0</c:formatCode>
                <c:ptCount val="11"/>
                <c:pt idx="0">
                  <c:v>53083</c:v>
                </c:pt>
                <c:pt idx="1">
                  <c:v>53731</c:v>
                </c:pt>
                <c:pt idx="2">
                  <c:v>54428</c:v>
                </c:pt>
                <c:pt idx="3">
                  <c:v>55386</c:v>
                </c:pt>
                <c:pt idx="4">
                  <c:v>56630</c:v>
                </c:pt>
                <c:pt idx="5">
                  <c:v>57167</c:v>
                </c:pt>
                <c:pt idx="6">
                  <c:v>57747</c:v>
                </c:pt>
                <c:pt idx="7">
                  <c:v>58175</c:v>
                </c:pt>
                <c:pt idx="8">
                  <c:v>58680</c:v>
                </c:pt>
                <c:pt idx="9">
                  <c:v>59594</c:v>
                </c:pt>
                <c:pt idx="10" formatCode="_(* #,##0_);_(* \(#,##0\);_(* &quot;-&quot;??_);_(@_)">
                  <c:v>61298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43-AD6B-469E-9546-40178D1D86BF}"/>
            </c:ext>
          </c:extLst>
        </c:ser>
        <c:ser>
          <c:idx val="68"/>
          <c:order val="68"/>
          <c:tx>
            <c:strRef>
              <c:f>'Housing Units'!$A$70</c:f>
              <c:strCache>
                <c:ptCount val="1"/>
                <c:pt idx="0">
                  <c:v>Midland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'Housing Units'!$B$1:$O$1</c15:sqref>
                  </c15:fullRef>
                </c:ext>
              </c:extLst>
              <c:f>'Housing Units'!$B$1:$L$1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 2,020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'Housing Units'!$B$70:$O$70</c15:sqref>
                  </c15:fullRef>
                </c:ext>
              </c:extLst>
              <c:f>'Housing Units'!$B$70:$L$70</c:f>
              <c:numCache>
                <c:formatCode>#,##0</c:formatCode>
                <c:ptCount val="11"/>
                <c:pt idx="0">
                  <c:v>54418</c:v>
                </c:pt>
                <c:pt idx="1">
                  <c:v>54773</c:v>
                </c:pt>
                <c:pt idx="2">
                  <c:v>55279</c:v>
                </c:pt>
                <c:pt idx="3">
                  <c:v>56249</c:v>
                </c:pt>
                <c:pt idx="4">
                  <c:v>58028</c:v>
                </c:pt>
                <c:pt idx="5">
                  <c:v>59521</c:v>
                </c:pt>
                <c:pt idx="6">
                  <c:v>60491</c:v>
                </c:pt>
                <c:pt idx="7">
                  <c:v>61117</c:v>
                </c:pt>
                <c:pt idx="8">
                  <c:v>61859</c:v>
                </c:pt>
                <c:pt idx="9">
                  <c:v>63185</c:v>
                </c:pt>
                <c:pt idx="10" formatCode="_(* #,##0_);_(* \(#,##0\);_(* &quot;-&quot;??_);_(@_)">
                  <c:v>64519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44-AD6B-469E-9546-40178D1D8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763615"/>
        <c:axId val="20157853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'Housing Units'!$A$2</c15:sqref>
                        </c15:formulaRef>
                      </c:ext>
                    </c:extLst>
                    <c:strCache>
                      <c:ptCount val="1"/>
                      <c:pt idx="0">
                        <c:v>Loving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'Housing Units'!$B$2:$O$2</c15:sqref>
                        </c15:fullRef>
                        <c15:formulaRef>
                          <c15:sqref>'Housing Units'!$B$2:$L$2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51</c:v>
                      </c:pt>
                      <c:pt idx="5">
                        <c:v>51</c:v>
                      </c:pt>
                      <c:pt idx="6">
                        <c:v>51</c:v>
                      </c:pt>
                      <c:pt idx="7">
                        <c:v>51</c:v>
                      </c:pt>
                      <c:pt idx="8" formatCode="#,##0">
                        <c:v>51</c:v>
                      </c:pt>
                      <c:pt idx="9" formatCode="#,##0">
                        <c:v>55</c:v>
                      </c:pt>
                      <c:pt idx="10" formatCode="_(* #,##0_);_(* \(#,##0\);_(* &quot;-&quot;??_);_(@_)">
                        <c:v>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D6B-469E-9546-40178D1D86B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Units'!$A$3</c15:sqref>
                        </c15:formulaRef>
                      </c:ext>
                    </c:extLst>
                    <c:strCache>
                      <c:ptCount val="1"/>
                      <c:pt idx="0">
                        <c:v>King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Units'!$B$3:$O$3</c15:sqref>
                        </c15:fullRef>
                        <c15:formulaRef>
                          <c15:sqref>'Housing Units'!$B$3:$L$3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185</c:v>
                      </c:pt>
                      <c:pt idx="1">
                        <c:v>185</c:v>
                      </c:pt>
                      <c:pt idx="2">
                        <c:v>185</c:v>
                      </c:pt>
                      <c:pt idx="3">
                        <c:v>186</c:v>
                      </c:pt>
                      <c:pt idx="4">
                        <c:v>186</c:v>
                      </c:pt>
                      <c:pt idx="5">
                        <c:v>186</c:v>
                      </c:pt>
                      <c:pt idx="6">
                        <c:v>186</c:v>
                      </c:pt>
                      <c:pt idx="7">
                        <c:v>187</c:v>
                      </c:pt>
                      <c:pt idx="8" formatCode="#,##0">
                        <c:v>187</c:v>
                      </c:pt>
                      <c:pt idx="9" formatCode="#,##0">
                        <c:v>186</c:v>
                      </c:pt>
                      <c:pt idx="10" formatCode="_(* #,##0_);_(* \(#,##0\);_(* &quot;-&quot;??_);_(@_)">
                        <c:v>185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D6B-469E-9546-40178D1D86B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Units'!$A$4</c15:sqref>
                        </c15:formulaRef>
                      </c:ext>
                    </c:extLst>
                    <c:strCache>
                      <c:ptCount val="1"/>
                      <c:pt idx="0">
                        <c:v>Borden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Units'!$B$4:$O$4</c15:sqref>
                        </c15:fullRef>
                        <c15:formulaRef>
                          <c15:sqref>'Housing Units'!$B$4:$L$4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385</c:v>
                      </c:pt>
                      <c:pt idx="1">
                        <c:v>386</c:v>
                      </c:pt>
                      <c:pt idx="2">
                        <c:v>386</c:v>
                      </c:pt>
                      <c:pt idx="3">
                        <c:v>387</c:v>
                      </c:pt>
                      <c:pt idx="4">
                        <c:v>387</c:v>
                      </c:pt>
                      <c:pt idx="5">
                        <c:v>388</c:v>
                      </c:pt>
                      <c:pt idx="6">
                        <c:v>388</c:v>
                      </c:pt>
                      <c:pt idx="7">
                        <c:v>389</c:v>
                      </c:pt>
                      <c:pt idx="8">
                        <c:v>390</c:v>
                      </c:pt>
                      <c:pt idx="9">
                        <c:v>394</c:v>
                      </c:pt>
                      <c:pt idx="10" formatCode="_(* #,##0_);_(* \(#,##0\);_(* &quot;-&quot;??_);_(@_)">
                        <c:v>391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D6B-469E-9546-40178D1D86B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Units'!$A$5</c15:sqref>
                        </c15:formulaRef>
                      </c:ext>
                    </c:extLst>
                    <c:strCache>
                      <c:ptCount val="1"/>
                      <c:pt idx="0">
                        <c:v>Roberts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Units'!$B$5:$O$5</c15:sqref>
                        </c15:fullRef>
                        <c15:formulaRef>
                          <c15:sqref>'Housing Units'!$B$5:$L$5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439</c:v>
                      </c:pt>
                      <c:pt idx="1">
                        <c:v>439</c:v>
                      </c:pt>
                      <c:pt idx="2">
                        <c:v>439</c:v>
                      </c:pt>
                      <c:pt idx="3">
                        <c:v>438</c:v>
                      </c:pt>
                      <c:pt idx="4">
                        <c:v>438</c:v>
                      </c:pt>
                      <c:pt idx="5">
                        <c:v>438</c:v>
                      </c:pt>
                      <c:pt idx="6">
                        <c:v>438</c:v>
                      </c:pt>
                      <c:pt idx="7">
                        <c:v>438</c:v>
                      </c:pt>
                      <c:pt idx="8" formatCode="#,##0">
                        <c:v>438</c:v>
                      </c:pt>
                      <c:pt idx="9" formatCode="#,##0">
                        <c:v>440</c:v>
                      </c:pt>
                      <c:pt idx="10" formatCode="_(* #,##0_);_(* \(#,##0\);_(* &quot;-&quot;??_);_(@_)">
                        <c:v>440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D6B-469E-9546-40178D1D86B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Units'!$A$6</c15:sqref>
                        </c15:formulaRef>
                      </c:ext>
                    </c:extLst>
                    <c:strCache>
                      <c:ptCount val="1"/>
                      <c:pt idx="0">
                        <c:v>Kent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Units'!$B$6:$O$6</c15:sqref>
                        </c15:fullRef>
                        <c15:formulaRef>
                          <c15:sqref>'Housing Units'!$B$6:$L$6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552</c:v>
                      </c:pt>
                      <c:pt idx="1">
                        <c:v>552</c:v>
                      </c:pt>
                      <c:pt idx="2">
                        <c:v>553</c:v>
                      </c:pt>
                      <c:pt idx="3">
                        <c:v>553</c:v>
                      </c:pt>
                      <c:pt idx="4">
                        <c:v>554</c:v>
                      </c:pt>
                      <c:pt idx="5">
                        <c:v>555</c:v>
                      </c:pt>
                      <c:pt idx="6">
                        <c:v>556</c:v>
                      </c:pt>
                      <c:pt idx="7">
                        <c:v>557</c:v>
                      </c:pt>
                      <c:pt idx="8" formatCode="#,##0">
                        <c:v>558</c:v>
                      </c:pt>
                      <c:pt idx="9" formatCode="#,##0">
                        <c:v>551</c:v>
                      </c:pt>
                      <c:pt idx="10" formatCode="_(* #,##0_);_(* \(#,##0\);_(* &quot;-&quot;??_);_(@_)">
                        <c:v>552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D6B-469E-9546-40178D1D86B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Units'!$A$7</c15:sqref>
                        </c15:formulaRef>
                      </c:ext>
                    </c:extLst>
                    <c:strCache>
                      <c:ptCount val="1"/>
                      <c:pt idx="0">
                        <c:v>Glasscock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Units'!$B$7:$O$7</c15:sqref>
                        </c15:fullRef>
                        <c15:formulaRef>
                          <c15:sqref>'Housing Units'!$B$7:$L$7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580</c:v>
                      </c:pt>
                      <c:pt idx="1">
                        <c:v>581</c:v>
                      </c:pt>
                      <c:pt idx="2">
                        <c:v>581</c:v>
                      </c:pt>
                      <c:pt idx="3">
                        <c:v>582</c:v>
                      </c:pt>
                      <c:pt idx="4">
                        <c:v>583</c:v>
                      </c:pt>
                      <c:pt idx="5">
                        <c:v>583</c:v>
                      </c:pt>
                      <c:pt idx="6">
                        <c:v>584</c:v>
                      </c:pt>
                      <c:pt idx="7">
                        <c:v>585</c:v>
                      </c:pt>
                      <c:pt idx="8" formatCode="#,##0">
                        <c:v>587</c:v>
                      </c:pt>
                      <c:pt idx="9" formatCode="#,##0">
                        <c:v>586</c:v>
                      </c:pt>
                      <c:pt idx="10" formatCode="_(* #,##0_);_(* \(#,##0\);_(* &quot;-&quot;??_);_(@_)">
                        <c:v>586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D6B-469E-9546-40178D1D86B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Units'!$A$8</c15:sqref>
                        </c15:formulaRef>
                      </c:ext>
                    </c:extLst>
                    <c:strCache>
                      <c:ptCount val="1"/>
                      <c:pt idx="0">
                        <c:v>Sterling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Units'!$B$8:$O$8</c15:sqref>
                        </c15:fullRef>
                        <c15:formulaRef>
                          <c15:sqref>'Housing Units'!$B$8:$L$8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615</c:v>
                      </c:pt>
                      <c:pt idx="1">
                        <c:v>616</c:v>
                      </c:pt>
                      <c:pt idx="2">
                        <c:v>616</c:v>
                      </c:pt>
                      <c:pt idx="3">
                        <c:v>617</c:v>
                      </c:pt>
                      <c:pt idx="4">
                        <c:v>618</c:v>
                      </c:pt>
                      <c:pt idx="5">
                        <c:v>619</c:v>
                      </c:pt>
                      <c:pt idx="6">
                        <c:v>620</c:v>
                      </c:pt>
                      <c:pt idx="7">
                        <c:v>622</c:v>
                      </c:pt>
                      <c:pt idx="8" formatCode="#,##0">
                        <c:v>623</c:v>
                      </c:pt>
                      <c:pt idx="9" formatCode="#,##0">
                        <c:v>632</c:v>
                      </c:pt>
                      <c:pt idx="10" formatCode="_(* #,##0_);_(* \(#,##0\);_(* &quot;-&quot;??_);_(@_)">
                        <c:v>637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D6B-469E-9546-40178D1D86B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Units'!$A$9</c15:sqref>
                        </c15:formulaRef>
                      </c:ext>
                    </c:extLst>
                    <c:strCache>
                      <c:ptCount val="1"/>
                      <c:pt idx="0">
                        <c:v>Terrell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Units'!$B$9:$O$9</c15:sqref>
                        </c15:fullRef>
                        <c15:formulaRef>
                          <c15:sqref>'Housing Units'!$B$9:$L$9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700</c:v>
                      </c:pt>
                      <c:pt idx="1">
                        <c:v>700</c:v>
                      </c:pt>
                      <c:pt idx="2">
                        <c:v>700</c:v>
                      </c:pt>
                      <c:pt idx="3">
                        <c:v>701</c:v>
                      </c:pt>
                      <c:pt idx="4">
                        <c:v>701</c:v>
                      </c:pt>
                      <c:pt idx="5">
                        <c:v>702</c:v>
                      </c:pt>
                      <c:pt idx="6">
                        <c:v>702</c:v>
                      </c:pt>
                      <c:pt idx="7">
                        <c:v>703</c:v>
                      </c:pt>
                      <c:pt idx="8" formatCode="#,##0">
                        <c:v>704</c:v>
                      </c:pt>
                      <c:pt idx="9" formatCode="#,##0">
                        <c:v>701</c:v>
                      </c:pt>
                      <c:pt idx="10" formatCode="_(* #,##0_);_(* \(#,##0\);_(* &quot;-&quot;??_);_(@_)">
                        <c:v>696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D6B-469E-9546-40178D1D86B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Units'!$A$10</c15:sqref>
                        </c15:formulaRef>
                      </c:ext>
                    </c:extLst>
                    <c:strCache>
                      <c:ptCount val="1"/>
                      <c:pt idx="0">
                        <c:v>Motley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Units'!$B$10:$O$10</c15:sqref>
                        </c15:fullRef>
                        <c15:formulaRef>
                          <c15:sqref>'Housing Units'!$B$10:$L$10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778</c:v>
                      </c:pt>
                      <c:pt idx="1">
                        <c:v>777</c:v>
                      </c:pt>
                      <c:pt idx="2">
                        <c:v>776</c:v>
                      </c:pt>
                      <c:pt idx="3">
                        <c:v>775</c:v>
                      </c:pt>
                      <c:pt idx="4">
                        <c:v>775</c:v>
                      </c:pt>
                      <c:pt idx="5">
                        <c:v>774</c:v>
                      </c:pt>
                      <c:pt idx="6">
                        <c:v>773</c:v>
                      </c:pt>
                      <c:pt idx="7">
                        <c:v>773</c:v>
                      </c:pt>
                      <c:pt idx="8" formatCode="#,##0">
                        <c:v>773</c:v>
                      </c:pt>
                      <c:pt idx="9" formatCode="#,##0">
                        <c:v>774</c:v>
                      </c:pt>
                      <c:pt idx="10" formatCode="_(* #,##0_);_(* \(#,##0\);_(* &quot;-&quot;??_);_(@_)">
                        <c:v>774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D6B-469E-9546-40178D1D86B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Units'!$A$11</c15:sqref>
                        </c15:formulaRef>
                      </c:ext>
                    </c:extLst>
                    <c:strCache>
                      <c:ptCount val="1"/>
                      <c:pt idx="0">
                        <c:v>Irion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Units'!$B$11:$O$11</c15:sqref>
                        </c15:fullRef>
                        <c15:formulaRef>
                          <c15:sqref>'Housing Units'!$B$11:$L$11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855</c:v>
                      </c:pt>
                      <c:pt idx="1">
                        <c:v>856</c:v>
                      </c:pt>
                      <c:pt idx="2">
                        <c:v>857</c:v>
                      </c:pt>
                      <c:pt idx="3">
                        <c:v>858</c:v>
                      </c:pt>
                      <c:pt idx="4">
                        <c:v>858</c:v>
                      </c:pt>
                      <c:pt idx="5">
                        <c:v>859</c:v>
                      </c:pt>
                      <c:pt idx="6">
                        <c:v>860</c:v>
                      </c:pt>
                      <c:pt idx="7">
                        <c:v>860</c:v>
                      </c:pt>
                      <c:pt idx="8" formatCode="#,##0">
                        <c:v>862</c:v>
                      </c:pt>
                      <c:pt idx="9" formatCode="#,##0">
                        <c:v>858</c:v>
                      </c:pt>
                      <c:pt idx="10" formatCode="_(* #,##0_);_(* \(#,##0\);_(* &quot;-&quot;??_);_(@_)">
                        <c:v>866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D6B-469E-9546-40178D1D86B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Units'!$A$12</c15:sqref>
                        </c15:formulaRef>
                      </c:ext>
                    </c:extLst>
                    <c:strCache>
                      <c:ptCount val="1"/>
                      <c:pt idx="0">
                        <c:v>Stonewall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Units'!$B$12:$O$12</c15:sqref>
                        </c15:fullRef>
                        <c15:formulaRef>
                          <c15:sqref>'Housing Units'!$B$12:$L$12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928</c:v>
                      </c:pt>
                      <c:pt idx="1">
                        <c:v>928</c:v>
                      </c:pt>
                      <c:pt idx="2">
                        <c:v>929</c:v>
                      </c:pt>
                      <c:pt idx="3">
                        <c:v>929</c:v>
                      </c:pt>
                      <c:pt idx="4">
                        <c:v>930</c:v>
                      </c:pt>
                      <c:pt idx="5">
                        <c:v>930</c:v>
                      </c:pt>
                      <c:pt idx="6">
                        <c:v>931</c:v>
                      </c:pt>
                      <c:pt idx="7">
                        <c:v>932</c:v>
                      </c:pt>
                      <c:pt idx="8" formatCode="#,##0">
                        <c:v>933</c:v>
                      </c:pt>
                      <c:pt idx="9" formatCode="#,##0">
                        <c:v>935</c:v>
                      </c:pt>
                      <c:pt idx="10" formatCode="_(* #,##0_);_(* \(#,##0\);_(* &quot;-&quot;??_);_(@_)">
                        <c:v>940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D6B-469E-9546-40178D1D86B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Units'!$A$13</c15:sqref>
                        </c15:formulaRef>
                      </c:ext>
                    </c:extLst>
                    <c:strCache>
                      <c:ptCount val="1"/>
                      <c:pt idx="0">
                        <c:v>Cottle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Units'!$B$13:$O$13</c15:sqref>
                        </c15:fullRef>
                        <c15:formulaRef>
                          <c15:sqref>'Housing Units'!$B$13:$L$13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967</c:v>
                      </c:pt>
                      <c:pt idx="1">
                        <c:v>965</c:v>
                      </c:pt>
                      <c:pt idx="2">
                        <c:v>962</c:v>
                      </c:pt>
                      <c:pt idx="3">
                        <c:v>960</c:v>
                      </c:pt>
                      <c:pt idx="4">
                        <c:v>957</c:v>
                      </c:pt>
                      <c:pt idx="5">
                        <c:v>954</c:v>
                      </c:pt>
                      <c:pt idx="6">
                        <c:v>951</c:v>
                      </c:pt>
                      <c:pt idx="7">
                        <c:v>948</c:v>
                      </c:pt>
                      <c:pt idx="8" formatCode="#,##0">
                        <c:v>946</c:v>
                      </c:pt>
                      <c:pt idx="9" formatCode="#,##0">
                        <c:v>945</c:v>
                      </c:pt>
                      <c:pt idx="10" formatCode="_(* #,##0_);_(* \(#,##0\);_(* &quot;-&quot;??_);_(@_)">
                        <c:v>945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D6B-469E-9546-40178D1D86BF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Units'!$A$14</c15:sqref>
                        </c15:formulaRef>
                      </c:ext>
                    </c:extLst>
                    <c:strCache>
                      <c:ptCount val="1"/>
                      <c:pt idx="0">
                        <c:v>Culberson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Units'!$B$14:$O$14</c15:sqref>
                        </c15:fullRef>
                        <c15:formulaRef>
                          <c15:sqref>'Housing Units'!$B$14:$L$14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1139</c:v>
                      </c:pt>
                      <c:pt idx="1">
                        <c:v>1142</c:v>
                      </c:pt>
                      <c:pt idx="2">
                        <c:v>1143</c:v>
                      </c:pt>
                      <c:pt idx="3">
                        <c:v>1144</c:v>
                      </c:pt>
                      <c:pt idx="4">
                        <c:v>1159</c:v>
                      </c:pt>
                      <c:pt idx="5">
                        <c:v>1161</c:v>
                      </c:pt>
                      <c:pt idx="6">
                        <c:v>1163</c:v>
                      </c:pt>
                      <c:pt idx="7">
                        <c:v>1167</c:v>
                      </c:pt>
                      <c:pt idx="8">
                        <c:v>1176</c:v>
                      </c:pt>
                      <c:pt idx="9">
                        <c:v>1175</c:v>
                      </c:pt>
                      <c:pt idx="10" formatCode="_(* #,##0_);_(* \(#,##0\);_(* &quot;-&quot;??_);_(@_)">
                        <c:v>1183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D6B-469E-9546-40178D1D86BF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Units'!$A$15</c15:sqref>
                        </c15:formulaRef>
                      </c:ext>
                    </c:extLst>
                    <c:strCache>
                      <c:ptCount val="1"/>
                      <c:pt idx="0">
                        <c:v>Dickens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Units'!$B$15:$O$15</c15:sqref>
                        </c15:fullRef>
                        <c15:formulaRef>
                          <c15:sqref>'Housing Units'!$B$15:$L$15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1281</c:v>
                      </c:pt>
                      <c:pt idx="1">
                        <c:v>1281</c:v>
                      </c:pt>
                      <c:pt idx="2">
                        <c:v>1280</c:v>
                      </c:pt>
                      <c:pt idx="3">
                        <c:v>1280</c:v>
                      </c:pt>
                      <c:pt idx="4">
                        <c:v>1280</c:v>
                      </c:pt>
                      <c:pt idx="5">
                        <c:v>1280</c:v>
                      </c:pt>
                      <c:pt idx="6">
                        <c:v>1280</c:v>
                      </c:pt>
                      <c:pt idx="7">
                        <c:v>1280</c:v>
                      </c:pt>
                      <c:pt idx="8">
                        <c:v>1281</c:v>
                      </c:pt>
                      <c:pt idx="9">
                        <c:v>1287</c:v>
                      </c:pt>
                      <c:pt idx="10" formatCode="_(* #,##0_);_(* \(#,##0\);_(* &quot;-&quot;??_);_(@_)">
                        <c:v>1286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D6B-469E-9546-40178D1D86BF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Units'!$A$16</c15:sqref>
                        </c15:formulaRef>
                      </c:ext>
                    </c:extLst>
                    <c:strCache>
                      <c:ptCount val="1"/>
                      <c:pt idx="0">
                        <c:v>Cochran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Units'!$B$16:$O$16</c15:sqref>
                        </c15:fullRef>
                        <c15:formulaRef>
                          <c15:sqref>'Housing Units'!$B$16:$L$16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1360</c:v>
                      </c:pt>
                      <c:pt idx="1">
                        <c:v>1358</c:v>
                      </c:pt>
                      <c:pt idx="2">
                        <c:v>1357</c:v>
                      </c:pt>
                      <c:pt idx="3">
                        <c:v>1355</c:v>
                      </c:pt>
                      <c:pt idx="4">
                        <c:v>1358</c:v>
                      </c:pt>
                      <c:pt idx="5">
                        <c:v>1358</c:v>
                      </c:pt>
                      <c:pt idx="6">
                        <c:v>1357</c:v>
                      </c:pt>
                      <c:pt idx="7">
                        <c:v>1359</c:v>
                      </c:pt>
                      <c:pt idx="8">
                        <c:v>1359</c:v>
                      </c:pt>
                      <c:pt idx="9">
                        <c:v>1352</c:v>
                      </c:pt>
                      <c:pt idx="10" formatCode="_(* #,##0_);_(* \(#,##0\);_(* &quot;-&quot;??_);_(@_)">
                        <c:v>1350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D6B-469E-9546-40178D1D86BF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Units'!$A$17</c15:sqref>
                        </c15:formulaRef>
                      </c:ext>
                    </c:extLst>
                    <c:strCache>
                      <c:ptCount val="1"/>
                      <c:pt idx="0">
                        <c:v>Sherman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Units'!$B$17:$O$17</c15:sqref>
                        </c15:fullRef>
                        <c15:formulaRef>
                          <c15:sqref>'Housing Units'!$B$17:$L$17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1254</c:v>
                      </c:pt>
                      <c:pt idx="1">
                        <c:v>1261</c:v>
                      </c:pt>
                      <c:pt idx="2">
                        <c:v>1268</c:v>
                      </c:pt>
                      <c:pt idx="3">
                        <c:v>1275</c:v>
                      </c:pt>
                      <c:pt idx="4">
                        <c:v>1286</c:v>
                      </c:pt>
                      <c:pt idx="5">
                        <c:v>1296</c:v>
                      </c:pt>
                      <c:pt idx="6">
                        <c:v>1306</c:v>
                      </c:pt>
                      <c:pt idx="7">
                        <c:v>1318</c:v>
                      </c:pt>
                      <c:pt idx="8">
                        <c:v>1333</c:v>
                      </c:pt>
                      <c:pt idx="9">
                        <c:v>1350</c:v>
                      </c:pt>
                      <c:pt idx="10" formatCode="_(* #,##0_);_(* \(#,##0\);_(* &quot;-&quot;??_);_(@_)">
                        <c:v>1358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AD6B-469E-9546-40178D1D86BF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Units'!$A$18</c15:sqref>
                        </c15:formulaRef>
                      </c:ext>
                    </c:extLst>
                    <c:strCache>
                      <c:ptCount val="1"/>
                      <c:pt idx="0">
                        <c:v>Reagan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Units'!$B$18:$O$18</c15:sqref>
                        </c15:fullRef>
                        <c15:formulaRef>
                          <c15:sqref>'Housing Units'!$B$18:$L$18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1373</c:v>
                      </c:pt>
                      <c:pt idx="1">
                        <c:v>1373</c:v>
                      </c:pt>
                      <c:pt idx="2">
                        <c:v>1377</c:v>
                      </c:pt>
                      <c:pt idx="3">
                        <c:v>1380</c:v>
                      </c:pt>
                      <c:pt idx="4">
                        <c:v>1390</c:v>
                      </c:pt>
                      <c:pt idx="5">
                        <c:v>1410</c:v>
                      </c:pt>
                      <c:pt idx="6">
                        <c:v>1412</c:v>
                      </c:pt>
                      <c:pt idx="7">
                        <c:v>1414</c:v>
                      </c:pt>
                      <c:pt idx="8">
                        <c:v>1417</c:v>
                      </c:pt>
                      <c:pt idx="9">
                        <c:v>1424</c:v>
                      </c:pt>
                      <c:pt idx="10" formatCode="_(* #,##0_);_(* \(#,##0\);_(* &quot;-&quot;??_);_(@_)">
                        <c:v>1429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D6B-469E-9546-40178D1D86BF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Units'!$A$19</c15:sqref>
                        </c15:formulaRef>
                      </c:ext>
                    </c:extLst>
                    <c:strCache>
                      <c:ptCount val="1"/>
                      <c:pt idx="0">
                        <c:v>Schleicher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Units'!$B$19:$O$19</c15:sqref>
                        </c15:fullRef>
                        <c15:formulaRef>
                          <c15:sqref>'Housing Units'!$B$19:$L$19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1489</c:v>
                      </c:pt>
                      <c:pt idx="1">
                        <c:v>1489</c:v>
                      </c:pt>
                      <c:pt idx="2">
                        <c:v>1490</c:v>
                      </c:pt>
                      <c:pt idx="3">
                        <c:v>1495</c:v>
                      </c:pt>
                      <c:pt idx="4">
                        <c:v>1496</c:v>
                      </c:pt>
                      <c:pt idx="5">
                        <c:v>1498</c:v>
                      </c:pt>
                      <c:pt idx="6">
                        <c:v>1501</c:v>
                      </c:pt>
                      <c:pt idx="7">
                        <c:v>1502</c:v>
                      </c:pt>
                      <c:pt idx="8">
                        <c:v>1505</c:v>
                      </c:pt>
                      <c:pt idx="9">
                        <c:v>1515</c:v>
                      </c:pt>
                      <c:pt idx="10" formatCode="_(* #,##0_);_(* \(#,##0\);_(* &quot;-&quot;??_);_(@_)">
                        <c:v>1512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D6B-469E-9546-40178D1D86BF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Units'!$A$20</c15:sqref>
                        </c15:formulaRef>
                      </c:ext>
                    </c:extLst>
                    <c:strCache>
                      <c:ptCount val="1"/>
                      <c:pt idx="0">
                        <c:v>Upton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Units'!$B$20:$O$20</c15:sqref>
                        </c15:fullRef>
                        <c15:formulaRef>
                          <c15:sqref>'Housing Units'!$B$20:$L$20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1546</c:v>
                      </c:pt>
                      <c:pt idx="1">
                        <c:v>1546</c:v>
                      </c:pt>
                      <c:pt idx="2">
                        <c:v>1547</c:v>
                      </c:pt>
                      <c:pt idx="3">
                        <c:v>1553</c:v>
                      </c:pt>
                      <c:pt idx="4">
                        <c:v>1554</c:v>
                      </c:pt>
                      <c:pt idx="5">
                        <c:v>1555</c:v>
                      </c:pt>
                      <c:pt idx="6">
                        <c:v>1555</c:v>
                      </c:pt>
                      <c:pt idx="7">
                        <c:v>1555</c:v>
                      </c:pt>
                      <c:pt idx="8">
                        <c:v>1559</c:v>
                      </c:pt>
                      <c:pt idx="9">
                        <c:v>1561</c:v>
                      </c:pt>
                      <c:pt idx="10" formatCode="_(* #,##0_);_(* \(#,##0\);_(* &quot;-&quot;??_);_(@_)">
                        <c:v>1570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D6B-469E-9546-40178D1D86BF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Units'!$A$21</c15:sqref>
                        </c15:formulaRef>
                      </c:ext>
                    </c:extLst>
                    <c:strCache>
                      <c:ptCount val="1"/>
                      <c:pt idx="0">
                        <c:v>Hudspeth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Units'!$B$21:$O$21</c15:sqref>
                        </c15:fullRef>
                        <c15:formulaRef>
                          <c15:sqref>'Housing Units'!$B$21:$L$21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1528</c:v>
                      </c:pt>
                      <c:pt idx="1">
                        <c:v>1532</c:v>
                      </c:pt>
                      <c:pt idx="2">
                        <c:v>1537</c:v>
                      </c:pt>
                      <c:pt idx="3">
                        <c:v>1542</c:v>
                      </c:pt>
                      <c:pt idx="4">
                        <c:v>1549</c:v>
                      </c:pt>
                      <c:pt idx="5">
                        <c:v>1556</c:v>
                      </c:pt>
                      <c:pt idx="6">
                        <c:v>1562</c:v>
                      </c:pt>
                      <c:pt idx="7">
                        <c:v>1570</c:v>
                      </c:pt>
                      <c:pt idx="8">
                        <c:v>1581</c:v>
                      </c:pt>
                      <c:pt idx="9">
                        <c:v>1596</c:v>
                      </c:pt>
                      <c:pt idx="10" formatCode="_(* #,##0_);_(* \(#,##0\);_(* &quot;-&quot;??_);_(@_)">
                        <c:v>1620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AD6B-469E-9546-40178D1D86BF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Units'!$A$22</c15:sqref>
                        </c15:formulaRef>
                      </c:ext>
                    </c:extLst>
                    <c:strCache>
                      <c:ptCount val="1"/>
                      <c:pt idx="0">
                        <c:v>Jeff Davis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Units'!$B$22:$O$22</c15:sqref>
                        </c15:fullRef>
                        <c15:formulaRef>
                          <c15:sqref>'Housing Units'!$B$22:$L$22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1614</c:v>
                      </c:pt>
                      <c:pt idx="1">
                        <c:v>1616</c:v>
                      </c:pt>
                      <c:pt idx="2">
                        <c:v>1618</c:v>
                      </c:pt>
                      <c:pt idx="3">
                        <c:v>1621</c:v>
                      </c:pt>
                      <c:pt idx="4">
                        <c:v>1624</c:v>
                      </c:pt>
                      <c:pt idx="5">
                        <c:v>1628</c:v>
                      </c:pt>
                      <c:pt idx="6">
                        <c:v>1631</c:v>
                      </c:pt>
                      <c:pt idx="7">
                        <c:v>1636</c:v>
                      </c:pt>
                      <c:pt idx="8">
                        <c:v>1641</c:v>
                      </c:pt>
                      <c:pt idx="9">
                        <c:v>1653</c:v>
                      </c:pt>
                      <c:pt idx="10" formatCode="_(* #,##0_);_(* \(#,##0\);_(* &quot;-&quot;??_);_(@_)">
                        <c:v>1664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AD6B-469E-9546-40178D1D86BF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Units'!$A$23</c15:sqref>
                        </c15:formulaRef>
                      </c:ext>
                    </c:extLst>
                    <c:strCache>
                      <c:ptCount val="1"/>
                      <c:pt idx="0">
                        <c:v>Concho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Units'!$B$23:$O$23</c15:sqref>
                        </c15:fullRef>
                        <c15:formulaRef>
                          <c15:sqref>'Housing Units'!$B$23:$L$23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1637</c:v>
                      </c:pt>
                      <c:pt idx="1">
                        <c:v>1637</c:v>
                      </c:pt>
                      <c:pt idx="2">
                        <c:v>1637</c:v>
                      </c:pt>
                      <c:pt idx="3">
                        <c:v>1637</c:v>
                      </c:pt>
                      <c:pt idx="4">
                        <c:v>1645</c:v>
                      </c:pt>
                      <c:pt idx="5">
                        <c:v>1650</c:v>
                      </c:pt>
                      <c:pt idx="6">
                        <c:v>1653</c:v>
                      </c:pt>
                      <c:pt idx="7">
                        <c:v>1655</c:v>
                      </c:pt>
                      <c:pt idx="8">
                        <c:v>1657</c:v>
                      </c:pt>
                      <c:pt idx="9">
                        <c:v>1669</c:v>
                      </c:pt>
                      <c:pt idx="10" formatCode="_(* #,##0_);_(* \(#,##0\);_(* &quot;-&quot;??_);_(@_)">
                        <c:v>1666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AD6B-469E-9546-40178D1D86BF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Units'!$A$24</c15:sqref>
                        </c15:formulaRef>
                      </c:ext>
                    </c:extLst>
                    <c:strCache>
                      <c:ptCount val="1"/>
                      <c:pt idx="0">
                        <c:v>Edwards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Units'!$B$24:$O$24</c15:sqref>
                        </c15:fullRef>
                        <c15:formulaRef>
                          <c15:sqref>'Housing Units'!$B$24:$L$24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1606</c:v>
                      </c:pt>
                      <c:pt idx="1">
                        <c:v>1608</c:v>
                      </c:pt>
                      <c:pt idx="2">
                        <c:v>1609</c:v>
                      </c:pt>
                      <c:pt idx="3">
                        <c:v>1611</c:v>
                      </c:pt>
                      <c:pt idx="4">
                        <c:v>1614</c:v>
                      </c:pt>
                      <c:pt idx="5">
                        <c:v>1616</c:v>
                      </c:pt>
                      <c:pt idx="6">
                        <c:v>1619</c:v>
                      </c:pt>
                      <c:pt idx="7">
                        <c:v>1622</c:v>
                      </c:pt>
                      <c:pt idx="8">
                        <c:v>1626</c:v>
                      </c:pt>
                      <c:pt idx="9">
                        <c:v>1655</c:v>
                      </c:pt>
                      <c:pt idx="10" formatCode="_(* #,##0_);_(* \(#,##0\);_(* &quot;-&quot;??_);_(@_)">
                        <c:v>1671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AD6B-469E-9546-40178D1D86BF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Units'!$A$25</c15:sqref>
                        </c15:formulaRef>
                      </c:ext>
                    </c:extLst>
                    <c:strCache>
                      <c:ptCount val="1"/>
                      <c:pt idx="0">
                        <c:v>Crane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Units'!$B$25:$O$25</c15:sqref>
                        </c15:fullRef>
                        <c15:formulaRef>
                          <c15:sqref>'Housing Units'!$B$25:$L$25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1632</c:v>
                      </c:pt>
                      <c:pt idx="1">
                        <c:v>1655</c:v>
                      </c:pt>
                      <c:pt idx="2">
                        <c:v>1653</c:v>
                      </c:pt>
                      <c:pt idx="3">
                        <c:v>1656</c:v>
                      </c:pt>
                      <c:pt idx="4">
                        <c:v>1664</c:v>
                      </c:pt>
                      <c:pt idx="5">
                        <c:v>1664</c:v>
                      </c:pt>
                      <c:pt idx="6">
                        <c:v>1664</c:v>
                      </c:pt>
                      <c:pt idx="7">
                        <c:v>1676</c:v>
                      </c:pt>
                      <c:pt idx="8">
                        <c:v>1677</c:v>
                      </c:pt>
                      <c:pt idx="9">
                        <c:v>1695</c:v>
                      </c:pt>
                      <c:pt idx="10" formatCode="_(* #,##0_);_(* \(#,##0\);_(* &quot;-&quot;??_);_(@_)">
                        <c:v>1689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AD6B-469E-9546-40178D1D86BF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Units'!$A$26</c15:sqref>
                        </c15:formulaRef>
                      </c:ext>
                    </c:extLst>
                    <c:strCache>
                      <c:ptCount val="1"/>
                      <c:pt idx="0">
                        <c:v>Menard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Units'!$B$26:$O$26</c15:sqref>
                        </c15:fullRef>
                        <c15:formulaRef>
                          <c15:sqref>'Housing Units'!$B$26:$L$26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1703</c:v>
                      </c:pt>
                      <c:pt idx="1">
                        <c:v>1705</c:v>
                      </c:pt>
                      <c:pt idx="2">
                        <c:v>1706</c:v>
                      </c:pt>
                      <c:pt idx="3">
                        <c:v>1708</c:v>
                      </c:pt>
                      <c:pt idx="4">
                        <c:v>1711</c:v>
                      </c:pt>
                      <c:pt idx="5">
                        <c:v>1714</c:v>
                      </c:pt>
                      <c:pt idx="6">
                        <c:v>1717</c:v>
                      </c:pt>
                      <c:pt idx="7">
                        <c:v>1720</c:v>
                      </c:pt>
                      <c:pt idx="8">
                        <c:v>1726</c:v>
                      </c:pt>
                      <c:pt idx="9">
                        <c:v>1721</c:v>
                      </c:pt>
                      <c:pt idx="10" formatCode="_(* #,##0_);_(* \(#,##0\);_(* &quot;-&quot;??_);_(@_)">
                        <c:v>1736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AD6B-469E-9546-40178D1D86BF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Units'!$A$27</c15:sqref>
                        </c15:formulaRef>
                      </c:ext>
                    </c:extLst>
                    <c:strCache>
                      <c:ptCount val="1"/>
                      <c:pt idx="0">
                        <c:v>Crockett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Units'!$B$27:$O$27</c15:sqref>
                        </c15:fullRef>
                        <c15:formulaRef>
                          <c15:sqref>'Housing Units'!$B$27:$L$27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1867</c:v>
                      </c:pt>
                      <c:pt idx="1">
                        <c:v>1868</c:v>
                      </c:pt>
                      <c:pt idx="2">
                        <c:v>1870</c:v>
                      </c:pt>
                      <c:pt idx="3">
                        <c:v>1873</c:v>
                      </c:pt>
                      <c:pt idx="4">
                        <c:v>1876</c:v>
                      </c:pt>
                      <c:pt idx="5">
                        <c:v>1879</c:v>
                      </c:pt>
                      <c:pt idx="6">
                        <c:v>1883</c:v>
                      </c:pt>
                      <c:pt idx="7">
                        <c:v>1887</c:v>
                      </c:pt>
                      <c:pt idx="8">
                        <c:v>1892</c:v>
                      </c:pt>
                      <c:pt idx="9">
                        <c:v>1887</c:v>
                      </c:pt>
                      <c:pt idx="10" formatCode="_(* #,##0_);_(* \(#,##0\);_(* &quot;-&quot;??_);_(@_)">
                        <c:v>1891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AD6B-469E-9546-40178D1D86BF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Units'!$A$28</c15:sqref>
                        </c15:formulaRef>
                      </c:ext>
                    </c:extLst>
                    <c:strCache>
                      <c:ptCount val="1"/>
                      <c:pt idx="0">
                        <c:v>Martin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Units'!$B$28:$O$28</c15:sqref>
                        </c15:fullRef>
                        <c15:formulaRef>
                          <c15:sqref>'Housing Units'!$B$28:$L$28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1852</c:v>
                      </c:pt>
                      <c:pt idx="1">
                        <c:v>1861</c:v>
                      </c:pt>
                      <c:pt idx="2">
                        <c:v>1864</c:v>
                      </c:pt>
                      <c:pt idx="3">
                        <c:v>1868</c:v>
                      </c:pt>
                      <c:pt idx="4">
                        <c:v>1871</c:v>
                      </c:pt>
                      <c:pt idx="5">
                        <c:v>1876</c:v>
                      </c:pt>
                      <c:pt idx="6">
                        <c:v>1882</c:v>
                      </c:pt>
                      <c:pt idx="7">
                        <c:v>1888</c:v>
                      </c:pt>
                      <c:pt idx="8">
                        <c:v>1897</c:v>
                      </c:pt>
                      <c:pt idx="9">
                        <c:v>1900</c:v>
                      </c:pt>
                      <c:pt idx="10" formatCode="_(* #,##0_);_(* \(#,##0\);_(* &quot;-&quot;??_);_(@_)">
                        <c:v>1917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AD6B-469E-9546-40178D1D86BF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Units'!$A$29</c15:sqref>
                        </c15:formulaRef>
                      </c:ext>
                    </c:extLst>
                    <c:strCache>
                      <c:ptCount val="1"/>
                      <c:pt idx="0">
                        <c:v>Knox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Units'!$B$29:$O$29</c15:sqref>
                        </c15:fullRef>
                        <c15:formulaRef>
                          <c15:sqref>'Housing Units'!$B$29:$L$29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2044</c:v>
                      </c:pt>
                      <c:pt idx="1">
                        <c:v>2043</c:v>
                      </c:pt>
                      <c:pt idx="2">
                        <c:v>2042</c:v>
                      </c:pt>
                      <c:pt idx="3">
                        <c:v>2041</c:v>
                      </c:pt>
                      <c:pt idx="4">
                        <c:v>2040</c:v>
                      </c:pt>
                      <c:pt idx="5">
                        <c:v>2039</c:v>
                      </c:pt>
                      <c:pt idx="6">
                        <c:v>2038</c:v>
                      </c:pt>
                      <c:pt idx="7">
                        <c:v>2037</c:v>
                      </c:pt>
                      <c:pt idx="8">
                        <c:v>2037</c:v>
                      </c:pt>
                      <c:pt idx="9">
                        <c:v>2030</c:v>
                      </c:pt>
                      <c:pt idx="10" formatCode="_(* #,##0_);_(* \(#,##0\);_(* &quot;-&quot;??_);_(@_)">
                        <c:v>2030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AD6B-469E-9546-40178D1D86BF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Units'!$A$30</c15:sqref>
                        </c15:formulaRef>
                      </c:ext>
                    </c:extLst>
                    <c:strCache>
                      <c:ptCount val="1"/>
                      <c:pt idx="0">
                        <c:v>Sutton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Units'!$B$30:$O$30</c15:sqref>
                        </c15:fullRef>
                        <c15:formulaRef>
                          <c15:sqref>'Housing Units'!$B$30:$L$30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2031</c:v>
                      </c:pt>
                      <c:pt idx="1">
                        <c:v>2031</c:v>
                      </c:pt>
                      <c:pt idx="2">
                        <c:v>2031</c:v>
                      </c:pt>
                      <c:pt idx="3">
                        <c:v>2031</c:v>
                      </c:pt>
                      <c:pt idx="4">
                        <c:v>2033</c:v>
                      </c:pt>
                      <c:pt idx="5">
                        <c:v>2034</c:v>
                      </c:pt>
                      <c:pt idx="6">
                        <c:v>2045</c:v>
                      </c:pt>
                      <c:pt idx="7">
                        <c:v>2059</c:v>
                      </c:pt>
                      <c:pt idx="8">
                        <c:v>2062</c:v>
                      </c:pt>
                      <c:pt idx="9">
                        <c:v>2065</c:v>
                      </c:pt>
                      <c:pt idx="10" formatCode="_(* #,##0_);_(* \(#,##0\);_(* &quot;-&quot;??_);_(@_)">
                        <c:v>2067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AD6B-469E-9546-40178D1D86BF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Units'!$A$31</c15:sqref>
                        </c15:formulaRef>
                      </c:ext>
                    </c:extLst>
                    <c:strCache>
                      <c:ptCount val="1"/>
                      <c:pt idx="0">
                        <c:v>Fisher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Units'!$B$31:$O$31</c15:sqref>
                        </c15:fullRef>
                        <c15:formulaRef>
                          <c15:sqref>'Housing Units'!$B$31:$L$31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2211</c:v>
                      </c:pt>
                      <c:pt idx="1">
                        <c:v>2210</c:v>
                      </c:pt>
                      <c:pt idx="2">
                        <c:v>2208</c:v>
                      </c:pt>
                      <c:pt idx="3">
                        <c:v>2206</c:v>
                      </c:pt>
                      <c:pt idx="4">
                        <c:v>2204</c:v>
                      </c:pt>
                      <c:pt idx="5">
                        <c:v>2204</c:v>
                      </c:pt>
                      <c:pt idx="6">
                        <c:v>2204</c:v>
                      </c:pt>
                      <c:pt idx="7">
                        <c:v>2205</c:v>
                      </c:pt>
                      <c:pt idx="8">
                        <c:v>2208</c:v>
                      </c:pt>
                      <c:pt idx="9">
                        <c:v>2200</c:v>
                      </c:pt>
                      <c:pt idx="10" formatCode="_(* #,##0_);_(* \(#,##0\);_(* &quot;-&quot;??_);_(@_)">
                        <c:v>2202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AD6B-469E-9546-40178D1D86BF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Units'!$A$32</c15:sqref>
                        </c15:formulaRef>
                      </c:ext>
                    </c:extLst>
                    <c:strCache>
                      <c:ptCount val="1"/>
                      <c:pt idx="0">
                        <c:v>Garza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Units'!$B$32:$O$32</c15:sqref>
                        </c15:fullRef>
                        <c15:formulaRef>
                          <c15:sqref>'Housing Units'!$B$32:$L$32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2236</c:v>
                      </c:pt>
                      <c:pt idx="1">
                        <c:v>2232</c:v>
                      </c:pt>
                      <c:pt idx="2">
                        <c:v>2227</c:v>
                      </c:pt>
                      <c:pt idx="3">
                        <c:v>2223</c:v>
                      </c:pt>
                      <c:pt idx="4">
                        <c:v>2219</c:v>
                      </c:pt>
                      <c:pt idx="5">
                        <c:v>2214</c:v>
                      </c:pt>
                      <c:pt idx="6">
                        <c:v>2209</c:v>
                      </c:pt>
                      <c:pt idx="7">
                        <c:v>2204</c:v>
                      </c:pt>
                      <c:pt idx="8">
                        <c:v>2200</c:v>
                      </c:pt>
                      <c:pt idx="9">
                        <c:v>2225</c:v>
                      </c:pt>
                      <c:pt idx="10" formatCode="_(* #,##0_);_(* \(#,##0\);_(* &quot;-&quot;??_);_(@_)">
                        <c:v>2216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AD6B-469E-9546-40178D1D86BF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Units'!$A$33</c15:sqref>
                        </c15:formulaRef>
                      </c:ext>
                    </c:extLst>
                    <c:strCache>
                      <c:ptCount val="1"/>
                      <c:pt idx="0">
                        <c:v>Lynn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Units'!$B$33:$O$33</c15:sqref>
                        </c15:fullRef>
                        <c15:formulaRef>
                          <c15:sqref>'Housing Units'!$B$33:$L$33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2676</c:v>
                      </c:pt>
                      <c:pt idx="1">
                        <c:v>2674</c:v>
                      </c:pt>
                      <c:pt idx="2">
                        <c:v>2675</c:v>
                      </c:pt>
                      <c:pt idx="3">
                        <c:v>2676</c:v>
                      </c:pt>
                      <c:pt idx="4">
                        <c:v>2674</c:v>
                      </c:pt>
                      <c:pt idx="5">
                        <c:v>2674</c:v>
                      </c:pt>
                      <c:pt idx="6">
                        <c:v>2672</c:v>
                      </c:pt>
                      <c:pt idx="7">
                        <c:v>2671</c:v>
                      </c:pt>
                      <c:pt idx="8">
                        <c:v>2671</c:v>
                      </c:pt>
                      <c:pt idx="9">
                        <c:v>2672</c:v>
                      </c:pt>
                      <c:pt idx="10" formatCode="_(* #,##0_);_(* \(#,##0\);_(* &quot;-&quot;??_);_(@_)">
                        <c:v>2661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AD6B-469E-9546-40178D1D86BF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Units'!$A$34</c15:sqref>
                        </c15:formulaRef>
                      </c:ext>
                    </c:extLst>
                    <c:strCache>
                      <c:ptCount val="1"/>
                      <c:pt idx="0">
                        <c:v>Coke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Units'!$B$34:$O$34</c15:sqref>
                        </c15:fullRef>
                        <c15:formulaRef>
                          <c15:sqref>'Housing Units'!$B$34:$L$34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2663</c:v>
                      </c:pt>
                      <c:pt idx="1">
                        <c:v>2666</c:v>
                      </c:pt>
                      <c:pt idx="2">
                        <c:v>2673</c:v>
                      </c:pt>
                      <c:pt idx="3">
                        <c:v>2679</c:v>
                      </c:pt>
                      <c:pt idx="4">
                        <c:v>2687</c:v>
                      </c:pt>
                      <c:pt idx="5">
                        <c:v>2695</c:v>
                      </c:pt>
                      <c:pt idx="6">
                        <c:v>2702</c:v>
                      </c:pt>
                      <c:pt idx="7">
                        <c:v>2710</c:v>
                      </c:pt>
                      <c:pt idx="8">
                        <c:v>2722</c:v>
                      </c:pt>
                      <c:pt idx="9">
                        <c:v>2736</c:v>
                      </c:pt>
                      <c:pt idx="10" formatCode="_(* #,##0_);_(* \(#,##0\);_(* &quot;-&quot;??_);_(@_)">
                        <c:v>2745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AD6B-469E-9546-40178D1D86BF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Units'!$A$35</c15:sqref>
                        </c15:formulaRef>
                      </c:ext>
                    </c:extLst>
                    <c:strCache>
                      <c:ptCount val="1"/>
                      <c:pt idx="0">
                        <c:v>Carson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Units'!$B$35:$O$35</c15:sqref>
                        </c15:fullRef>
                        <c15:formulaRef>
                          <c15:sqref>'Housing Units'!$B$35:$L$35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2783</c:v>
                      </c:pt>
                      <c:pt idx="1">
                        <c:v>2782</c:v>
                      </c:pt>
                      <c:pt idx="2">
                        <c:v>2780</c:v>
                      </c:pt>
                      <c:pt idx="3">
                        <c:v>2779</c:v>
                      </c:pt>
                      <c:pt idx="4">
                        <c:v>2782</c:v>
                      </c:pt>
                      <c:pt idx="5">
                        <c:v>2784</c:v>
                      </c:pt>
                      <c:pt idx="6">
                        <c:v>2790</c:v>
                      </c:pt>
                      <c:pt idx="7">
                        <c:v>2797</c:v>
                      </c:pt>
                      <c:pt idx="8">
                        <c:v>2800</c:v>
                      </c:pt>
                      <c:pt idx="9">
                        <c:v>2793</c:v>
                      </c:pt>
                      <c:pt idx="10" formatCode="_(* #,##0_);_(* \(#,##0\);_(* &quot;-&quot;??_);_(@_)">
                        <c:v>2785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AD6B-469E-9546-40178D1D86BF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Units'!$A$36</c15:sqref>
                        </c15:formulaRef>
                      </c:ext>
                    </c:extLst>
                    <c:strCache>
                      <c:ptCount val="1"/>
                      <c:pt idx="0">
                        <c:v>Crosby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Units'!$B$36:$O$36</c15:sqref>
                        </c15:fullRef>
                        <c15:formulaRef>
                          <c15:sqref>'Housing Units'!$B$36:$L$36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2900</c:v>
                      </c:pt>
                      <c:pt idx="1">
                        <c:v>2895</c:v>
                      </c:pt>
                      <c:pt idx="2">
                        <c:v>2896</c:v>
                      </c:pt>
                      <c:pt idx="3">
                        <c:v>2899</c:v>
                      </c:pt>
                      <c:pt idx="4">
                        <c:v>2902</c:v>
                      </c:pt>
                      <c:pt idx="5">
                        <c:v>2902</c:v>
                      </c:pt>
                      <c:pt idx="6">
                        <c:v>2902</c:v>
                      </c:pt>
                      <c:pt idx="7">
                        <c:v>2906</c:v>
                      </c:pt>
                      <c:pt idx="8">
                        <c:v>2902</c:v>
                      </c:pt>
                      <c:pt idx="9">
                        <c:v>2908</c:v>
                      </c:pt>
                      <c:pt idx="10" formatCode="_(* #,##0_);_(* \(#,##0\);_(* &quot;-&quot;??_);_(@_)">
                        <c:v>2909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AD6B-469E-9546-40178D1D86BF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Units'!$A$37</c15:sqref>
                        </c15:formulaRef>
                      </c:ext>
                    </c:extLst>
                    <c:strCache>
                      <c:ptCount val="1"/>
                      <c:pt idx="0">
                        <c:v>Floyd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Units'!$B$37:$O$37</c15:sqref>
                        </c15:fullRef>
                        <c15:formulaRef>
                          <c15:sqref>'Housing Units'!$B$37:$L$37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3003</c:v>
                      </c:pt>
                      <c:pt idx="1">
                        <c:v>2997</c:v>
                      </c:pt>
                      <c:pt idx="2">
                        <c:v>2990</c:v>
                      </c:pt>
                      <c:pt idx="3">
                        <c:v>2990</c:v>
                      </c:pt>
                      <c:pt idx="4">
                        <c:v>2984</c:v>
                      </c:pt>
                      <c:pt idx="5">
                        <c:v>2984</c:v>
                      </c:pt>
                      <c:pt idx="6">
                        <c:v>2981</c:v>
                      </c:pt>
                      <c:pt idx="7">
                        <c:v>2974</c:v>
                      </c:pt>
                      <c:pt idx="8">
                        <c:v>2968</c:v>
                      </c:pt>
                      <c:pt idx="9">
                        <c:v>2956</c:v>
                      </c:pt>
                      <c:pt idx="10" formatCode="_(* #,##0_);_(* \(#,##0\);_(* &quot;-&quot;??_);_(@_)">
                        <c:v>2951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AD6B-469E-9546-40178D1D86BF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Units'!$A$38</c15:sqref>
                        </c15:formulaRef>
                      </c:ext>
                    </c:extLst>
                    <c:strCache>
                      <c:ptCount val="1"/>
                      <c:pt idx="0">
                        <c:v>Dallam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Units'!$B$38:$O$38</c15:sqref>
                        </c15:fullRef>
                        <c15:formulaRef>
                          <c15:sqref>'Housing Units'!$B$38:$L$38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2827</c:v>
                      </c:pt>
                      <c:pt idx="1">
                        <c:v>2876</c:v>
                      </c:pt>
                      <c:pt idx="2">
                        <c:v>2884</c:v>
                      </c:pt>
                      <c:pt idx="3">
                        <c:v>2892</c:v>
                      </c:pt>
                      <c:pt idx="4">
                        <c:v>2905</c:v>
                      </c:pt>
                      <c:pt idx="5">
                        <c:v>2917</c:v>
                      </c:pt>
                      <c:pt idx="6">
                        <c:v>2929</c:v>
                      </c:pt>
                      <c:pt idx="7">
                        <c:v>2944</c:v>
                      </c:pt>
                      <c:pt idx="8">
                        <c:v>2950</c:v>
                      </c:pt>
                      <c:pt idx="9">
                        <c:v>2977</c:v>
                      </c:pt>
                      <c:pt idx="10" formatCode="_(* #,##0_);_(* \(#,##0\);_(* &quot;-&quot;??_);_(@_)">
                        <c:v>2974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AD6B-469E-9546-40178D1D86BF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Units'!$A$39</c15:sqref>
                        </c15:formulaRef>
                      </c:ext>
                    </c:extLst>
                    <c:strCache>
                      <c:ptCount val="1"/>
                      <c:pt idx="0">
                        <c:v>Yoakum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Units'!$B$39:$O$39</c15:sqref>
                        </c15:fullRef>
                        <c15:formulaRef>
                          <c15:sqref>'Housing Units'!$B$39:$L$39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2980</c:v>
                      </c:pt>
                      <c:pt idx="1">
                        <c:v>2985</c:v>
                      </c:pt>
                      <c:pt idx="2">
                        <c:v>2990</c:v>
                      </c:pt>
                      <c:pt idx="3">
                        <c:v>2996</c:v>
                      </c:pt>
                      <c:pt idx="4">
                        <c:v>3017</c:v>
                      </c:pt>
                      <c:pt idx="5">
                        <c:v>3033</c:v>
                      </c:pt>
                      <c:pt idx="6">
                        <c:v>3047</c:v>
                      </c:pt>
                      <c:pt idx="7">
                        <c:v>3050</c:v>
                      </c:pt>
                      <c:pt idx="8">
                        <c:v>3056</c:v>
                      </c:pt>
                      <c:pt idx="9">
                        <c:v>3044</c:v>
                      </c:pt>
                      <c:pt idx="10" formatCode="_(* #,##0_);_(* \(#,##0\);_(* &quot;-&quot;??_);_(@_)">
                        <c:v>3067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AD6B-469E-9546-40178D1D86BF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Units'!$A$40</c15:sqref>
                        </c15:formulaRef>
                      </c:ext>
                    </c:extLst>
                    <c:strCache>
                      <c:ptCount val="1"/>
                      <c:pt idx="0">
                        <c:v>Winkler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Units'!$B$40:$O$40</c15:sqref>
                        </c15:fullRef>
                        <c15:formulaRef>
                          <c15:sqref>'Housing Units'!$B$40:$L$40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3026</c:v>
                      </c:pt>
                      <c:pt idx="1">
                        <c:v>3021</c:v>
                      </c:pt>
                      <c:pt idx="2">
                        <c:v>3017</c:v>
                      </c:pt>
                      <c:pt idx="3">
                        <c:v>3013</c:v>
                      </c:pt>
                      <c:pt idx="4">
                        <c:v>3007</c:v>
                      </c:pt>
                      <c:pt idx="5">
                        <c:v>3001</c:v>
                      </c:pt>
                      <c:pt idx="6">
                        <c:v>2994</c:v>
                      </c:pt>
                      <c:pt idx="7">
                        <c:v>2987</c:v>
                      </c:pt>
                      <c:pt idx="8">
                        <c:v>3100</c:v>
                      </c:pt>
                      <c:pt idx="9">
                        <c:v>3100</c:v>
                      </c:pt>
                      <c:pt idx="10" formatCode="_(* #,##0_);_(* \(#,##0\);_(* &quot;-&quot;??_);_(@_)">
                        <c:v>3102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AD6B-469E-9546-40178D1D86BF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Units'!$A$41</c15:sqref>
                        </c15:formulaRef>
                      </c:ext>
                    </c:extLst>
                    <c:strCache>
                      <c:ptCount val="1"/>
                      <c:pt idx="0">
                        <c:v>Swisher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Units'!$B$41:$O$41</c15:sqref>
                        </c15:fullRef>
                        <c15:formulaRef>
                          <c15:sqref>'Housing Units'!$B$41:$L$41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3219</c:v>
                      </c:pt>
                      <c:pt idx="1">
                        <c:v>3214</c:v>
                      </c:pt>
                      <c:pt idx="2">
                        <c:v>3208</c:v>
                      </c:pt>
                      <c:pt idx="3">
                        <c:v>3203</c:v>
                      </c:pt>
                      <c:pt idx="4">
                        <c:v>3197</c:v>
                      </c:pt>
                      <c:pt idx="5">
                        <c:v>3192</c:v>
                      </c:pt>
                      <c:pt idx="6">
                        <c:v>3186</c:v>
                      </c:pt>
                      <c:pt idx="7">
                        <c:v>3181</c:v>
                      </c:pt>
                      <c:pt idx="8">
                        <c:v>3177</c:v>
                      </c:pt>
                      <c:pt idx="9">
                        <c:v>3178</c:v>
                      </c:pt>
                      <c:pt idx="10" formatCode="_(* #,##0_);_(* \(#,##0\);_(* &quot;-&quot;??_);_(@_)">
                        <c:v>3169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AD6B-469E-9546-40178D1D86BF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Units'!$A$42</c15:sqref>
                        </c15:formulaRef>
                      </c:ext>
                    </c:extLst>
                    <c:strCache>
                      <c:ptCount val="1"/>
                      <c:pt idx="0">
                        <c:v>Kimble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Units'!$B$42:$O$42</c15:sqref>
                        </c15:fullRef>
                        <c15:formulaRef>
                          <c15:sqref>'Housing Units'!$B$42:$L$42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3369</c:v>
                      </c:pt>
                      <c:pt idx="1">
                        <c:v>3370</c:v>
                      </c:pt>
                      <c:pt idx="2">
                        <c:v>3372</c:v>
                      </c:pt>
                      <c:pt idx="3">
                        <c:v>3373</c:v>
                      </c:pt>
                      <c:pt idx="4">
                        <c:v>3378</c:v>
                      </c:pt>
                      <c:pt idx="5">
                        <c:v>3383</c:v>
                      </c:pt>
                      <c:pt idx="6">
                        <c:v>3386</c:v>
                      </c:pt>
                      <c:pt idx="7">
                        <c:v>3389</c:v>
                      </c:pt>
                      <c:pt idx="8">
                        <c:v>3398</c:v>
                      </c:pt>
                      <c:pt idx="9">
                        <c:v>3424</c:v>
                      </c:pt>
                      <c:pt idx="10" formatCode="_(* #,##0_);_(* \(#,##0\);_(* &quot;-&quot;??_);_(@_)">
                        <c:v>3431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AD6B-469E-9546-40178D1D86BF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Units'!$A$43</c15:sqref>
                        </c15:formulaRef>
                      </c:ext>
                    </c:extLst>
                    <c:strCache>
                      <c:ptCount val="1"/>
                      <c:pt idx="0">
                        <c:v>Presidio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Units'!$B$43:$O$43</c15:sqref>
                        </c15:fullRef>
                        <c15:formulaRef>
                          <c15:sqref>'Housing Units'!$B$43:$L$43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3825</c:v>
                      </c:pt>
                      <c:pt idx="1">
                        <c:v>3825</c:v>
                      </c:pt>
                      <c:pt idx="2">
                        <c:v>3827</c:v>
                      </c:pt>
                      <c:pt idx="3">
                        <c:v>3833</c:v>
                      </c:pt>
                      <c:pt idx="4">
                        <c:v>3845</c:v>
                      </c:pt>
                      <c:pt idx="5">
                        <c:v>3857</c:v>
                      </c:pt>
                      <c:pt idx="6">
                        <c:v>3867</c:v>
                      </c:pt>
                      <c:pt idx="7">
                        <c:v>3881</c:v>
                      </c:pt>
                      <c:pt idx="8">
                        <c:v>3904</c:v>
                      </c:pt>
                      <c:pt idx="9">
                        <c:v>3969</c:v>
                      </c:pt>
                      <c:pt idx="10" formatCode="_(* #,##0_);_(* \(#,##0\);_(* &quot;-&quot;??_);_(@_)">
                        <c:v>3986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AD6B-469E-9546-40178D1D86BF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Units'!$A$44</c15:sqref>
                        </c15:formulaRef>
                      </c:ext>
                    </c:extLst>
                    <c:strCache>
                      <c:ptCount val="1"/>
                      <c:pt idx="0">
                        <c:v>Mitchell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Units'!$B$44:$O$44</c15:sqref>
                        </c15:fullRef>
                        <c15:formulaRef>
                          <c15:sqref>'Housing Units'!$B$44:$L$44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4064</c:v>
                      </c:pt>
                      <c:pt idx="1">
                        <c:v>4062</c:v>
                      </c:pt>
                      <c:pt idx="2">
                        <c:v>4061</c:v>
                      </c:pt>
                      <c:pt idx="3">
                        <c:v>4064</c:v>
                      </c:pt>
                      <c:pt idx="4">
                        <c:v>4065</c:v>
                      </c:pt>
                      <c:pt idx="5">
                        <c:v>4070</c:v>
                      </c:pt>
                      <c:pt idx="6">
                        <c:v>4070</c:v>
                      </c:pt>
                      <c:pt idx="7">
                        <c:v>4070</c:v>
                      </c:pt>
                      <c:pt idx="8">
                        <c:v>4073</c:v>
                      </c:pt>
                      <c:pt idx="9">
                        <c:v>4116</c:v>
                      </c:pt>
                      <c:pt idx="10" formatCode="_(* #,##0_);_(* \(#,##0\);_(* &quot;-&quot;??_);_(@_)">
                        <c:v>4104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AD6B-469E-9546-40178D1D86BF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Units'!$A$45</c15:sqref>
                        </c15:formulaRef>
                      </c:ext>
                    </c:extLst>
                    <c:strCache>
                      <c:ptCount val="1"/>
                      <c:pt idx="0">
                        <c:v>Ochiltree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Units'!$B$45:$O$45</c15:sqref>
                        </c15:fullRef>
                        <c15:formulaRef>
                          <c15:sqref>'Housing Units'!$B$45:$L$45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4061</c:v>
                      </c:pt>
                      <c:pt idx="1">
                        <c:v>4056</c:v>
                      </c:pt>
                      <c:pt idx="2">
                        <c:v>4053</c:v>
                      </c:pt>
                      <c:pt idx="3">
                        <c:v>4055</c:v>
                      </c:pt>
                      <c:pt idx="4">
                        <c:v>4059</c:v>
                      </c:pt>
                      <c:pt idx="5">
                        <c:v>4062</c:v>
                      </c:pt>
                      <c:pt idx="6">
                        <c:v>4063</c:v>
                      </c:pt>
                      <c:pt idx="7">
                        <c:v>4108</c:v>
                      </c:pt>
                      <c:pt idx="8">
                        <c:v>4155</c:v>
                      </c:pt>
                      <c:pt idx="9">
                        <c:v>4163</c:v>
                      </c:pt>
                      <c:pt idx="10" formatCode="_(* #,##0_);_(* \(#,##0\);_(* &quot;-&quot;??_);_(@_)">
                        <c:v>4171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AD6B-469E-9546-40178D1D86BF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Units'!$A$46</c15:sqref>
                        </c15:formulaRef>
                      </c:ext>
                    </c:extLst>
                    <c:strCache>
                      <c:ptCount val="1"/>
                      <c:pt idx="0">
                        <c:v>McCulloch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Units'!$B$46:$O$46</c15:sqref>
                        </c15:fullRef>
                        <c15:formulaRef>
                          <c15:sqref>'Housing Units'!$B$46:$L$46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4301</c:v>
                      </c:pt>
                      <c:pt idx="1">
                        <c:v>4296</c:v>
                      </c:pt>
                      <c:pt idx="2">
                        <c:v>4291</c:v>
                      </c:pt>
                      <c:pt idx="3">
                        <c:v>4286</c:v>
                      </c:pt>
                      <c:pt idx="4">
                        <c:v>4283</c:v>
                      </c:pt>
                      <c:pt idx="5">
                        <c:v>4279</c:v>
                      </c:pt>
                      <c:pt idx="6">
                        <c:v>4274</c:v>
                      </c:pt>
                      <c:pt idx="7">
                        <c:v>4342</c:v>
                      </c:pt>
                      <c:pt idx="8">
                        <c:v>4342</c:v>
                      </c:pt>
                      <c:pt idx="9">
                        <c:v>4352</c:v>
                      </c:pt>
                      <c:pt idx="10" formatCode="_(* #,##0_);_(* \(#,##0\);_(* &quot;-&quot;??_);_(@_)">
                        <c:v>4348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AD6B-469E-9546-40178D1D86BF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Units'!$A$47</c15:sqref>
                        </c15:formulaRef>
                      </c:ext>
                    </c:extLst>
                    <c:strCache>
                      <c:ptCount val="1"/>
                      <c:pt idx="0">
                        <c:v>Reeves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Units'!$B$47:$O$47</c15:sqref>
                        </c15:fullRef>
                        <c15:formulaRef>
                          <c15:sqref>'Housing Units'!$B$47:$L$47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4639</c:v>
                      </c:pt>
                      <c:pt idx="1">
                        <c:v>4634</c:v>
                      </c:pt>
                      <c:pt idx="2">
                        <c:v>4631</c:v>
                      </c:pt>
                      <c:pt idx="3">
                        <c:v>4628</c:v>
                      </c:pt>
                      <c:pt idx="4">
                        <c:v>4627</c:v>
                      </c:pt>
                      <c:pt idx="5">
                        <c:v>4626</c:v>
                      </c:pt>
                      <c:pt idx="6">
                        <c:v>4624</c:v>
                      </c:pt>
                      <c:pt idx="7">
                        <c:v>4623</c:v>
                      </c:pt>
                      <c:pt idx="8">
                        <c:v>4625</c:v>
                      </c:pt>
                      <c:pt idx="9">
                        <c:v>4671</c:v>
                      </c:pt>
                      <c:pt idx="10" formatCode="_(* #,##0_);_(* \(#,##0\);_(* &quot;-&quot;??_);_(@_)">
                        <c:v>4727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AD6B-469E-9546-40178D1D86BF}"/>
                  </c:ext>
                </c:extLst>
              </c15:ser>
            </c15:filteredLineSeries>
            <c15:filteredLine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Units'!$A$48</c15:sqref>
                        </c15:formulaRef>
                      </c:ext>
                    </c:extLst>
                    <c:strCache>
                      <c:ptCount val="1"/>
                      <c:pt idx="0">
                        <c:v>Ward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Units'!$B$48:$O$48</c15:sqref>
                        </c15:fullRef>
                        <c15:formulaRef>
                          <c15:sqref>'Housing Units'!$B$48:$L$48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4695</c:v>
                      </c:pt>
                      <c:pt idx="1">
                        <c:v>4698</c:v>
                      </c:pt>
                      <c:pt idx="2">
                        <c:v>4707</c:v>
                      </c:pt>
                      <c:pt idx="3">
                        <c:v>4715</c:v>
                      </c:pt>
                      <c:pt idx="4">
                        <c:v>4744</c:v>
                      </c:pt>
                      <c:pt idx="5">
                        <c:v>4763</c:v>
                      </c:pt>
                      <c:pt idx="6">
                        <c:v>4800</c:v>
                      </c:pt>
                      <c:pt idx="7">
                        <c:v>4802</c:v>
                      </c:pt>
                      <c:pt idx="8">
                        <c:v>4808</c:v>
                      </c:pt>
                      <c:pt idx="9">
                        <c:v>4842</c:v>
                      </c:pt>
                      <c:pt idx="10" formatCode="_(* #,##0_);_(* \(#,##0\);_(* &quot;-&quot;??_);_(@_)">
                        <c:v>4848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AD6B-469E-9546-40178D1D86BF}"/>
                  </c:ext>
                </c:extLst>
              </c15:ser>
            </c15:filteredLineSeries>
            <c15:filteredLine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Units'!$A$49</c15:sqref>
                        </c15:formulaRef>
                      </c:ext>
                    </c:extLst>
                    <c:strCache>
                      <c:ptCount val="1"/>
                      <c:pt idx="0">
                        <c:v>Terry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Units'!$B$49:$O$49</c15:sqref>
                        </c15:fullRef>
                        <c15:formulaRef>
                          <c15:sqref>'Housing Units'!$B$49:$L$49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4827</c:v>
                      </c:pt>
                      <c:pt idx="1">
                        <c:v>4867</c:v>
                      </c:pt>
                      <c:pt idx="2">
                        <c:v>4861</c:v>
                      </c:pt>
                      <c:pt idx="3">
                        <c:v>4857</c:v>
                      </c:pt>
                      <c:pt idx="4">
                        <c:v>4858</c:v>
                      </c:pt>
                      <c:pt idx="5">
                        <c:v>4856</c:v>
                      </c:pt>
                      <c:pt idx="6">
                        <c:v>4854</c:v>
                      </c:pt>
                      <c:pt idx="7">
                        <c:v>4849</c:v>
                      </c:pt>
                      <c:pt idx="8">
                        <c:v>4850</c:v>
                      </c:pt>
                      <c:pt idx="9">
                        <c:v>4861</c:v>
                      </c:pt>
                      <c:pt idx="10" formatCode="_(* #,##0_);_(* \(#,##0\);_(* &quot;-&quot;??_);_(@_)">
                        <c:v>4857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AD6B-469E-9546-40178D1D86BF}"/>
                  </c:ext>
                </c:extLst>
              </c15:ser>
            </c15:filteredLineSeries>
            <c15:filteredLine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Units'!$A$50</c15:sqref>
                        </c15:formulaRef>
                      </c:ext>
                    </c:extLst>
                    <c:strCache>
                      <c:ptCount val="1"/>
                      <c:pt idx="0">
                        <c:v>Dawson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Units'!$B$50:$O$50</c15:sqref>
                        </c15:fullRef>
                        <c15:formulaRef>
                          <c15:sqref>'Housing Units'!$B$50:$L$50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5219</c:v>
                      </c:pt>
                      <c:pt idx="1">
                        <c:v>5211</c:v>
                      </c:pt>
                      <c:pt idx="2">
                        <c:v>5204</c:v>
                      </c:pt>
                      <c:pt idx="3">
                        <c:v>5201</c:v>
                      </c:pt>
                      <c:pt idx="4">
                        <c:v>5197</c:v>
                      </c:pt>
                      <c:pt idx="5">
                        <c:v>5194</c:v>
                      </c:pt>
                      <c:pt idx="6">
                        <c:v>5183</c:v>
                      </c:pt>
                      <c:pt idx="7">
                        <c:v>5172</c:v>
                      </c:pt>
                      <c:pt idx="8">
                        <c:v>5163</c:v>
                      </c:pt>
                      <c:pt idx="9">
                        <c:v>5166</c:v>
                      </c:pt>
                      <c:pt idx="10" formatCode="_(* #,##0_);_(* \(#,##0\);_(* &quot;-&quot;??_);_(@_)">
                        <c:v>5157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AD6B-469E-9546-40178D1D86BF}"/>
                  </c:ext>
                </c:extLst>
              </c15:ser>
            </c15:filteredLineSeries>
            <c15:filteredLineSeries>
              <c15:ser>
                <c:idx val="49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Units'!$A$51</c15:sqref>
                        </c15:formulaRef>
                      </c:ext>
                    </c:extLst>
                    <c:strCache>
                      <c:ptCount val="1"/>
                      <c:pt idx="0">
                        <c:v>Runnels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Units'!$B$51:$O$51</c15:sqref>
                        </c15:fullRef>
                        <c15:formulaRef>
                          <c15:sqref>'Housing Units'!$B$51:$L$51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5296</c:v>
                      </c:pt>
                      <c:pt idx="1">
                        <c:v>5287</c:v>
                      </c:pt>
                      <c:pt idx="2">
                        <c:v>5280</c:v>
                      </c:pt>
                      <c:pt idx="3">
                        <c:v>5271</c:v>
                      </c:pt>
                      <c:pt idx="4">
                        <c:v>5264</c:v>
                      </c:pt>
                      <c:pt idx="5">
                        <c:v>5260</c:v>
                      </c:pt>
                      <c:pt idx="6">
                        <c:v>5253</c:v>
                      </c:pt>
                      <c:pt idx="7">
                        <c:v>5248</c:v>
                      </c:pt>
                      <c:pt idx="8">
                        <c:v>5250</c:v>
                      </c:pt>
                      <c:pt idx="9">
                        <c:v>5246</c:v>
                      </c:pt>
                      <c:pt idx="10" formatCode="_(* #,##0_);_(* \(#,##0\);_(* &quot;-&quot;??_);_(@_)">
                        <c:v>5237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AD6B-469E-9546-40178D1D86BF}"/>
                  </c:ext>
                </c:extLst>
              </c15:ser>
            </c15:filteredLineSeries>
            <c15:filteredLineSeries>
              <c15:ser>
                <c:idx val="50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Units'!$A$52</c15:sqref>
                        </c15:formulaRef>
                      </c:ext>
                    </c:extLst>
                    <c:strCache>
                      <c:ptCount val="1"/>
                      <c:pt idx="0">
                        <c:v>Brewster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Units'!$B$52:$O$52</c15:sqref>
                        </c15:fullRef>
                        <c15:formulaRef>
                          <c15:sqref>'Housing Units'!$B$52:$L$52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5388</c:v>
                      </c:pt>
                      <c:pt idx="1">
                        <c:v>5407</c:v>
                      </c:pt>
                      <c:pt idx="2">
                        <c:v>5427</c:v>
                      </c:pt>
                      <c:pt idx="3">
                        <c:v>5444</c:v>
                      </c:pt>
                      <c:pt idx="4">
                        <c:v>5463</c:v>
                      </c:pt>
                      <c:pt idx="5">
                        <c:v>5481</c:v>
                      </c:pt>
                      <c:pt idx="6">
                        <c:v>5499</c:v>
                      </c:pt>
                      <c:pt idx="7">
                        <c:v>5520</c:v>
                      </c:pt>
                      <c:pt idx="8">
                        <c:v>5548</c:v>
                      </c:pt>
                      <c:pt idx="9">
                        <c:v>5575</c:v>
                      </c:pt>
                      <c:pt idx="10" formatCode="_(* #,##0_);_(* \(#,##0\);_(* &quot;-&quot;??_);_(@_)">
                        <c:v>5595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AD6B-469E-9546-40178D1D86BF}"/>
                  </c:ext>
                </c:extLst>
              </c15:ser>
            </c15:filteredLineSeries>
            <c15:filteredLineSeries>
              <c15:ser>
                <c:idx val="51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Units'!$A$53</c15:sqref>
                        </c15:formulaRef>
                      </c:ext>
                    </c:extLst>
                    <c:strCache>
                      <c:ptCount val="1"/>
                      <c:pt idx="0">
                        <c:v>Pecos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Units'!$B$53:$O$53</c15:sqref>
                        </c15:fullRef>
                        <c15:formulaRef>
                          <c15:sqref>'Housing Units'!$B$53:$L$53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5586</c:v>
                      </c:pt>
                      <c:pt idx="1">
                        <c:v>5591</c:v>
                      </c:pt>
                      <c:pt idx="2">
                        <c:v>5597</c:v>
                      </c:pt>
                      <c:pt idx="3">
                        <c:v>5603</c:v>
                      </c:pt>
                      <c:pt idx="4">
                        <c:v>5612</c:v>
                      </c:pt>
                      <c:pt idx="5">
                        <c:v>5621</c:v>
                      </c:pt>
                      <c:pt idx="6">
                        <c:v>5629</c:v>
                      </c:pt>
                      <c:pt idx="7">
                        <c:v>5741</c:v>
                      </c:pt>
                      <c:pt idx="8">
                        <c:v>5749</c:v>
                      </c:pt>
                      <c:pt idx="9">
                        <c:v>5826</c:v>
                      </c:pt>
                      <c:pt idx="10" formatCode="_(* #,##0_);_(* \(#,##0\);_(* &quot;-&quot;??_);_(@_)">
                        <c:v>5860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AD6B-469E-9546-40178D1D86BF}"/>
                  </c:ext>
                </c:extLst>
              </c15:ser>
            </c15:filteredLineSeries>
            <c15:filteredLineSeries>
              <c15:ser>
                <c:idx val="52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Units'!$A$54</c15:sqref>
                        </c15:formulaRef>
                      </c:ext>
                    </c:extLst>
                    <c:strCache>
                      <c:ptCount val="1"/>
                      <c:pt idx="0">
                        <c:v>Lamb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Units'!$B$54:$O$54</c15:sqref>
                        </c15:fullRef>
                        <c15:formulaRef>
                          <c15:sqref>'Housing Units'!$B$54:$L$54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6125</c:v>
                      </c:pt>
                      <c:pt idx="1">
                        <c:v>6114</c:v>
                      </c:pt>
                      <c:pt idx="2">
                        <c:v>6110</c:v>
                      </c:pt>
                      <c:pt idx="3">
                        <c:v>6100</c:v>
                      </c:pt>
                      <c:pt idx="4">
                        <c:v>6091</c:v>
                      </c:pt>
                      <c:pt idx="5">
                        <c:v>6088</c:v>
                      </c:pt>
                      <c:pt idx="6">
                        <c:v>6077</c:v>
                      </c:pt>
                      <c:pt idx="7">
                        <c:v>6067</c:v>
                      </c:pt>
                      <c:pt idx="8">
                        <c:v>6058</c:v>
                      </c:pt>
                      <c:pt idx="9">
                        <c:v>6062</c:v>
                      </c:pt>
                      <c:pt idx="10" formatCode="_(* #,##0_);_(* \(#,##0\);_(* &quot;-&quot;??_);_(@_)">
                        <c:v>6059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AD6B-469E-9546-40178D1D86BF}"/>
                  </c:ext>
                </c:extLst>
              </c15:ser>
            </c15:filteredLineSeries>
            <c15:filteredLineSeries>
              <c15:ser>
                <c:idx val="53"/>
                <c:order val="5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Units'!$A$55</c15:sqref>
                        </c15:formulaRef>
                      </c:ext>
                    </c:extLst>
                    <c:strCache>
                      <c:ptCount val="1"/>
                      <c:pt idx="0">
                        <c:v>Andrews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Units'!$B$55:$O$55</c15:sqref>
                        </c15:fullRef>
                        <c15:formulaRef>
                          <c15:sqref>'Housing Units'!$B$55:$L$55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5825</c:v>
                      </c:pt>
                      <c:pt idx="1">
                        <c:v>5893</c:v>
                      </c:pt>
                      <c:pt idx="2">
                        <c:v>5952</c:v>
                      </c:pt>
                      <c:pt idx="3">
                        <c:v>6005</c:v>
                      </c:pt>
                      <c:pt idx="4">
                        <c:v>6064</c:v>
                      </c:pt>
                      <c:pt idx="5">
                        <c:v>6218</c:v>
                      </c:pt>
                      <c:pt idx="6">
                        <c:v>6241</c:v>
                      </c:pt>
                      <c:pt idx="7">
                        <c:v>6250</c:v>
                      </c:pt>
                      <c:pt idx="8">
                        <c:v>6274</c:v>
                      </c:pt>
                      <c:pt idx="9">
                        <c:v>6354</c:v>
                      </c:pt>
                      <c:pt idx="10" formatCode="_(* #,##0_);_(* \(#,##0\);_(* &quot;-&quot;??_);_(@_)">
                        <c:v>6526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AD6B-469E-9546-40178D1D86BF}"/>
                  </c:ext>
                </c:extLst>
              </c15:ser>
            </c15:filteredLineSeries>
            <c15:filteredLineSeries>
              <c15:ser>
                <c:idx val="54"/>
                <c:order val="5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Units'!$A$56</c15:sqref>
                        </c15:formulaRef>
                      </c:ext>
                    </c:extLst>
                    <c:strCache>
                      <c:ptCount val="1"/>
                      <c:pt idx="0">
                        <c:v>Gaines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Units'!$B$56:$O$56</c15:sqref>
                        </c15:fullRef>
                        <c15:formulaRef>
                          <c15:sqref>'Housing Units'!$B$56:$L$56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6305</c:v>
                      </c:pt>
                      <c:pt idx="1">
                        <c:v>6317</c:v>
                      </c:pt>
                      <c:pt idx="2">
                        <c:v>6347</c:v>
                      </c:pt>
                      <c:pt idx="3">
                        <c:v>6375</c:v>
                      </c:pt>
                      <c:pt idx="4">
                        <c:v>6403</c:v>
                      </c:pt>
                      <c:pt idx="5">
                        <c:v>6431</c:v>
                      </c:pt>
                      <c:pt idx="6">
                        <c:v>6444</c:v>
                      </c:pt>
                      <c:pt idx="7">
                        <c:v>6458</c:v>
                      </c:pt>
                      <c:pt idx="8">
                        <c:v>6483</c:v>
                      </c:pt>
                      <c:pt idx="9">
                        <c:v>6549</c:v>
                      </c:pt>
                      <c:pt idx="10" formatCode="_(* #,##0_);_(* \(#,##0\);_(* &quot;-&quot;??_);_(@_)">
                        <c:v>6549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AD6B-469E-9546-40178D1D86BF}"/>
                  </c:ext>
                </c:extLst>
              </c15:ser>
            </c15:filteredLineSeries>
            <c15:filteredLineSeries>
              <c15:ser>
                <c:idx val="55"/>
                <c:order val="5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Units'!$A$57</c15:sqref>
                        </c15:formulaRef>
                      </c:ext>
                    </c:extLst>
                    <c:strCache>
                      <c:ptCount val="1"/>
                      <c:pt idx="0">
                        <c:v>Nolan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Units'!$B$57:$O$57</c15:sqref>
                        </c15:fullRef>
                        <c15:formulaRef>
                          <c15:sqref>'Housing Units'!$B$57:$L$57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7149</c:v>
                      </c:pt>
                      <c:pt idx="1">
                        <c:v>7136</c:v>
                      </c:pt>
                      <c:pt idx="2">
                        <c:v>7122</c:v>
                      </c:pt>
                      <c:pt idx="3">
                        <c:v>7107</c:v>
                      </c:pt>
                      <c:pt idx="4">
                        <c:v>7094</c:v>
                      </c:pt>
                      <c:pt idx="5">
                        <c:v>7079</c:v>
                      </c:pt>
                      <c:pt idx="6">
                        <c:v>7064</c:v>
                      </c:pt>
                      <c:pt idx="7">
                        <c:v>7050</c:v>
                      </c:pt>
                      <c:pt idx="8">
                        <c:v>7041</c:v>
                      </c:pt>
                      <c:pt idx="9">
                        <c:v>7079</c:v>
                      </c:pt>
                      <c:pt idx="10" formatCode="_(* #,##0_);_(* \(#,##0\);_(* &quot;-&quot;??_);_(@_)">
                        <c:v>7063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AD6B-469E-9546-40178D1D86BF}"/>
                  </c:ext>
                </c:extLst>
              </c15:ser>
            </c15:filteredLineSeries>
            <c15:filteredLineSeries>
              <c15:ser>
                <c:idx val="56"/>
                <c:order val="5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Units'!$A$58</c15:sqref>
                        </c15:formulaRef>
                      </c:ext>
                    </c:extLst>
                    <c:strCache>
                      <c:ptCount val="1"/>
                      <c:pt idx="0">
                        <c:v>Scurry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Units'!$B$58:$O$58</c15:sqref>
                        </c15:fullRef>
                        <c15:formulaRef>
                          <c15:sqref>'Housing Units'!$B$58:$L$58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6962</c:v>
                      </c:pt>
                      <c:pt idx="1">
                        <c:v>7035</c:v>
                      </c:pt>
                      <c:pt idx="2">
                        <c:v>7114</c:v>
                      </c:pt>
                      <c:pt idx="3">
                        <c:v>7194</c:v>
                      </c:pt>
                      <c:pt idx="4">
                        <c:v>7191</c:v>
                      </c:pt>
                      <c:pt idx="5">
                        <c:v>7190</c:v>
                      </c:pt>
                      <c:pt idx="6">
                        <c:v>7185</c:v>
                      </c:pt>
                      <c:pt idx="7">
                        <c:v>7184</c:v>
                      </c:pt>
                      <c:pt idx="8">
                        <c:v>7184</c:v>
                      </c:pt>
                      <c:pt idx="9">
                        <c:v>7219</c:v>
                      </c:pt>
                      <c:pt idx="10" formatCode="_(* #,##0_);_(* \(#,##0\);_(* &quot;-&quot;??_);_(@_)">
                        <c:v>7200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AD6B-469E-9546-40178D1D86BF}"/>
                  </c:ext>
                </c:extLst>
              </c15:ser>
            </c15:filteredLineSeries>
            <c15:filteredLineSeries>
              <c15:ser>
                <c:idx val="57"/>
                <c:order val="5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Units'!$A$59</c15:sqref>
                        </c15:formulaRef>
                      </c:ext>
                    </c:extLst>
                    <c:strCache>
                      <c:ptCount val="1"/>
                      <c:pt idx="0">
                        <c:v>Moore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Units'!$B$59:$O$59</c15:sqref>
                        </c15:fullRef>
                        <c15:formulaRef>
                          <c15:sqref>'Housing Units'!$B$59:$L$59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7882</c:v>
                      </c:pt>
                      <c:pt idx="1">
                        <c:v>7888</c:v>
                      </c:pt>
                      <c:pt idx="2">
                        <c:v>7917</c:v>
                      </c:pt>
                      <c:pt idx="3">
                        <c:v>7989</c:v>
                      </c:pt>
                      <c:pt idx="4">
                        <c:v>8004</c:v>
                      </c:pt>
                      <c:pt idx="5">
                        <c:v>8020</c:v>
                      </c:pt>
                      <c:pt idx="6">
                        <c:v>8032</c:v>
                      </c:pt>
                      <c:pt idx="7">
                        <c:v>8040</c:v>
                      </c:pt>
                      <c:pt idx="8">
                        <c:v>8051</c:v>
                      </c:pt>
                      <c:pt idx="9">
                        <c:v>8104</c:v>
                      </c:pt>
                      <c:pt idx="10" formatCode="_(* #,##0_);_(* \(#,##0\);_(* &quot;-&quot;??_);_(@_)">
                        <c:v>8160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AD6B-469E-9546-40178D1D86BF}"/>
                  </c:ext>
                </c:extLst>
              </c15:ser>
            </c15:filteredLineSeries>
            <c15:filteredLineSeries>
              <c15:ser>
                <c:idx val="58"/>
                <c:order val="5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Units'!$A$60</c15:sqref>
                        </c15:formulaRef>
                      </c:ext>
                    </c:extLst>
                    <c:strCache>
                      <c:ptCount val="1"/>
                      <c:pt idx="0">
                        <c:v>Hockley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Units'!$B$60:$O$60</c15:sqref>
                        </c15:fullRef>
                        <c15:formulaRef>
                          <c15:sqref>'Housing Units'!$B$60:$L$60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9291</c:v>
                      </c:pt>
                      <c:pt idx="1">
                        <c:v>9294</c:v>
                      </c:pt>
                      <c:pt idx="2">
                        <c:v>9300</c:v>
                      </c:pt>
                      <c:pt idx="3">
                        <c:v>9307</c:v>
                      </c:pt>
                      <c:pt idx="4">
                        <c:v>9319</c:v>
                      </c:pt>
                      <c:pt idx="5">
                        <c:v>9337</c:v>
                      </c:pt>
                      <c:pt idx="6">
                        <c:v>9342</c:v>
                      </c:pt>
                      <c:pt idx="7">
                        <c:v>9353</c:v>
                      </c:pt>
                      <c:pt idx="8">
                        <c:v>9370</c:v>
                      </c:pt>
                      <c:pt idx="9">
                        <c:v>9434</c:v>
                      </c:pt>
                      <c:pt idx="10" formatCode="_(* #,##0_);_(* \(#,##0\);_(* &quot;-&quot;??_);_(@_)">
                        <c:v>9443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AD6B-469E-9546-40178D1D86BF}"/>
                  </c:ext>
                </c:extLst>
              </c15:ser>
            </c15:filteredLineSeries>
            <c15:filteredLineSeries>
              <c15:ser>
                <c:idx val="59"/>
                <c:order val="5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Units'!$A$61</c15:sqref>
                        </c15:formulaRef>
                      </c:ext>
                    </c:extLst>
                    <c:strCache>
                      <c:ptCount val="1"/>
                      <c:pt idx="0">
                        <c:v>Gray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Units'!$B$61:$O$61</c15:sqref>
                        </c15:fullRef>
                        <c15:formulaRef>
                          <c15:sqref>'Housing Units'!$B$61:$L$61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10152</c:v>
                      </c:pt>
                      <c:pt idx="1">
                        <c:v>10133</c:v>
                      </c:pt>
                      <c:pt idx="2">
                        <c:v>10114</c:v>
                      </c:pt>
                      <c:pt idx="3">
                        <c:v>10092</c:v>
                      </c:pt>
                      <c:pt idx="4">
                        <c:v>10073</c:v>
                      </c:pt>
                      <c:pt idx="5">
                        <c:v>10053</c:v>
                      </c:pt>
                      <c:pt idx="6">
                        <c:v>10030</c:v>
                      </c:pt>
                      <c:pt idx="7">
                        <c:v>10005</c:v>
                      </c:pt>
                      <c:pt idx="8">
                        <c:v>9984</c:v>
                      </c:pt>
                      <c:pt idx="9">
                        <c:v>9983</c:v>
                      </c:pt>
                      <c:pt idx="10" formatCode="_(* #,##0_);_(* \(#,##0\);_(* &quot;-&quot;??_);_(@_)">
                        <c:v>9935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AD6B-469E-9546-40178D1D86BF}"/>
                  </c:ext>
                </c:extLst>
              </c15:ser>
            </c15:filteredLineSeries>
            <c15:filteredLineSeries>
              <c15:ser>
                <c:idx val="60"/>
                <c:order val="6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Units'!$A$62</c15:sqref>
                        </c15:formulaRef>
                      </c:ext>
                    </c:extLst>
                    <c:strCache>
                      <c:ptCount val="1"/>
                      <c:pt idx="0">
                        <c:v>Howard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Units'!$B$62:$O$62</c15:sqref>
                        </c15:fullRef>
                        <c15:formulaRef>
                          <c15:sqref>'Housing Units'!$B$62:$L$62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13119</c:v>
                      </c:pt>
                      <c:pt idx="1">
                        <c:v>13102</c:v>
                      </c:pt>
                      <c:pt idx="2">
                        <c:v>13087</c:v>
                      </c:pt>
                      <c:pt idx="3">
                        <c:v>13080</c:v>
                      </c:pt>
                      <c:pt idx="4">
                        <c:v>13103</c:v>
                      </c:pt>
                      <c:pt idx="5">
                        <c:v>13115</c:v>
                      </c:pt>
                      <c:pt idx="6">
                        <c:v>13189</c:v>
                      </c:pt>
                      <c:pt idx="7">
                        <c:v>13189</c:v>
                      </c:pt>
                      <c:pt idx="8">
                        <c:v>13197</c:v>
                      </c:pt>
                      <c:pt idx="9">
                        <c:v>13203</c:v>
                      </c:pt>
                      <c:pt idx="10" formatCode="_(* #,##0_);_(* \(#,##0\);_(* &quot;-&quot;??_);_(@_)">
                        <c:v>13225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C-AD6B-469E-9546-40178D1D86BF}"/>
                  </c:ext>
                </c:extLst>
              </c15:ser>
            </c15:filteredLineSeries>
            <c15:filteredLineSeries>
              <c15:ser>
                <c:idx val="61"/>
                <c:order val="6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Units'!$A$63</c15:sqref>
                        </c15:formulaRef>
                      </c:ext>
                    </c:extLst>
                    <c:strCache>
                      <c:ptCount val="1"/>
                      <c:pt idx="0">
                        <c:v>Hale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Units'!$B$63:$O$63</c15:sqref>
                        </c15:fullRef>
                        <c15:formulaRef>
                          <c15:sqref>'Housing Units'!$B$63:$L$63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13523</c:v>
                      </c:pt>
                      <c:pt idx="1">
                        <c:v>13507</c:v>
                      </c:pt>
                      <c:pt idx="2">
                        <c:v>13486</c:v>
                      </c:pt>
                      <c:pt idx="3">
                        <c:v>13467</c:v>
                      </c:pt>
                      <c:pt idx="4">
                        <c:v>13447</c:v>
                      </c:pt>
                      <c:pt idx="5">
                        <c:v>13427</c:v>
                      </c:pt>
                      <c:pt idx="6">
                        <c:v>13408</c:v>
                      </c:pt>
                      <c:pt idx="7">
                        <c:v>13392</c:v>
                      </c:pt>
                      <c:pt idx="8">
                        <c:v>13377</c:v>
                      </c:pt>
                      <c:pt idx="9">
                        <c:v>13381</c:v>
                      </c:pt>
                      <c:pt idx="10" formatCode="_(* #,##0_);_(* \(#,##0\);_(* &quot;-&quot;??_);_(@_)">
                        <c:v>13347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AD6B-469E-9546-40178D1D86BF}"/>
                  </c:ext>
                </c:extLst>
              </c15:ser>
            </c15:filteredLineSeries>
            <c15:filteredLineSeries>
              <c15:ser>
                <c:idx val="62"/>
                <c:order val="6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Units'!$A$64</c15:sqref>
                        </c15:formulaRef>
                      </c:ext>
                    </c:extLst>
                    <c:strCache>
                      <c:ptCount val="1"/>
                      <c:pt idx="0">
                        <c:v>Val Verde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Units'!$B$64:$O$64</c15:sqref>
                        </c15:fullRef>
                        <c15:formulaRef>
                          <c15:sqref>'Housing Units'!$B$64:$L$64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18662</c:v>
                      </c:pt>
                      <c:pt idx="1">
                        <c:v>18687</c:v>
                      </c:pt>
                      <c:pt idx="2">
                        <c:v>18732</c:v>
                      </c:pt>
                      <c:pt idx="3">
                        <c:v>18804</c:v>
                      </c:pt>
                      <c:pt idx="4">
                        <c:v>18893</c:v>
                      </c:pt>
                      <c:pt idx="5">
                        <c:v>18985</c:v>
                      </c:pt>
                      <c:pt idx="6">
                        <c:v>19064</c:v>
                      </c:pt>
                      <c:pt idx="7">
                        <c:v>19158</c:v>
                      </c:pt>
                      <c:pt idx="8">
                        <c:v>19280</c:v>
                      </c:pt>
                      <c:pt idx="9">
                        <c:v>19317</c:v>
                      </c:pt>
                      <c:pt idx="10" formatCode="_(* #,##0_);_(* \(#,##0\);_(* &quot;-&quot;??_);_(@_)">
                        <c:v>19443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AD6B-469E-9546-40178D1D86BF}"/>
                  </c:ext>
                </c:extLst>
              </c15:ser>
            </c15:filteredLineSeries>
            <c15:filteredLineSeries>
              <c15:ser>
                <c:idx val="63"/>
                <c:order val="6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Units'!$A$65</c15:sqref>
                        </c15:formulaRef>
                      </c:ext>
                    </c:extLst>
                    <c:strCache>
                      <c:ptCount val="1"/>
                      <c:pt idx="0">
                        <c:v>Tom Green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Units'!$B$65:$O$65</c15:sqref>
                        </c15:fullRef>
                        <c15:formulaRef>
                          <c15:sqref>'Housing Units'!$B$65:$L$65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46682</c:v>
                      </c:pt>
                      <c:pt idx="1">
                        <c:v>46791</c:v>
                      </c:pt>
                      <c:pt idx="2">
                        <c:v>46871</c:v>
                      </c:pt>
                      <c:pt idx="3">
                        <c:v>47205</c:v>
                      </c:pt>
                      <c:pt idx="4">
                        <c:v>47662</c:v>
                      </c:pt>
                      <c:pt idx="5">
                        <c:v>48216</c:v>
                      </c:pt>
                      <c:pt idx="6">
                        <c:v>48380</c:v>
                      </c:pt>
                      <c:pt idx="7">
                        <c:v>48483</c:v>
                      </c:pt>
                      <c:pt idx="8">
                        <c:v>48620</c:v>
                      </c:pt>
                      <c:pt idx="9">
                        <c:v>48907</c:v>
                      </c:pt>
                      <c:pt idx="10" formatCode="_(* #,##0_);_(* \(#,##0\);_(* &quot;-&quot;??_);_(@_)">
                        <c:v>49166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AD6B-469E-9546-40178D1D86BF}"/>
                  </c:ext>
                </c:extLst>
              </c15:ser>
            </c15:filteredLineSeries>
            <c15:filteredLineSeries>
              <c15:ser>
                <c:idx val="64"/>
                <c:order val="6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Units'!$A$66</c15:sqref>
                        </c15:formulaRef>
                      </c:ext>
                    </c:extLst>
                    <c:strCache>
                      <c:ptCount val="1"/>
                      <c:pt idx="0">
                        <c:v>Potter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Units'!$B$66:$O$66</c15:sqref>
                        </c15:fullRef>
                        <c15:formulaRef>
                          <c15:sqref>'Housing Units'!$B$66:$L$66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47327</c:v>
                      </c:pt>
                      <c:pt idx="1">
                        <c:v>47688</c:v>
                      </c:pt>
                      <c:pt idx="2">
                        <c:v>47948</c:v>
                      </c:pt>
                      <c:pt idx="3">
                        <c:v>48688</c:v>
                      </c:pt>
                      <c:pt idx="4">
                        <c:v>49025</c:v>
                      </c:pt>
                      <c:pt idx="5">
                        <c:v>49396</c:v>
                      </c:pt>
                      <c:pt idx="6">
                        <c:v>49735</c:v>
                      </c:pt>
                      <c:pt idx="7">
                        <c:v>49989</c:v>
                      </c:pt>
                      <c:pt idx="8">
                        <c:v>50175</c:v>
                      </c:pt>
                      <c:pt idx="9">
                        <c:v>50436</c:v>
                      </c:pt>
                      <c:pt idx="10" formatCode="_(* #,##0_);_(* \(#,##0\);_(* &quot;-&quot;??_);_(@_)">
                        <c:v>50606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AD6B-469E-9546-40178D1D86BF}"/>
                  </c:ext>
                </c:extLst>
              </c15:ser>
            </c15:filteredLineSeries>
            <c15:filteredLineSeries>
              <c15:ser>
                <c:idx val="65"/>
                <c:order val="6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Units'!$A$67</c15:sqref>
                        </c15:formulaRef>
                      </c:ext>
                    </c:extLst>
                    <c:strCache>
                      <c:ptCount val="1"/>
                      <c:pt idx="0">
                        <c:v>Randall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Units'!$B$67:$O$67</c15:sqref>
                        </c15:fullRef>
                        <c15:formulaRef>
                          <c15:sqref>'Housing Units'!$B$67:$L$67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51658</c:v>
                      </c:pt>
                      <c:pt idx="1">
                        <c:v>52072</c:v>
                      </c:pt>
                      <c:pt idx="2">
                        <c:v>52389</c:v>
                      </c:pt>
                      <c:pt idx="3">
                        <c:v>53132</c:v>
                      </c:pt>
                      <c:pt idx="4">
                        <c:v>53573</c:v>
                      </c:pt>
                      <c:pt idx="5">
                        <c:v>53999</c:v>
                      </c:pt>
                      <c:pt idx="6">
                        <c:v>54398</c:v>
                      </c:pt>
                      <c:pt idx="7">
                        <c:v>54749</c:v>
                      </c:pt>
                      <c:pt idx="8">
                        <c:v>55241</c:v>
                      </c:pt>
                      <c:pt idx="9">
                        <c:v>55498</c:v>
                      </c:pt>
                      <c:pt idx="10" formatCode="_(* #,##0_);_(* \(#,##0\);_(* &quot;-&quot;??_);_(@_)">
                        <c:v>55733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AD6B-469E-9546-40178D1D86BF}"/>
                  </c:ext>
                </c:extLst>
              </c15:ser>
            </c15:filteredLineSeries>
            <c15:filteredLineSeries>
              <c15:ser>
                <c:idx val="66"/>
                <c:order val="6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Units'!$A$68</c15:sqref>
                        </c15:formulaRef>
                      </c:ext>
                    </c:extLst>
                    <c:strCache>
                      <c:ptCount val="1"/>
                      <c:pt idx="0">
                        <c:v>Taylor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Units'!$B$68:$O$68</c15:sqref>
                        </c15:fullRef>
                        <c15:formulaRef>
                          <c15:sqref>'Housing Units'!$B$68:$L$68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55780</c:v>
                      </c:pt>
                      <c:pt idx="1">
                        <c:v>56075</c:v>
                      </c:pt>
                      <c:pt idx="2">
                        <c:v>56150</c:v>
                      </c:pt>
                      <c:pt idx="3">
                        <c:v>56500</c:v>
                      </c:pt>
                      <c:pt idx="4">
                        <c:v>56703</c:v>
                      </c:pt>
                      <c:pt idx="5">
                        <c:v>56899</c:v>
                      </c:pt>
                      <c:pt idx="6">
                        <c:v>57332</c:v>
                      </c:pt>
                      <c:pt idx="7">
                        <c:v>57547</c:v>
                      </c:pt>
                      <c:pt idx="8">
                        <c:v>57787</c:v>
                      </c:pt>
                      <c:pt idx="9">
                        <c:v>57952</c:v>
                      </c:pt>
                      <c:pt idx="10" formatCode="_(* #,##0_);_(* \(#,##0\);_(* &quot;-&quot;??_);_(@_)">
                        <c:v>58226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AD6B-469E-9546-40178D1D86BF}"/>
                  </c:ext>
                </c:extLst>
              </c15:ser>
            </c15:filteredLineSeries>
            <c15:filteredLineSeries>
              <c15:ser>
                <c:idx val="69"/>
                <c:order val="6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Units'!$A$71</c15:sqref>
                        </c15:formulaRef>
                      </c:ext>
                    </c:extLst>
                    <c:strCache>
                      <c:ptCount val="1"/>
                      <c:pt idx="0">
                        <c:v>Lubbock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Units'!$B$1:$O$1</c15:sqref>
                        </c15:fullRef>
                        <c15:formulaRef>
                          <c15:sqref>'Housing Units'!$B$1:$L$1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 2,020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Units'!$B$71:$O$71</c15:sqref>
                        </c15:fullRef>
                        <c15:formulaRef>
                          <c15:sqref>'Housing Units'!$B$71:$L$71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115309</c:v>
                      </c:pt>
                      <c:pt idx="1">
                        <c:v>116604</c:v>
                      </c:pt>
                      <c:pt idx="2">
                        <c:v>117967</c:v>
                      </c:pt>
                      <c:pt idx="3">
                        <c:v>119294</c:v>
                      </c:pt>
                      <c:pt idx="4">
                        <c:v>121204</c:v>
                      </c:pt>
                      <c:pt idx="5">
                        <c:v>123192</c:v>
                      </c:pt>
                      <c:pt idx="6">
                        <c:v>124899</c:v>
                      </c:pt>
                      <c:pt idx="7">
                        <c:v>127393</c:v>
                      </c:pt>
                      <c:pt idx="8">
                        <c:v>129655</c:v>
                      </c:pt>
                      <c:pt idx="9">
                        <c:v>130773</c:v>
                      </c:pt>
                      <c:pt idx="10" formatCode="_(* #,##0_);_(* \(#,##0\);_(* &quot;-&quot;??_);_(@_)">
                        <c:v>132874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AD6B-469E-9546-40178D1D86BF}"/>
                  </c:ext>
                </c:extLst>
              </c15:ser>
            </c15:filteredLineSeries>
          </c:ext>
        </c:extLst>
      </c:lineChart>
      <c:catAx>
        <c:axId val="201576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785359"/>
        <c:crosses val="autoZero"/>
        <c:auto val="1"/>
        <c:lblAlgn val="ctr"/>
        <c:lblOffset val="100"/>
        <c:noMultiLvlLbl val="0"/>
      </c:catAx>
      <c:valAx>
        <c:axId val="201578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76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Population(2000-2021)</a:t>
            </a:r>
            <a:endParaRPr lang="en-US"/>
          </a:p>
        </c:rich>
      </c:tx>
      <c:layout>
        <c:manualLayout>
          <c:xMode val="edge"/>
          <c:yMode val="edge"/>
          <c:x val="0.18975751131358962"/>
          <c:y val="4.166658924273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Population!$B$73</c:f>
              <c:numCache>
                <c:formatCode>_(* #,##0_);_(* \(#,##0\);_(* "-"??_);_(@_)</c:formatCode>
                <c:ptCount val="1"/>
                <c:pt idx="0">
                  <c:v>1452019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2-D243-9293-EA912A0B11C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Population!$C$73</c:f>
              <c:numCache>
                <c:formatCode>_(* #,##0_);_(* \(#,##0\);_(* "-"??_);_(@_)</c:formatCode>
                <c:ptCount val="1"/>
                <c:pt idx="0">
                  <c:v>1486168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32-D243-9293-EA912A0B11C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Population!$D$73</c:f>
              <c:numCache>
                <c:formatCode>_(* #,##0_);_(* \(#,##0\);_(* "-"??_);_(@_)</c:formatCode>
                <c:ptCount val="1"/>
                <c:pt idx="0">
                  <c:v>1498845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32-D243-9293-EA912A0B11C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Population!$E$73</c:f>
              <c:numCache>
                <c:formatCode>_(* #,##0_);_(* \(#,##0\);_(* "-"??_);_(@_)</c:formatCode>
                <c:ptCount val="1"/>
                <c:pt idx="0">
                  <c:v>1518529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32-D243-9293-EA912A0B11C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Population!$F$73</c:f>
              <c:numCache>
                <c:formatCode>_(* #,##0_);_(* \(#,##0\);_(* "-"??_);_(@_)</c:formatCode>
                <c:ptCount val="1"/>
                <c:pt idx="0">
                  <c:v>1564702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32-D243-9293-EA912A0B11CF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Population!$G$73</c:f>
              <c:numCache>
                <c:formatCode>_(* #,##0_);_(* \(#,##0\);_(* "-"??_);_(@_)</c:formatCode>
                <c:ptCount val="1"/>
                <c:pt idx="0">
                  <c:v>1583253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32-D243-9293-EA912A0B11CF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Population!$H$73</c:f>
              <c:numCache>
                <c:formatCode>_(* #,##0_);_(* \(#,##0\);_(* "-"??_);_(@_)</c:formatCode>
                <c:ptCount val="1"/>
                <c:pt idx="0">
                  <c:v>1603768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32-D243-9293-EA912A0B11CF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Population!$I$73</c:f>
              <c:numCache>
                <c:formatCode>_(* #,##0_);_(* \(#,##0\);_(* "-"??_);_(@_)</c:formatCode>
                <c:ptCount val="1"/>
                <c:pt idx="0">
                  <c:v>1621102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32-D243-9293-EA912A0B11CF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Population!$J$73</c:f>
              <c:numCache>
                <c:formatCode>_(* #,##0_);_(* \(#,##0\);_(* "-"??_);_(@_)</c:formatCode>
                <c:ptCount val="1"/>
                <c:pt idx="0">
                  <c:v>1643732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32-D243-9293-EA912A0B11CF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Population!$K$73</c:f>
              <c:numCache>
                <c:formatCode>_(* #,##0_);_(* \(#,##0\);_(* "-"??_);_(@_)</c:formatCode>
                <c:ptCount val="1"/>
                <c:pt idx="0">
                  <c:v>1665004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32-D243-9293-EA912A0B11CF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Population!$L$73</c:f>
              <c:numCache>
                <c:formatCode>_(* #,##0_);_(* \(#,##0\);_(* "-"??_);_(@_)</c:formatCode>
                <c:ptCount val="1"/>
                <c:pt idx="0">
                  <c:v>1666935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D32-D243-9293-EA912A0B11CF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Population!$M$73</c:f>
              <c:numCache>
                <c:formatCode>_(* #,##0_);_(* \(#,##0\);_(* "-"??_);_(@_)</c:formatCode>
                <c:ptCount val="1"/>
                <c:pt idx="0">
                  <c:v>1669274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D32-D243-9293-EA912A0B11CF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Population!$N$73</c:f>
              <c:numCache>
                <c:formatCode>_(* #,##0_);_(* \(#,##0\);_(* "-"??_);_(@_)</c:formatCode>
                <c:ptCount val="1"/>
                <c:pt idx="0">
                  <c:v>1685922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D32-D243-9293-EA912A0B11CF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Population!$O$73</c:f>
              <c:numCache>
                <c:formatCode>_(* #,##0_);_(* \(#,##0\);_(* "-"??_);_(@_)</c:formatCode>
                <c:ptCount val="1"/>
                <c:pt idx="0">
                  <c:v>1697004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D32-D243-9293-EA912A0B11CF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Population!$P$73</c:f>
              <c:numCache>
                <c:formatCode>_(* #,##0_);_(* \(#,##0\);_(* "-"??_);_(@_)</c:formatCode>
                <c:ptCount val="1"/>
                <c:pt idx="0">
                  <c:v>1679987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D32-D243-9293-EA912A0B11CF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Population!$Q$73</c:f>
              <c:numCache>
                <c:formatCode>_(* #,##0_);_(* \(#,##0\);_(* "-"??_);_(@_)</c:formatCode>
                <c:ptCount val="1"/>
                <c:pt idx="0">
                  <c:v>1674726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A-44B4-8204-EE57CA030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778111"/>
        <c:axId val="303190639"/>
      </c:barChart>
      <c:catAx>
        <c:axId val="4217781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90639"/>
        <c:crosses val="autoZero"/>
        <c:auto val="1"/>
        <c:lblAlgn val="ctr"/>
        <c:lblOffset val="100"/>
        <c:noMultiLvlLbl val="0"/>
      </c:catAx>
      <c:valAx>
        <c:axId val="30319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7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Housing</a:t>
            </a:r>
            <a:r>
              <a:rPr lang="en-US" baseline="0"/>
              <a:t> Units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'Housing Units'!$A$1:$A$74</c15:sqref>
                  </c15:fullRef>
                </c:ext>
              </c:extLst>
              <c:f>('Housing Units'!$A$65,'Housing Units'!$A$68:$A$71)</c:f>
              <c:strCache>
                <c:ptCount val="5"/>
                <c:pt idx="0">
                  <c:v>Tom Green</c:v>
                </c:pt>
                <c:pt idx="1">
                  <c:v>Taylor</c:v>
                </c:pt>
                <c:pt idx="2">
                  <c:v>Ector</c:v>
                </c:pt>
                <c:pt idx="3">
                  <c:v>Midland</c:v>
                </c:pt>
                <c:pt idx="4">
                  <c:v>Lubbock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'Housing Units'!$L$1:$L$74</c15:sqref>
                  </c15:fullRef>
                </c:ext>
              </c:extLst>
              <c:f>('Housing Units'!$L$65,'Housing Units'!$L$68:$L$71)</c:f>
              <c:numCache>
                <c:formatCode>_(* #,##0_);_(* \(#,##0\);_(* "-"??_);_(@_)</c:formatCode>
                <c:ptCount val="5"/>
                <c:pt idx="0">
                  <c:v>49166</c:v>
                </c:pt>
                <c:pt idx="1">
                  <c:v>58226</c:v>
                </c:pt>
                <c:pt idx="2">
                  <c:v>61298</c:v>
                </c:pt>
                <c:pt idx="3">
                  <c:v>64519</c:v>
                </c:pt>
                <c:pt idx="4">
                  <c:v>132874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868-494E-98E2-CC7CD3B6D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731023"/>
        <c:axId val="3267322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'Housing Units'!$A$1:$A$74</c15:sqref>
                        </c15:fullRef>
                        <c15:formulaRef>
                          <c15:sqref>('Housing Units'!$A$65,'Housing Units'!$A$68:$A$71)</c15:sqref>
                        </c15:formulaRef>
                      </c:ext>
                    </c:extLst>
                    <c:strCache>
                      <c:ptCount val="5"/>
                      <c:pt idx="0">
                        <c:v>Tom Green</c:v>
                      </c:pt>
                      <c:pt idx="1">
                        <c:v>Taylor</c:v>
                      </c:pt>
                      <c:pt idx="2">
                        <c:v>Ector</c:v>
                      </c:pt>
                      <c:pt idx="3">
                        <c:v>Midland</c:v>
                      </c:pt>
                      <c:pt idx="4">
                        <c:v>Lubbock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'Housing Units'!$B$1:$B$74</c15:sqref>
                        </c15:fullRef>
                        <c15:formulaRef>
                          <c15:sqref>('Housing Units'!$B$65,'Housing Units'!$B$68:$B$71)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 formatCode="#,##0">
                        <c:v>46682</c:v>
                      </c:pt>
                      <c:pt idx="1" formatCode="#,##0">
                        <c:v>55780</c:v>
                      </c:pt>
                      <c:pt idx="2" formatCode="#,##0">
                        <c:v>53083</c:v>
                      </c:pt>
                      <c:pt idx="3" formatCode="#,##0">
                        <c:v>54418</c:v>
                      </c:pt>
                      <c:pt idx="4" formatCode="#,##0">
                        <c:v>115309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868-494E-98E2-CC7CD3B6D5F5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Units'!$A$1:$A$74</c15:sqref>
                        </c15:fullRef>
                        <c15:formulaRef>
                          <c15:sqref>('Housing Units'!$A$65,'Housing Units'!$A$68:$A$71)</c15:sqref>
                        </c15:formulaRef>
                      </c:ext>
                    </c:extLst>
                    <c:strCache>
                      <c:ptCount val="5"/>
                      <c:pt idx="0">
                        <c:v>Tom Green</c:v>
                      </c:pt>
                      <c:pt idx="1">
                        <c:v>Taylor</c:v>
                      </c:pt>
                      <c:pt idx="2">
                        <c:v>Ector</c:v>
                      </c:pt>
                      <c:pt idx="3">
                        <c:v>Midland</c:v>
                      </c:pt>
                      <c:pt idx="4">
                        <c:v>Lubbock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Units'!$C$1:$C$74</c15:sqref>
                        </c15:fullRef>
                        <c15:formulaRef>
                          <c15:sqref>('Housing Units'!$C$65,'Housing Units'!$C$68:$C$71)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 formatCode="#,##0">
                        <c:v>46791</c:v>
                      </c:pt>
                      <c:pt idx="1" formatCode="#,##0">
                        <c:v>56075</c:v>
                      </c:pt>
                      <c:pt idx="2" formatCode="#,##0">
                        <c:v>53731</c:v>
                      </c:pt>
                      <c:pt idx="3" formatCode="#,##0">
                        <c:v>54773</c:v>
                      </c:pt>
                      <c:pt idx="4" formatCode="#,##0">
                        <c:v>116604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868-494E-98E2-CC7CD3B6D5F5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Units'!$A$1:$A$74</c15:sqref>
                        </c15:fullRef>
                        <c15:formulaRef>
                          <c15:sqref>('Housing Units'!$A$65,'Housing Units'!$A$68:$A$71)</c15:sqref>
                        </c15:formulaRef>
                      </c:ext>
                    </c:extLst>
                    <c:strCache>
                      <c:ptCount val="5"/>
                      <c:pt idx="0">
                        <c:v>Tom Green</c:v>
                      </c:pt>
                      <c:pt idx="1">
                        <c:v>Taylor</c:v>
                      </c:pt>
                      <c:pt idx="2">
                        <c:v>Ector</c:v>
                      </c:pt>
                      <c:pt idx="3">
                        <c:v>Midland</c:v>
                      </c:pt>
                      <c:pt idx="4">
                        <c:v>Lubbock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Units'!$D$1:$D$74</c15:sqref>
                        </c15:fullRef>
                        <c15:formulaRef>
                          <c15:sqref>('Housing Units'!$D$65,'Housing Units'!$D$68:$D$71)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 formatCode="#,##0">
                        <c:v>46871</c:v>
                      </c:pt>
                      <c:pt idx="1" formatCode="#,##0">
                        <c:v>56150</c:v>
                      </c:pt>
                      <c:pt idx="2" formatCode="#,##0">
                        <c:v>54428</c:v>
                      </c:pt>
                      <c:pt idx="3" formatCode="#,##0">
                        <c:v>55279</c:v>
                      </c:pt>
                      <c:pt idx="4" formatCode="#,##0">
                        <c:v>117967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868-494E-98E2-CC7CD3B6D5F5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Units'!$A$1:$A$74</c15:sqref>
                        </c15:fullRef>
                        <c15:formulaRef>
                          <c15:sqref>('Housing Units'!$A$65,'Housing Units'!$A$68:$A$71)</c15:sqref>
                        </c15:formulaRef>
                      </c:ext>
                    </c:extLst>
                    <c:strCache>
                      <c:ptCount val="5"/>
                      <c:pt idx="0">
                        <c:v>Tom Green</c:v>
                      </c:pt>
                      <c:pt idx="1">
                        <c:v>Taylor</c:v>
                      </c:pt>
                      <c:pt idx="2">
                        <c:v>Ector</c:v>
                      </c:pt>
                      <c:pt idx="3">
                        <c:v>Midland</c:v>
                      </c:pt>
                      <c:pt idx="4">
                        <c:v>Lubbock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Units'!$E$1:$E$74</c15:sqref>
                        </c15:fullRef>
                        <c15:formulaRef>
                          <c15:sqref>('Housing Units'!$E$65,'Housing Units'!$E$68:$E$71)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 formatCode="#,##0">
                        <c:v>47205</c:v>
                      </c:pt>
                      <c:pt idx="1" formatCode="#,##0">
                        <c:v>56500</c:v>
                      </c:pt>
                      <c:pt idx="2" formatCode="#,##0">
                        <c:v>55386</c:v>
                      </c:pt>
                      <c:pt idx="3" formatCode="#,##0">
                        <c:v>56249</c:v>
                      </c:pt>
                      <c:pt idx="4" formatCode="#,##0">
                        <c:v>119294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868-494E-98E2-CC7CD3B6D5F5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Units'!$A$1:$A$74</c15:sqref>
                        </c15:fullRef>
                        <c15:formulaRef>
                          <c15:sqref>('Housing Units'!$A$65,'Housing Units'!$A$68:$A$71)</c15:sqref>
                        </c15:formulaRef>
                      </c:ext>
                    </c:extLst>
                    <c:strCache>
                      <c:ptCount val="5"/>
                      <c:pt idx="0">
                        <c:v>Tom Green</c:v>
                      </c:pt>
                      <c:pt idx="1">
                        <c:v>Taylor</c:v>
                      </c:pt>
                      <c:pt idx="2">
                        <c:v>Ector</c:v>
                      </c:pt>
                      <c:pt idx="3">
                        <c:v>Midland</c:v>
                      </c:pt>
                      <c:pt idx="4">
                        <c:v>Lubbock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Units'!$F$1:$F$74</c15:sqref>
                        </c15:fullRef>
                        <c15:formulaRef>
                          <c15:sqref>('Housing Units'!$F$65,'Housing Units'!$F$68:$F$71)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 formatCode="#,##0">
                        <c:v>47662</c:v>
                      </c:pt>
                      <c:pt idx="1" formatCode="#,##0">
                        <c:v>56703</c:v>
                      </c:pt>
                      <c:pt idx="2" formatCode="#,##0">
                        <c:v>56630</c:v>
                      </c:pt>
                      <c:pt idx="3" formatCode="#,##0">
                        <c:v>58028</c:v>
                      </c:pt>
                      <c:pt idx="4" formatCode="#,##0">
                        <c:v>121204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868-494E-98E2-CC7CD3B6D5F5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Units'!$A$1:$A$74</c15:sqref>
                        </c15:fullRef>
                        <c15:formulaRef>
                          <c15:sqref>('Housing Units'!$A$65,'Housing Units'!$A$68:$A$71)</c15:sqref>
                        </c15:formulaRef>
                      </c:ext>
                    </c:extLst>
                    <c:strCache>
                      <c:ptCount val="5"/>
                      <c:pt idx="0">
                        <c:v>Tom Green</c:v>
                      </c:pt>
                      <c:pt idx="1">
                        <c:v>Taylor</c:v>
                      </c:pt>
                      <c:pt idx="2">
                        <c:v>Ector</c:v>
                      </c:pt>
                      <c:pt idx="3">
                        <c:v>Midland</c:v>
                      </c:pt>
                      <c:pt idx="4">
                        <c:v>Lubbock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Units'!$G$1:$G$74</c15:sqref>
                        </c15:fullRef>
                        <c15:formulaRef>
                          <c15:sqref>('Housing Units'!$G$65,'Housing Units'!$G$68:$G$71)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 formatCode="#,##0">
                        <c:v>48216</c:v>
                      </c:pt>
                      <c:pt idx="1" formatCode="#,##0">
                        <c:v>56899</c:v>
                      </c:pt>
                      <c:pt idx="2" formatCode="#,##0">
                        <c:v>57167</c:v>
                      </c:pt>
                      <c:pt idx="3" formatCode="#,##0">
                        <c:v>59521</c:v>
                      </c:pt>
                      <c:pt idx="4" formatCode="#,##0">
                        <c:v>123192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868-494E-98E2-CC7CD3B6D5F5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Units'!$A$1:$A$74</c15:sqref>
                        </c15:fullRef>
                        <c15:formulaRef>
                          <c15:sqref>('Housing Units'!$A$65,'Housing Units'!$A$68:$A$71)</c15:sqref>
                        </c15:formulaRef>
                      </c:ext>
                    </c:extLst>
                    <c:strCache>
                      <c:ptCount val="5"/>
                      <c:pt idx="0">
                        <c:v>Tom Green</c:v>
                      </c:pt>
                      <c:pt idx="1">
                        <c:v>Taylor</c:v>
                      </c:pt>
                      <c:pt idx="2">
                        <c:v>Ector</c:v>
                      </c:pt>
                      <c:pt idx="3">
                        <c:v>Midland</c:v>
                      </c:pt>
                      <c:pt idx="4">
                        <c:v>Lubbock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Units'!$H$1:$H$74</c15:sqref>
                        </c15:fullRef>
                        <c15:formulaRef>
                          <c15:sqref>('Housing Units'!$H$65,'Housing Units'!$H$68:$H$71)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 formatCode="#,##0">
                        <c:v>48380</c:v>
                      </c:pt>
                      <c:pt idx="1" formatCode="#,##0">
                        <c:v>57332</c:v>
                      </c:pt>
                      <c:pt idx="2" formatCode="#,##0">
                        <c:v>57747</c:v>
                      </c:pt>
                      <c:pt idx="3" formatCode="#,##0">
                        <c:v>60491</c:v>
                      </c:pt>
                      <c:pt idx="4" formatCode="#,##0">
                        <c:v>124899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868-494E-98E2-CC7CD3B6D5F5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Units'!$A$1:$A$74</c15:sqref>
                        </c15:fullRef>
                        <c15:formulaRef>
                          <c15:sqref>('Housing Units'!$A$65,'Housing Units'!$A$68:$A$71)</c15:sqref>
                        </c15:formulaRef>
                      </c:ext>
                    </c:extLst>
                    <c:strCache>
                      <c:ptCount val="5"/>
                      <c:pt idx="0">
                        <c:v>Tom Green</c:v>
                      </c:pt>
                      <c:pt idx="1">
                        <c:v>Taylor</c:v>
                      </c:pt>
                      <c:pt idx="2">
                        <c:v>Ector</c:v>
                      </c:pt>
                      <c:pt idx="3">
                        <c:v>Midland</c:v>
                      </c:pt>
                      <c:pt idx="4">
                        <c:v>Lubbock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Units'!$I$1:$I$74</c15:sqref>
                        </c15:fullRef>
                        <c15:formulaRef>
                          <c15:sqref>('Housing Units'!$I$65,'Housing Units'!$I$68:$I$71)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 formatCode="#,##0">
                        <c:v>48483</c:v>
                      </c:pt>
                      <c:pt idx="1" formatCode="#,##0">
                        <c:v>57547</c:v>
                      </c:pt>
                      <c:pt idx="2" formatCode="#,##0">
                        <c:v>58175</c:v>
                      </c:pt>
                      <c:pt idx="3" formatCode="#,##0">
                        <c:v>61117</c:v>
                      </c:pt>
                      <c:pt idx="4" formatCode="#,##0">
                        <c:v>127393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868-494E-98E2-CC7CD3B6D5F5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Units'!$A$1:$A$74</c15:sqref>
                        </c15:fullRef>
                        <c15:formulaRef>
                          <c15:sqref>('Housing Units'!$A$65,'Housing Units'!$A$68:$A$71)</c15:sqref>
                        </c15:formulaRef>
                      </c:ext>
                    </c:extLst>
                    <c:strCache>
                      <c:ptCount val="5"/>
                      <c:pt idx="0">
                        <c:v>Tom Green</c:v>
                      </c:pt>
                      <c:pt idx="1">
                        <c:v>Taylor</c:v>
                      </c:pt>
                      <c:pt idx="2">
                        <c:v>Ector</c:v>
                      </c:pt>
                      <c:pt idx="3">
                        <c:v>Midland</c:v>
                      </c:pt>
                      <c:pt idx="4">
                        <c:v>Lubbock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Units'!$J$1:$J$74</c15:sqref>
                        </c15:fullRef>
                        <c15:formulaRef>
                          <c15:sqref>('Housing Units'!$J$65,'Housing Units'!$J$68:$J$71)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48620</c:v>
                      </c:pt>
                      <c:pt idx="1">
                        <c:v>57787</c:v>
                      </c:pt>
                      <c:pt idx="2">
                        <c:v>58680</c:v>
                      </c:pt>
                      <c:pt idx="3">
                        <c:v>61859</c:v>
                      </c:pt>
                      <c:pt idx="4">
                        <c:v>129655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868-494E-98E2-CC7CD3B6D5F5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Units'!$A$1:$A$74</c15:sqref>
                        </c15:fullRef>
                        <c15:formulaRef>
                          <c15:sqref>('Housing Units'!$A$65,'Housing Units'!$A$68:$A$71)</c15:sqref>
                        </c15:formulaRef>
                      </c:ext>
                    </c:extLst>
                    <c:strCache>
                      <c:ptCount val="5"/>
                      <c:pt idx="0">
                        <c:v>Tom Green</c:v>
                      </c:pt>
                      <c:pt idx="1">
                        <c:v>Taylor</c:v>
                      </c:pt>
                      <c:pt idx="2">
                        <c:v>Ector</c:v>
                      </c:pt>
                      <c:pt idx="3">
                        <c:v>Midland</c:v>
                      </c:pt>
                      <c:pt idx="4">
                        <c:v>Lubbock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Units'!$K$1:$K$74</c15:sqref>
                        </c15:fullRef>
                        <c15:formulaRef>
                          <c15:sqref>('Housing Units'!$K$65,'Housing Units'!$K$68:$K$71)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48907</c:v>
                      </c:pt>
                      <c:pt idx="1">
                        <c:v>57952</c:v>
                      </c:pt>
                      <c:pt idx="2">
                        <c:v>59594</c:v>
                      </c:pt>
                      <c:pt idx="3">
                        <c:v>63185</c:v>
                      </c:pt>
                      <c:pt idx="4">
                        <c:v>130773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868-494E-98E2-CC7CD3B6D5F5}"/>
                  </c:ext>
                </c:extLst>
              </c15:ser>
            </c15:filteredBarSeries>
          </c:ext>
        </c:extLst>
      </c:barChart>
      <c:catAx>
        <c:axId val="32673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32271"/>
        <c:crosses val="autoZero"/>
        <c:auto val="1"/>
        <c:lblAlgn val="ctr"/>
        <c:lblOffset val="100"/>
        <c:noMultiLvlLbl val="0"/>
      </c:catAx>
      <c:valAx>
        <c:axId val="32673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3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Gross Sales (2007-2020)</a:t>
            </a:r>
            <a:endParaRPr lang="en-US"/>
          </a:p>
        </c:rich>
      </c:tx>
      <c:layout>
        <c:manualLayout>
          <c:xMode val="edge"/>
          <c:yMode val="edge"/>
          <c:x val="0.18975751131358962"/>
          <c:y val="4.166658924273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'Gross Sales'!$B$74</c:f>
              <c:numCache>
                <c:formatCode>"$"#,##0</c:formatCode>
                <c:ptCount val="1"/>
                <c:pt idx="0">
                  <c:v>936301588.18571424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B-B448-A9FC-6A78CC96C3BF}"/>
            </c:ext>
          </c:extLst>
        </c:ser>
        <c:ser>
          <c:idx val="1"/>
          <c:order val="1"/>
          <c:tx>
            <c:v>2008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'Gross Sales'!$C$74</c:f>
              <c:numCache>
                <c:formatCode>"$"#,##0</c:formatCode>
                <c:ptCount val="1"/>
                <c:pt idx="0">
                  <c:v>1083214055.4285715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1B-B448-A9FC-6A78CC96C3BF}"/>
            </c:ext>
          </c:extLst>
        </c:ser>
        <c:ser>
          <c:idx val="2"/>
          <c:order val="2"/>
          <c:tx>
            <c:v>2009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'Gross Sales'!$D$74</c:f>
              <c:numCache>
                <c:formatCode>"$"#,##0</c:formatCode>
                <c:ptCount val="1"/>
                <c:pt idx="0">
                  <c:v>836040471.65714288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1B-B448-A9FC-6A78CC96C3BF}"/>
            </c:ext>
          </c:extLst>
        </c:ser>
        <c:ser>
          <c:idx val="3"/>
          <c:order val="3"/>
          <c:tx>
            <c:v>2010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'Gross Sales'!$E$74</c:f>
              <c:numCache>
                <c:formatCode>"$"#,##0</c:formatCode>
                <c:ptCount val="1"/>
                <c:pt idx="0">
                  <c:v>916479216.17142856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1B-B448-A9FC-6A78CC96C3BF}"/>
            </c:ext>
          </c:extLst>
        </c:ser>
        <c:ser>
          <c:idx val="4"/>
          <c:order val="4"/>
          <c:tx>
            <c:v>2011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'Gross Sales'!$F$74</c:f>
              <c:numCache>
                <c:formatCode>"$"#,##0</c:formatCode>
                <c:ptCount val="1"/>
                <c:pt idx="0">
                  <c:v>1123685682.057143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1B-B448-A9FC-6A78CC96C3BF}"/>
            </c:ext>
          </c:extLst>
        </c:ser>
        <c:ser>
          <c:idx val="5"/>
          <c:order val="5"/>
          <c:tx>
            <c:v>2012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'Gross Sales'!$G$74</c:f>
              <c:numCache>
                <c:formatCode>"$"#,##0</c:formatCode>
                <c:ptCount val="1"/>
                <c:pt idx="0">
                  <c:v>1283405552.6571429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1B-B448-A9FC-6A78CC96C3BF}"/>
            </c:ext>
          </c:extLst>
        </c:ser>
        <c:ser>
          <c:idx val="6"/>
          <c:order val="6"/>
          <c:tx>
            <c:v>2013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'Gross Sales'!$H$74</c:f>
              <c:numCache>
                <c:formatCode>"$"#,##0</c:formatCode>
                <c:ptCount val="1"/>
                <c:pt idx="0">
                  <c:v>1323166184.5142858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1B-B448-A9FC-6A78CC96C3BF}"/>
            </c:ext>
          </c:extLst>
        </c:ser>
        <c:ser>
          <c:idx val="7"/>
          <c:order val="7"/>
          <c:tx>
            <c:v>2014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'Gross Sales'!$I$74</c:f>
              <c:numCache>
                <c:formatCode>"$"#,##0</c:formatCode>
                <c:ptCount val="1"/>
                <c:pt idx="0">
                  <c:v>1472787875.6285715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1B-B448-A9FC-6A78CC96C3BF}"/>
            </c:ext>
          </c:extLst>
        </c:ser>
        <c:ser>
          <c:idx val="8"/>
          <c:order val="8"/>
          <c:tx>
            <c:v>2015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'Gross Sales'!$J$74</c:f>
              <c:numCache>
                <c:formatCode>"$"#,##0</c:formatCode>
                <c:ptCount val="1"/>
                <c:pt idx="0">
                  <c:v>1272173045.3428571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01B-B448-A9FC-6A78CC96C3BF}"/>
            </c:ext>
          </c:extLst>
        </c:ser>
        <c:ser>
          <c:idx val="9"/>
          <c:order val="9"/>
          <c:tx>
            <c:v>2016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'Gross Sales'!$K$74</c:f>
              <c:numCache>
                <c:formatCode>"$"#,##0</c:formatCode>
                <c:ptCount val="1"/>
                <c:pt idx="0">
                  <c:v>1123649649.1285715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01B-B448-A9FC-6A78CC96C3BF}"/>
            </c:ext>
          </c:extLst>
        </c:ser>
        <c:ser>
          <c:idx val="10"/>
          <c:order val="10"/>
          <c:tx>
            <c:v>2017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'Gross Sales'!$L$74</c:f>
              <c:numCache>
                <c:formatCode>"$"#,##0</c:formatCode>
                <c:ptCount val="1"/>
                <c:pt idx="0">
                  <c:v>1310074966.3571429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01B-B448-A9FC-6A78CC96C3BF}"/>
            </c:ext>
          </c:extLst>
        </c:ser>
        <c:ser>
          <c:idx val="11"/>
          <c:order val="11"/>
          <c:tx>
            <c:v>2018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'Gross Sales'!$M$74</c:f>
              <c:numCache>
                <c:formatCode>"$"#,##0</c:formatCode>
                <c:ptCount val="1"/>
                <c:pt idx="0">
                  <c:v>1568278294.5428572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01B-B448-A9FC-6A78CC96C3BF}"/>
            </c:ext>
          </c:extLst>
        </c:ser>
        <c:ser>
          <c:idx val="12"/>
          <c:order val="12"/>
          <c:tx>
            <c:v>2019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'Gross Sales'!$N$74</c:f>
              <c:numCache>
                <c:formatCode>"$"#,##0</c:formatCode>
                <c:ptCount val="1"/>
                <c:pt idx="0">
                  <c:v>1588226882.0714285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01B-B448-A9FC-6A78CC96C3BF}"/>
            </c:ext>
          </c:extLst>
        </c:ser>
        <c:ser>
          <c:idx val="13"/>
          <c:order val="13"/>
          <c:tx>
            <c:v>2020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'Gross Sales'!$O$74</c:f>
              <c:numCache>
                <c:formatCode>"$"#,##0</c:formatCode>
                <c:ptCount val="1"/>
                <c:pt idx="0">
                  <c:v>1285975053.9714286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01B-B448-A9FC-6A78CC96C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778111"/>
        <c:axId val="303190639"/>
      </c:barChart>
      <c:catAx>
        <c:axId val="4217781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90639"/>
        <c:crosses val="autoZero"/>
        <c:auto val="1"/>
        <c:lblAlgn val="ctr"/>
        <c:lblOffset val="100"/>
        <c:noMultiLvlLbl val="0"/>
      </c:catAx>
      <c:valAx>
        <c:axId val="30319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7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Total Gross Sales (2007-2020)</a:t>
            </a:r>
            <a:endParaRPr lang="en-US"/>
          </a:p>
        </c:rich>
      </c:tx>
      <c:layout>
        <c:manualLayout>
          <c:xMode val="edge"/>
          <c:yMode val="edge"/>
          <c:x val="0.18975751131358962"/>
          <c:y val="4.166658924273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'Gross Sales'!$B$73</c:f>
              <c:numCache>
                <c:formatCode>"$"#,##0</c:formatCode>
                <c:ptCount val="1"/>
                <c:pt idx="0">
                  <c:v>65541111173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D-0347-8E65-2DABBB0E84C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'Gross Sales'!$C$73</c:f>
              <c:numCache>
                <c:formatCode>"$"#,##0</c:formatCode>
                <c:ptCount val="1"/>
                <c:pt idx="0">
                  <c:v>75824983880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3D-0347-8E65-2DABBB0E84C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'Gross Sales'!$D$73</c:f>
              <c:numCache>
                <c:formatCode>"$"#,##0</c:formatCode>
                <c:ptCount val="1"/>
                <c:pt idx="0">
                  <c:v>58522833016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3D-0347-8E65-2DABBB0E84C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'Gross Sales'!$E$73</c:f>
              <c:numCache>
                <c:formatCode>"$"#,##0</c:formatCode>
                <c:ptCount val="1"/>
                <c:pt idx="0">
                  <c:v>64153545132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3D-0347-8E65-2DABBB0E84C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'Gross Sales'!$F$73</c:f>
              <c:numCache>
                <c:formatCode>"$"#,##0</c:formatCode>
                <c:ptCount val="1"/>
                <c:pt idx="0">
                  <c:v>78657997744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3D-0347-8E65-2DABBB0E84C2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'Gross Sales'!$G$73</c:f>
              <c:numCache>
                <c:formatCode>"$"#,##0</c:formatCode>
                <c:ptCount val="1"/>
                <c:pt idx="0">
                  <c:v>89838388686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3D-0347-8E65-2DABBB0E84C2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'Gross Sales'!$H$73</c:f>
              <c:numCache>
                <c:formatCode>"$"#,##0</c:formatCode>
                <c:ptCount val="1"/>
                <c:pt idx="0">
                  <c:v>92621632916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3D-0347-8E65-2DABBB0E84C2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'Gross Sales'!$I$73</c:f>
              <c:numCache>
                <c:formatCode>"$"#,##0</c:formatCode>
                <c:ptCount val="1"/>
                <c:pt idx="0">
                  <c:v>103095151294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3D-0347-8E65-2DABBB0E84C2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'Gross Sales'!$J$73</c:f>
              <c:numCache>
                <c:formatCode>"$"#,##0</c:formatCode>
                <c:ptCount val="1"/>
                <c:pt idx="0">
                  <c:v>89052113174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3D-0347-8E65-2DABBB0E84C2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'Gross Sales'!$K$73</c:f>
              <c:numCache>
                <c:formatCode>"$"#,##0</c:formatCode>
                <c:ptCount val="1"/>
                <c:pt idx="0">
                  <c:v>78655475439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3D-0347-8E65-2DABBB0E84C2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'Gross Sales'!$L$73</c:f>
              <c:numCache>
                <c:formatCode>"$"#,##0</c:formatCode>
                <c:ptCount val="1"/>
                <c:pt idx="0">
                  <c:v>91705247645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3D-0347-8E65-2DABBB0E84C2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'Gross Sales'!$M$73</c:f>
              <c:numCache>
                <c:formatCode>"$"#,##0</c:formatCode>
                <c:ptCount val="1"/>
                <c:pt idx="0">
                  <c:v>109779480618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3D-0347-8E65-2DABBB0E84C2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'Gross Sales'!$N$73</c:f>
              <c:numCache>
                <c:formatCode>"$"#,##0</c:formatCode>
                <c:ptCount val="1"/>
                <c:pt idx="0">
                  <c:v>111175881745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23D-0347-8E65-2DABBB0E84C2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'Gross Sales'!$O$73</c:f>
              <c:numCache>
                <c:formatCode>"$"#,##0</c:formatCode>
                <c:ptCount val="1"/>
                <c:pt idx="0">
                  <c:v>90018253778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23D-0347-8E65-2DABBB0E8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778111"/>
        <c:axId val="303190639"/>
      </c:barChart>
      <c:catAx>
        <c:axId val="4217781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90639"/>
        <c:crosses val="autoZero"/>
        <c:auto val="1"/>
        <c:lblAlgn val="ctr"/>
        <c:lblOffset val="100"/>
        <c:noMultiLvlLbl val="0"/>
      </c:catAx>
      <c:valAx>
        <c:axId val="30319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7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and TOTAL Gross sales Top 15 counties (2007-2020)</a:t>
            </a:r>
            <a:endParaRPr lang="en-US"/>
          </a:p>
        </c:rich>
      </c:tx>
      <c:layout>
        <c:manualLayout>
          <c:xMode val="edge"/>
          <c:yMode val="edge"/>
          <c:x val="0.46609523658137952"/>
          <c:y val="1.51802626304964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2"/>
          <c:order val="2"/>
          <c:tx>
            <c:strRef>
              <c:f>'Gross Sales'!$A$4</c:f>
              <c:strCache>
                <c:ptCount val="1"/>
                <c:pt idx="0">
                  <c:v>Brewster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'Gross Sales'!$Q$1:$S$1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Sales'!$B$4:$S$4</c15:sqref>
                  </c15:fullRef>
                </c:ext>
              </c:extLst>
              <c:f>'Gross Sales'!$Q$4:$S$4</c:f>
              <c:numCache>
                <c:formatCode>"$"#,##0</c:formatCode>
                <c:ptCount val="3"/>
                <c:pt idx="1" formatCode="General">
                  <c:v>187229284.15384614</c:v>
                </c:pt>
                <c:pt idx="2" formatCode="General">
                  <c:v>2472118638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C3AA-6A40-A24F-75C09FD2C16D}"/>
            </c:ext>
          </c:extLst>
        </c:ser>
        <c:ser>
          <c:idx val="3"/>
          <c:order val="3"/>
          <c:tx>
            <c:strRef>
              <c:f>'Gross Sales'!$A$5</c:f>
              <c:strCache>
                <c:ptCount val="1"/>
                <c:pt idx="0">
                  <c:v>Carson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'Gross Sales'!$Q$1:$S$1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Sales'!$B$5:$S$5</c15:sqref>
                  </c15:fullRef>
                </c:ext>
              </c:extLst>
              <c:f>'Gross Sales'!$Q$5:$S$5</c:f>
              <c:numCache>
                <c:formatCode>"$"#,##0</c:formatCode>
                <c:ptCount val="3"/>
                <c:pt idx="1" formatCode="General">
                  <c:v>244297945.61538461</c:v>
                </c:pt>
                <c:pt idx="2" formatCode="General">
                  <c:v>3227965535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C3AA-6A40-A24F-75C09FD2C16D}"/>
            </c:ext>
          </c:extLst>
        </c:ser>
        <c:ser>
          <c:idx val="4"/>
          <c:order val="4"/>
          <c:tx>
            <c:strRef>
              <c:f>'Gross Sales'!$A$6</c:f>
              <c:strCache>
                <c:ptCount val="1"/>
                <c:pt idx="0">
                  <c:v>Cochran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'Gross Sales'!$Q$1:$S$1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Sales'!$B$6:$S$6</c15:sqref>
                  </c15:fullRef>
                </c:ext>
              </c:extLst>
              <c:f>'Gross Sales'!$Q$6:$S$6</c:f>
              <c:numCache>
                <c:formatCode>"$"#,##0</c:formatCode>
                <c:ptCount val="3"/>
                <c:pt idx="1" formatCode="General">
                  <c:v>50189031.384615384</c:v>
                </c:pt>
                <c:pt idx="2" formatCode="General">
                  <c:v>662235688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C3AA-6A40-A24F-75C09FD2C16D}"/>
            </c:ext>
          </c:extLst>
        </c:ser>
        <c:ser>
          <c:idx val="5"/>
          <c:order val="5"/>
          <c:tx>
            <c:strRef>
              <c:f>'Gross Sales'!$A$7</c:f>
              <c:strCache>
                <c:ptCount val="1"/>
                <c:pt idx="0">
                  <c:v>Coke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'Gross Sales'!$Q$1:$S$1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Sales'!$B$7:$S$7</c15:sqref>
                  </c15:fullRef>
                </c:ext>
              </c:extLst>
              <c:f>'Gross Sales'!$Q$7:$S$7</c:f>
              <c:numCache>
                <c:formatCode>"$"#,##0</c:formatCode>
                <c:ptCount val="3"/>
                <c:pt idx="1" formatCode="General">
                  <c:v>29542007.230769232</c:v>
                </c:pt>
                <c:pt idx="2" formatCode="General">
                  <c:v>387223346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3AA-6A40-A24F-75C09FD2C16D}"/>
            </c:ext>
          </c:extLst>
        </c:ser>
        <c:ser>
          <c:idx val="6"/>
          <c:order val="6"/>
          <c:tx>
            <c:strRef>
              <c:f>'Gross Sales'!$A$8</c:f>
              <c:strCache>
                <c:ptCount val="1"/>
                <c:pt idx="0">
                  <c:v>Concho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'Gross Sales'!$Q$1:$S$1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Sales'!$B$8:$S$8</c15:sqref>
                  </c15:fullRef>
                </c:ext>
              </c:extLst>
              <c:f>'Gross Sales'!$Q$8:$S$8</c:f>
              <c:numCache>
                <c:formatCode>"$"#,##0</c:formatCode>
                <c:ptCount val="3"/>
                <c:pt idx="1" formatCode="General">
                  <c:v>27207623.076923076</c:v>
                </c:pt>
                <c:pt idx="2" formatCode="General">
                  <c:v>364839314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C3AA-6A40-A24F-75C09FD2C16D}"/>
            </c:ext>
          </c:extLst>
        </c:ser>
        <c:ser>
          <c:idx val="7"/>
          <c:order val="7"/>
          <c:tx>
            <c:strRef>
              <c:f>'Gross Sales'!$A$9</c:f>
              <c:strCache>
                <c:ptCount val="1"/>
                <c:pt idx="0">
                  <c:v>Cottle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'Gross Sales'!$Q$1:$S$1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Sales'!$B$9:$S$9</c15:sqref>
                  </c15:fullRef>
                </c:ext>
              </c:extLst>
              <c:f>'Gross Sales'!$Q$9:$S$9</c:f>
              <c:numCache>
                <c:formatCode>"$"#,##0</c:formatCode>
                <c:ptCount val="3"/>
                <c:pt idx="1" formatCode="General">
                  <c:v>14436294.692307692</c:v>
                </c:pt>
                <c:pt idx="2" formatCode="General">
                  <c:v>183584700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C3AA-6A40-A24F-75C09FD2C16D}"/>
            </c:ext>
          </c:extLst>
        </c:ser>
        <c:ser>
          <c:idx val="9"/>
          <c:order val="9"/>
          <c:tx>
            <c:strRef>
              <c:f>'Gross Sales'!$A$11</c:f>
              <c:strCache>
                <c:ptCount val="1"/>
                <c:pt idx="0">
                  <c:v>Crockett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'Gross Sales'!$Q$1:$S$1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Sales'!$B$11:$S$11</c15:sqref>
                  </c15:fullRef>
                </c:ext>
              </c:extLst>
              <c:f>'Gross Sales'!$Q$11:$S$11</c:f>
              <c:numCache>
                <c:formatCode>"$"#,##0</c:formatCode>
                <c:ptCount val="3"/>
                <c:pt idx="1" formatCode="General">
                  <c:v>112197479.38461539</c:v>
                </c:pt>
                <c:pt idx="2" formatCode="General">
                  <c:v>1433622348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C3AA-6A40-A24F-75C09FD2C16D}"/>
            </c:ext>
          </c:extLst>
        </c:ser>
        <c:ser>
          <c:idx val="10"/>
          <c:order val="10"/>
          <c:tx>
            <c:strRef>
              <c:f>'Gross Sales'!$A$12</c:f>
              <c:strCache>
                <c:ptCount val="1"/>
                <c:pt idx="0">
                  <c:v>Crosby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'Gross Sales'!$Q$1:$S$1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Sales'!$B$12:$S$12</c15:sqref>
                  </c15:fullRef>
                </c:ext>
              </c:extLst>
              <c:f>'Gross Sales'!$Q$12:$S$12</c:f>
              <c:numCache>
                <c:formatCode>"$"#,##0</c:formatCode>
                <c:ptCount val="3"/>
                <c:pt idx="1" formatCode="General">
                  <c:v>190835548.84615386</c:v>
                </c:pt>
                <c:pt idx="2" formatCode="General">
                  <c:v>2557346577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C3AA-6A40-A24F-75C09FD2C16D}"/>
            </c:ext>
          </c:extLst>
        </c:ser>
        <c:ser>
          <c:idx val="11"/>
          <c:order val="11"/>
          <c:tx>
            <c:strRef>
              <c:f>'Gross Sales'!$A$13</c:f>
              <c:strCache>
                <c:ptCount val="1"/>
                <c:pt idx="0">
                  <c:v>Culberson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'Gross Sales'!$Q$1:$S$1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Sales'!$B$13:$S$13</c15:sqref>
                  </c15:fullRef>
                </c:ext>
              </c:extLst>
              <c:f>'Gross Sales'!$Q$13:$S$13</c:f>
              <c:numCache>
                <c:formatCode>"$"#,##0</c:formatCode>
                <c:ptCount val="3"/>
                <c:pt idx="1" formatCode="General">
                  <c:v>134700288.69230768</c:v>
                </c:pt>
                <c:pt idx="2" formatCode="General">
                  <c:v>1789890350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C3AA-6A40-A24F-75C09FD2C16D}"/>
            </c:ext>
          </c:extLst>
        </c:ser>
        <c:ser>
          <c:idx val="12"/>
          <c:order val="12"/>
          <c:tx>
            <c:strRef>
              <c:f>'Gross Sales'!$A$14</c:f>
              <c:strCache>
                <c:ptCount val="1"/>
                <c:pt idx="0">
                  <c:v>Dallam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'Gross Sales'!$Q$1:$S$1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Sales'!$B$14:$S$14</c15:sqref>
                  </c15:fullRef>
                </c:ext>
              </c:extLst>
              <c:f>'Gross Sales'!$Q$14:$S$14</c:f>
              <c:numCache>
                <c:formatCode>"$"#,##0</c:formatCode>
                <c:ptCount val="3"/>
                <c:pt idx="1" formatCode="General">
                  <c:v>1183030725.1538463</c:v>
                </c:pt>
                <c:pt idx="2" formatCode="General">
                  <c:v>16541800081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C3AA-6A40-A24F-75C09FD2C16D}"/>
            </c:ext>
          </c:extLst>
        </c:ser>
        <c:ser>
          <c:idx val="14"/>
          <c:order val="14"/>
          <c:tx>
            <c:strRef>
              <c:f>'Gross Sales'!$A$16</c:f>
              <c:strCache>
                <c:ptCount val="1"/>
                <c:pt idx="0">
                  <c:v>Dickens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'Gross Sales'!$Q$1:$S$1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Sales'!$B$16:$S$16</c15:sqref>
                  </c15:fullRef>
                </c:ext>
              </c:extLst>
              <c:f>'Gross Sales'!$Q$16:$S$16</c:f>
              <c:numCache>
                <c:formatCode>"$"#,##0</c:formatCode>
                <c:ptCount val="3"/>
                <c:pt idx="1" formatCode="General">
                  <c:v>45857522.692307696</c:v>
                </c:pt>
                <c:pt idx="2" formatCode="General">
                  <c:v>586842907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C3AA-6A40-A24F-75C09FD2C16D}"/>
            </c:ext>
          </c:extLst>
        </c:ser>
        <c:ser>
          <c:idx val="15"/>
          <c:order val="15"/>
          <c:tx>
            <c:strRef>
              <c:f>'Gross Sales'!$A$17</c:f>
              <c:strCache>
                <c:ptCount val="1"/>
                <c:pt idx="0">
                  <c:v>Ector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'Gross Sales'!$Q$1:$S$1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Sales'!$B$17:$S$17</c15:sqref>
                  </c15:fullRef>
                </c:ext>
              </c:extLst>
              <c:f>'Gross Sales'!$Q$17:$S$17</c:f>
              <c:numCache>
                <c:formatCode>"$"#,##0</c:formatCode>
                <c:ptCount val="3"/>
                <c:pt idx="1" formatCode="General">
                  <c:v>10719731017.538462</c:v>
                </c:pt>
                <c:pt idx="2" formatCode="General">
                  <c:v>141973989237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C3AA-6A40-A24F-75C09FD2C16D}"/>
            </c:ext>
          </c:extLst>
        </c:ser>
        <c:ser>
          <c:idx val="16"/>
          <c:order val="16"/>
          <c:tx>
            <c:strRef>
              <c:f>'Gross Sales'!$A$18</c:f>
              <c:strCache>
                <c:ptCount val="1"/>
                <c:pt idx="0">
                  <c:v>Edwards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'Gross Sales'!$Q$1:$S$1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Sales'!$B$18:$S$18</c15:sqref>
                  </c15:fullRef>
                </c:ext>
              </c:extLst>
              <c:f>'Gross Sales'!$Q$18:$S$18</c:f>
              <c:numCache>
                <c:formatCode>"$"#,##0</c:formatCode>
                <c:ptCount val="3"/>
                <c:pt idx="1" formatCode="General">
                  <c:v>25370858.153846152</c:v>
                </c:pt>
                <c:pt idx="2" formatCode="General">
                  <c:v>344912590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C3AA-6A40-A24F-75C09FD2C16D}"/>
            </c:ext>
          </c:extLst>
        </c:ser>
        <c:ser>
          <c:idx val="17"/>
          <c:order val="17"/>
          <c:tx>
            <c:strRef>
              <c:f>'Gross Sales'!$A$19</c:f>
              <c:strCache>
                <c:ptCount val="1"/>
                <c:pt idx="0">
                  <c:v>Fisher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'Gross Sales'!$Q$1:$S$1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Sales'!$B$19:$S$19</c15:sqref>
                  </c15:fullRef>
                </c:ext>
              </c:extLst>
              <c:f>'Gross Sales'!$Q$19:$S$19</c:f>
              <c:numCache>
                <c:formatCode>"$"#,##0</c:formatCode>
                <c:ptCount val="3"/>
                <c:pt idx="1" formatCode="General">
                  <c:v>62489331.692307696</c:v>
                </c:pt>
                <c:pt idx="2" formatCode="General">
                  <c:v>890820123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5-0147-4A37-9894-0467809148B7}"/>
            </c:ext>
          </c:extLst>
        </c:ser>
        <c:ser>
          <c:idx val="18"/>
          <c:order val="18"/>
          <c:tx>
            <c:strRef>
              <c:f>'Gross Sales'!$A$20</c:f>
              <c:strCache>
                <c:ptCount val="1"/>
                <c:pt idx="0">
                  <c:v>Floyd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'Gross Sales'!$Q$1:$S$1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Sales'!$B$20:$S$20</c15:sqref>
                  </c15:fullRef>
                </c:ext>
              </c:extLst>
              <c:f>'Gross Sales'!$Q$20:$S$20</c:f>
              <c:numCache>
                <c:formatCode>"$"#,##0</c:formatCode>
                <c:ptCount val="3"/>
                <c:pt idx="1" formatCode="General">
                  <c:v>151258861.23076922</c:v>
                </c:pt>
                <c:pt idx="2" formatCode="General">
                  <c:v>2005861883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6-0147-4A37-9894-0467809148B7}"/>
            </c:ext>
          </c:extLst>
        </c:ser>
        <c:ser>
          <c:idx val="20"/>
          <c:order val="20"/>
          <c:tx>
            <c:strRef>
              <c:f>'Gross Sales'!$A$22</c:f>
              <c:strCache>
                <c:ptCount val="1"/>
                <c:pt idx="0">
                  <c:v>Garza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'Gross Sales'!$Q$1:$S$1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Sales'!$B$22:$S$22</c15:sqref>
                  </c15:fullRef>
                </c:ext>
              </c:extLst>
              <c:f>'Gross Sales'!$Q$22:$S$22</c:f>
              <c:numCache>
                <c:formatCode>"$"#,##0</c:formatCode>
                <c:ptCount val="3"/>
                <c:pt idx="1" formatCode="General">
                  <c:v>102124881.38461539</c:v>
                </c:pt>
                <c:pt idx="2" formatCode="General">
                  <c:v>1345766766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8-0147-4A37-9894-0467809148B7}"/>
            </c:ext>
          </c:extLst>
        </c:ser>
        <c:ser>
          <c:idx val="22"/>
          <c:order val="22"/>
          <c:tx>
            <c:strRef>
              <c:f>'Gross Sales'!$A$24</c:f>
              <c:strCache>
                <c:ptCount val="1"/>
                <c:pt idx="0">
                  <c:v>Gray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'Gross Sales'!$Q$1:$S$1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Sales'!$B$24:$S$24</c15:sqref>
                  </c15:fullRef>
                </c:ext>
              </c:extLst>
              <c:f>'Gross Sales'!$Q$24:$S$24</c:f>
              <c:numCache>
                <c:formatCode>"$"#,##0</c:formatCode>
                <c:ptCount val="3"/>
                <c:pt idx="1" formatCode="General">
                  <c:v>1014898331.3076923</c:v>
                </c:pt>
                <c:pt idx="2" formatCode="General">
                  <c:v>12785971437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A-0147-4A37-9894-0467809148B7}"/>
            </c:ext>
          </c:extLst>
        </c:ser>
        <c:ser>
          <c:idx val="23"/>
          <c:order val="23"/>
          <c:tx>
            <c:strRef>
              <c:f>'Gross Sales'!$A$25</c:f>
              <c:strCache>
                <c:ptCount val="1"/>
                <c:pt idx="0">
                  <c:v>Hale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'Gross Sales'!$Q$1:$S$1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Sales'!$B$25:$S$25</c15:sqref>
                  </c15:fullRef>
                </c:ext>
              </c:extLst>
              <c:f>'Gross Sales'!$Q$25:$S$25</c:f>
              <c:numCache>
                <c:formatCode>"$"#,##0</c:formatCode>
                <c:ptCount val="3"/>
                <c:pt idx="1" formatCode="General">
                  <c:v>1823204789.1538463</c:v>
                </c:pt>
                <c:pt idx="2" formatCode="General">
                  <c:v>21489780973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B-0147-4A37-9894-0467809148B7}"/>
            </c:ext>
          </c:extLst>
        </c:ser>
        <c:ser>
          <c:idx val="24"/>
          <c:order val="24"/>
          <c:tx>
            <c:strRef>
              <c:f>'Gross Sales'!$A$26</c:f>
              <c:strCache>
                <c:ptCount val="1"/>
                <c:pt idx="0">
                  <c:v>Hockley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'Gross Sales'!$Q$1:$S$1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Sales'!$B$26:$S$26</c15:sqref>
                  </c15:fullRef>
                </c:ext>
              </c:extLst>
              <c:f>'Gross Sales'!$Q$26:$S$26</c:f>
              <c:numCache>
                <c:formatCode>"$"#,##0</c:formatCode>
                <c:ptCount val="3"/>
                <c:pt idx="1" formatCode="General">
                  <c:v>749702116</c:v>
                </c:pt>
                <c:pt idx="2" formatCode="General">
                  <c:v>9843307816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C-0147-4A37-9894-0467809148B7}"/>
            </c:ext>
          </c:extLst>
        </c:ser>
        <c:ser>
          <c:idx val="25"/>
          <c:order val="25"/>
          <c:tx>
            <c:strRef>
              <c:f>'Gross Sales'!$A$27</c:f>
              <c:strCache>
                <c:ptCount val="1"/>
                <c:pt idx="0">
                  <c:v>Howard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'Gross Sales'!$Q$1:$S$1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Sales'!$B$27:$S$27</c15:sqref>
                  </c15:fullRef>
                </c:ext>
              </c:extLst>
              <c:f>'Gross Sales'!$Q$27:$S$27</c:f>
              <c:numCache>
                <c:formatCode>"$"#,##0</c:formatCode>
                <c:ptCount val="3"/>
                <c:pt idx="1" formatCode="General">
                  <c:v>1373618745.3076923</c:v>
                </c:pt>
                <c:pt idx="2" formatCode="General">
                  <c:v>18374616895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D-0147-4A37-9894-0467809148B7}"/>
            </c:ext>
          </c:extLst>
        </c:ser>
        <c:ser>
          <c:idx val="26"/>
          <c:order val="26"/>
          <c:tx>
            <c:strRef>
              <c:f>'Gross Sales'!$A$28</c:f>
              <c:strCache>
                <c:ptCount val="1"/>
                <c:pt idx="0">
                  <c:v>Hudspeth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'Gross Sales'!$Q$1:$S$1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Sales'!$B$28:$S$28</c15:sqref>
                  </c15:fullRef>
                </c:ext>
              </c:extLst>
              <c:f>'Gross Sales'!$Q$28:$S$28</c:f>
              <c:numCache>
                <c:formatCode>"$"#,##0</c:formatCode>
                <c:ptCount val="3"/>
                <c:pt idx="1" formatCode="General">
                  <c:v>23189568.53846154</c:v>
                </c:pt>
                <c:pt idx="2" formatCode="General">
                  <c:v>313118032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E-0147-4A37-9894-0467809148B7}"/>
            </c:ext>
          </c:extLst>
        </c:ser>
        <c:ser>
          <c:idx val="27"/>
          <c:order val="27"/>
          <c:tx>
            <c:strRef>
              <c:f>'Gross Sales'!$A$29</c:f>
              <c:strCache>
                <c:ptCount val="1"/>
                <c:pt idx="0">
                  <c:v>Irion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'Gross Sales'!$Q$1:$S$1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Sales'!$B$29:$S$29</c15:sqref>
                  </c15:fullRef>
                </c:ext>
              </c:extLst>
              <c:f>'Gross Sales'!$Q$29:$S$29</c:f>
              <c:numCache>
                <c:formatCode>"$"#,##0</c:formatCode>
                <c:ptCount val="3"/>
                <c:pt idx="1" formatCode="General">
                  <c:v>159510711.92307693</c:v>
                </c:pt>
                <c:pt idx="2" formatCode="General">
                  <c:v>2026437487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F-0147-4A37-9894-0467809148B7}"/>
            </c:ext>
          </c:extLst>
        </c:ser>
        <c:ser>
          <c:idx val="28"/>
          <c:order val="28"/>
          <c:tx>
            <c:strRef>
              <c:f>'Gross Sales'!$A$30</c:f>
              <c:strCache>
                <c:ptCount val="1"/>
                <c:pt idx="0">
                  <c:v>Jeff Davis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'Gross Sales'!$Q$1:$S$1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Sales'!$B$30:$S$30</c15:sqref>
                  </c15:fullRef>
                </c:ext>
              </c:extLst>
              <c:f>'Gross Sales'!$Q$30:$S$30</c:f>
              <c:numCache>
                <c:formatCode>"$"#,##0</c:formatCode>
                <c:ptCount val="3"/>
                <c:pt idx="1" formatCode="General">
                  <c:v>20894827.307692308</c:v>
                </c:pt>
                <c:pt idx="2" formatCode="General">
                  <c:v>282504327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0-0147-4A37-9894-0467809148B7}"/>
            </c:ext>
          </c:extLst>
        </c:ser>
        <c:ser>
          <c:idx val="29"/>
          <c:order val="29"/>
          <c:tx>
            <c:strRef>
              <c:f>'Gross Sales'!$A$31</c:f>
              <c:strCache>
                <c:ptCount val="1"/>
                <c:pt idx="0">
                  <c:v>Kent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'Gross Sales'!$Q$1:$S$1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Sales'!$B$31:$S$31</c15:sqref>
                  </c15:fullRef>
                </c:ext>
              </c:extLst>
              <c:f>'Gross Sales'!$Q$31:$S$31</c:f>
              <c:numCache>
                <c:formatCode>"$"#,##0</c:formatCode>
                <c:ptCount val="3"/>
                <c:pt idx="1" formatCode="General">
                  <c:v>13090433.076923076</c:v>
                </c:pt>
                <c:pt idx="2" formatCode="General">
                  <c:v>169138162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1-0147-4A37-9894-0467809148B7}"/>
            </c:ext>
          </c:extLst>
        </c:ser>
        <c:ser>
          <c:idx val="30"/>
          <c:order val="30"/>
          <c:tx>
            <c:strRef>
              <c:f>'Gross Sales'!$A$32</c:f>
              <c:strCache>
                <c:ptCount val="1"/>
                <c:pt idx="0">
                  <c:v>Kimble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'Gross Sales'!$Q$1:$S$1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Sales'!$B$32:$S$32</c15:sqref>
                  </c15:fullRef>
                </c:ext>
              </c:extLst>
              <c:f>'Gross Sales'!$Q$32:$S$32</c:f>
              <c:numCache>
                <c:formatCode>"$"#,##0</c:formatCode>
                <c:ptCount val="3"/>
                <c:pt idx="1" formatCode="General">
                  <c:v>138257953.15384614</c:v>
                </c:pt>
                <c:pt idx="2" formatCode="General">
                  <c:v>1772099723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2-0147-4A37-9894-0467809148B7}"/>
            </c:ext>
          </c:extLst>
        </c:ser>
        <c:ser>
          <c:idx val="31"/>
          <c:order val="31"/>
          <c:tx>
            <c:strRef>
              <c:f>'Gross Sales'!$A$33</c:f>
              <c:strCache>
                <c:ptCount val="1"/>
                <c:pt idx="0">
                  <c:v>King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'Gross Sales'!$Q$1:$S$1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Sales'!$B$33:$S$33</c15:sqref>
                  </c15:fullRef>
                </c:ext>
              </c:extLst>
              <c:f>'Gross Sales'!$Q$33:$S$33</c:f>
              <c:numCache>
                <c:formatCode>"$"#,##0</c:formatCode>
                <c:ptCount val="3"/>
                <c:pt idx="1" formatCode="General">
                  <c:v>1433854.076923077</c:v>
                </c:pt>
                <c:pt idx="2" formatCode="General">
                  <c:v>20110004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3-0147-4A37-9894-0467809148B7}"/>
            </c:ext>
          </c:extLst>
        </c:ser>
        <c:ser>
          <c:idx val="32"/>
          <c:order val="32"/>
          <c:tx>
            <c:strRef>
              <c:f>'Gross Sales'!$A$34</c:f>
              <c:strCache>
                <c:ptCount val="1"/>
                <c:pt idx="0">
                  <c:v>Knox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'Gross Sales'!$Q$1:$S$1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Sales'!$B$34:$S$34</c15:sqref>
                  </c15:fullRef>
                </c:ext>
              </c:extLst>
              <c:f>'Gross Sales'!$Q$34:$S$34</c:f>
              <c:numCache>
                <c:formatCode>"$"#,##0</c:formatCode>
                <c:ptCount val="3"/>
                <c:pt idx="1" formatCode="General">
                  <c:v>105054011.84615384</c:v>
                </c:pt>
                <c:pt idx="2" formatCode="General">
                  <c:v>1314091336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4-0147-4A37-9894-0467809148B7}"/>
            </c:ext>
          </c:extLst>
        </c:ser>
        <c:ser>
          <c:idx val="33"/>
          <c:order val="33"/>
          <c:tx>
            <c:strRef>
              <c:f>'Gross Sales'!$A$35</c:f>
              <c:strCache>
                <c:ptCount val="1"/>
                <c:pt idx="0">
                  <c:v>Lamb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'Gross Sales'!$Q$1:$S$1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Sales'!$B$35:$S$35</c15:sqref>
                  </c15:fullRef>
                </c:ext>
              </c:extLst>
              <c:f>'Gross Sales'!$Q$35:$S$35</c:f>
              <c:numCache>
                <c:formatCode>"$"#,##0</c:formatCode>
                <c:ptCount val="3"/>
                <c:pt idx="1" formatCode="General">
                  <c:v>349829800.69230771</c:v>
                </c:pt>
                <c:pt idx="2" formatCode="General">
                  <c:v>4512291871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5-0147-4A37-9894-0467809148B7}"/>
            </c:ext>
          </c:extLst>
        </c:ser>
        <c:ser>
          <c:idx val="35"/>
          <c:order val="35"/>
          <c:tx>
            <c:strRef>
              <c:f>'Gross Sales'!$A$37</c:f>
              <c:strCache>
                <c:ptCount val="1"/>
                <c:pt idx="0">
                  <c:v>Lubbock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'Gross Sales'!$Q$1:$S$1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Sales'!$B$37:$S$37</c15:sqref>
                  </c15:fullRef>
                </c:ext>
              </c:extLst>
              <c:f>'Gross Sales'!$Q$37:$S$37</c:f>
              <c:numCache>
                <c:formatCode>"$"#,##0</c:formatCode>
                <c:ptCount val="3"/>
                <c:pt idx="1" formatCode="General">
                  <c:v>13131700593.615385</c:v>
                </c:pt>
                <c:pt idx="2" formatCode="General">
                  <c:v>175337878327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7-0147-4A37-9894-0467809148B7}"/>
            </c:ext>
          </c:extLst>
        </c:ser>
        <c:ser>
          <c:idx val="36"/>
          <c:order val="36"/>
          <c:tx>
            <c:strRef>
              <c:f>'Gross Sales'!$A$38</c:f>
              <c:strCache>
                <c:ptCount val="1"/>
                <c:pt idx="0">
                  <c:v>Lynn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'Gross Sales'!$Q$1:$S$1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Sales'!$B$38:$S$38</c15:sqref>
                  </c15:fullRef>
                </c:ext>
              </c:extLst>
              <c:f>'Gross Sales'!$Q$38:$S$38</c:f>
              <c:numCache>
                <c:formatCode>"$"#,##0</c:formatCode>
                <c:ptCount val="3"/>
                <c:pt idx="1" formatCode="General">
                  <c:v>122853097.61538461</c:v>
                </c:pt>
                <c:pt idx="2" formatCode="General">
                  <c:v>1615553212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8-0147-4A37-9894-0467809148B7}"/>
            </c:ext>
          </c:extLst>
        </c:ser>
        <c:ser>
          <c:idx val="38"/>
          <c:order val="38"/>
          <c:tx>
            <c:strRef>
              <c:f>'Gross Sales'!$A$40</c:f>
              <c:strCache>
                <c:ptCount val="1"/>
                <c:pt idx="0">
                  <c:v>McCulloch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'Gross Sales'!$Q$1:$S$1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Sales'!$B$40:$S$40</c15:sqref>
                  </c15:fullRef>
                </c:ext>
              </c:extLst>
              <c:f>'Gross Sales'!$Q$40:$S$40</c:f>
              <c:numCache>
                <c:formatCode>"$"#,##0</c:formatCode>
                <c:ptCount val="3"/>
                <c:pt idx="1" formatCode="General">
                  <c:v>309032367</c:v>
                </c:pt>
                <c:pt idx="2" formatCode="General">
                  <c:v>3943067362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A-0147-4A37-9894-0467809148B7}"/>
            </c:ext>
          </c:extLst>
        </c:ser>
        <c:ser>
          <c:idx val="39"/>
          <c:order val="39"/>
          <c:tx>
            <c:strRef>
              <c:f>'Gross Sales'!$A$41</c:f>
              <c:strCache>
                <c:ptCount val="1"/>
                <c:pt idx="0">
                  <c:v>Menard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'Gross Sales'!$Q$1:$S$1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Sales'!$B$41:$S$41</c15:sqref>
                  </c15:fullRef>
                </c:ext>
              </c:extLst>
              <c:f>'Gross Sales'!$Q$41:$S$41</c:f>
              <c:numCache>
                <c:formatCode>"$"#,##0</c:formatCode>
                <c:ptCount val="3"/>
                <c:pt idx="1" formatCode="General">
                  <c:v>29798675.307692308</c:v>
                </c:pt>
                <c:pt idx="2" formatCode="General">
                  <c:v>384447745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B-0147-4A37-9894-0467809148B7}"/>
            </c:ext>
          </c:extLst>
        </c:ser>
        <c:ser>
          <c:idx val="40"/>
          <c:order val="40"/>
          <c:tx>
            <c:strRef>
              <c:f>'Gross Sales'!$A$42</c:f>
              <c:strCache>
                <c:ptCount val="1"/>
                <c:pt idx="0">
                  <c:v>Midland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'Gross Sales'!$Q$1:$S$1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Sales'!$B$42:$S$42</c15:sqref>
                  </c15:fullRef>
                </c:ext>
              </c:extLst>
              <c:f>'Gross Sales'!$Q$42:$S$42</c:f>
              <c:numCache>
                <c:formatCode>"$"#,##0</c:formatCode>
                <c:ptCount val="3"/>
                <c:pt idx="1" formatCode="General">
                  <c:v>13431152182.538462</c:v>
                </c:pt>
                <c:pt idx="2" formatCode="General">
                  <c:v>182002560147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C-0147-4A37-9894-0467809148B7}"/>
            </c:ext>
          </c:extLst>
        </c:ser>
        <c:ser>
          <c:idx val="41"/>
          <c:order val="41"/>
          <c:tx>
            <c:strRef>
              <c:f>'Gross Sales'!$A$43</c:f>
              <c:strCache>
                <c:ptCount val="1"/>
                <c:pt idx="0">
                  <c:v>Mitchell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'Gross Sales'!$Q$1:$S$1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Sales'!$B$43:$S$43</c15:sqref>
                  </c15:fullRef>
                </c:ext>
              </c:extLst>
              <c:f>'Gross Sales'!$Q$43:$S$43</c:f>
              <c:numCache>
                <c:formatCode>"$"#,##0</c:formatCode>
                <c:ptCount val="3"/>
                <c:pt idx="1" formatCode="General">
                  <c:v>264654399.07692307</c:v>
                </c:pt>
                <c:pt idx="2" formatCode="General">
                  <c:v>3424210569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D-0147-4A37-9894-0467809148B7}"/>
            </c:ext>
          </c:extLst>
        </c:ser>
        <c:ser>
          <c:idx val="42"/>
          <c:order val="42"/>
          <c:tx>
            <c:strRef>
              <c:f>'Gross Sales'!$A$44</c:f>
              <c:strCache>
                <c:ptCount val="1"/>
                <c:pt idx="0">
                  <c:v>Moore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'Gross Sales'!$Q$1:$S$1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Sales'!$B$44:$S$44</c15:sqref>
                  </c15:fullRef>
                </c:ext>
              </c:extLst>
              <c:f>'Gross Sales'!$Q$44:$S$44</c:f>
              <c:numCache>
                <c:formatCode>"$"#,##0</c:formatCode>
                <c:ptCount val="3"/>
                <c:pt idx="1" formatCode="General">
                  <c:v>6524807986.0769234</c:v>
                </c:pt>
                <c:pt idx="2" formatCode="General">
                  <c:v>82347582878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E-0147-4A37-9894-0467809148B7}"/>
            </c:ext>
          </c:extLst>
        </c:ser>
        <c:ser>
          <c:idx val="43"/>
          <c:order val="43"/>
          <c:tx>
            <c:strRef>
              <c:f>'Gross Sales'!$A$45</c:f>
              <c:strCache>
                <c:ptCount val="1"/>
                <c:pt idx="0">
                  <c:v>Motley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'Gross Sales'!$Q$1:$S$1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Sales'!$B$45:$S$45</c15:sqref>
                  </c15:fullRef>
                </c:ext>
              </c:extLst>
              <c:f>'Gross Sales'!$Q$45:$S$45</c:f>
              <c:numCache>
                <c:formatCode>"$"#,##0</c:formatCode>
                <c:ptCount val="3"/>
                <c:pt idx="1" formatCode="General">
                  <c:v>12317788.538461538</c:v>
                </c:pt>
                <c:pt idx="2" formatCode="General">
                  <c:v>163339014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F-0147-4A37-9894-0467809148B7}"/>
            </c:ext>
          </c:extLst>
        </c:ser>
        <c:ser>
          <c:idx val="44"/>
          <c:order val="44"/>
          <c:tx>
            <c:strRef>
              <c:f>'Gross Sales'!$A$46</c:f>
              <c:strCache>
                <c:ptCount val="1"/>
                <c:pt idx="0">
                  <c:v>Nolan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'Gross Sales'!$Q$1:$S$1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Sales'!$B$46:$S$46</c15:sqref>
                  </c15:fullRef>
                </c:ext>
              </c:extLst>
              <c:f>'Gross Sales'!$Q$46:$S$46</c:f>
              <c:numCache>
                <c:formatCode>"$"#,##0</c:formatCode>
                <c:ptCount val="3"/>
                <c:pt idx="1" formatCode="General">
                  <c:v>552767829.46153843</c:v>
                </c:pt>
                <c:pt idx="2" formatCode="General">
                  <c:v>7044866644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0-0147-4A37-9894-0467809148B7}"/>
            </c:ext>
          </c:extLst>
        </c:ser>
        <c:ser>
          <c:idx val="45"/>
          <c:order val="45"/>
          <c:tx>
            <c:strRef>
              <c:f>'Gross Sales'!$A$47</c:f>
              <c:strCache>
                <c:ptCount val="1"/>
                <c:pt idx="0">
                  <c:v>Ochiltree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'Gross Sales'!$Q$1:$S$1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Sales'!$B$47:$S$47</c15:sqref>
                  </c15:fullRef>
                </c:ext>
              </c:extLst>
              <c:f>'Gross Sales'!$Q$47:$S$47</c:f>
              <c:numCache>
                <c:formatCode>"$"#,##0</c:formatCode>
                <c:ptCount val="3"/>
                <c:pt idx="1" formatCode="General">
                  <c:v>627410133.15384614</c:v>
                </c:pt>
                <c:pt idx="2" formatCode="General">
                  <c:v>8093612680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1-0147-4A37-9894-0467809148B7}"/>
            </c:ext>
          </c:extLst>
        </c:ser>
        <c:ser>
          <c:idx val="46"/>
          <c:order val="46"/>
          <c:tx>
            <c:strRef>
              <c:f>'Gross Sales'!$A$48</c:f>
              <c:strCache>
                <c:ptCount val="1"/>
                <c:pt idx="0">
                  <c:v>Pecos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'Gross Sales'!$Q$1:$S$1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Sales'!$B$48:$S$48</c15:sqref>
                  </c15:fullRef>
                </c:ext>
              </c:extLst>
              <c:f>'Gross Sales'!$Q$48:$S$48</c:f>
              <c:numCache>
                <c:formatCode>"$"#,##0</c:formatCode>
                <c:ptCount val="3"/>
                <c:pt idx="1" formatCode="General">
                  <c:v>773905634.84615386</c:v>
                </c:pt>
                <c:pt idx="2" formatCode="General">
                  <c:v>10284962796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2-0147-4A37-9894-0467809148B7}"/>
            </c:ext>
          </c:extLst>
        </c:ser>
        <c:ser>
          <c:idx val="47"/>
          <c:order val="47"/>
          <c:tx>
            <c:strRef>
              <c:f>'Gross Sales'!$A$49</c:f>
              <c:strCache>
                <c:ptCount val="1"/>
                <c:pt idx="0">
                  <c:v>Potter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'Gross Sales'!$Q$1:$S$1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Sales'!$B$49:$S$49</c15:sqref>
                  </c15:fullRef>
                </c:ext>
              </c:extLst>
              <c:f>'Gross Sales'!$Q$49:$S$49</c:f>
              <c:numCache>
                <c:formatCode>"$"#,##0</c:formatCode>
                <c:ptCount val="3"/>
                <c:pt idx="1" formatCode="General">
                  <c:v>7665036511</c:v>
                </c:pt>
                <c:pt idx="2" formatCode="General">
                  <c:v>101020425103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3-0147-4A37-9894-0467809148B7}"/>
            </c:ext>
          </c:extLst>
        </c:ser>
        <c:ser>
          <c:idx val="48"/>
          <c:order val="48"/>
          <c:tx>
            <c:strRef>
              <c:f>'Gross Sales'!$A$50</c:f>
              <c:strCache>
                <c:ptCount val="1"/>
                <c:pt idx="0">
                  <c:v>Presidio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'Gross Sales'!$Q$1:$S$1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Sales'!$B$50:$S$50</c15:sqref>
                  </c15:fullRef>
                </c:ext>
              </c:extLst>
              <c:f>'Gross Sales'!$Q$50:$S$50</c:f>
              <c:numCache>
                <c:formatCode>"$"#,##0</c:formatCode>
                <c:ptCount val="3"/>
                <c:pt idx="1" formatCode="General">
                  <c:v>89755285.15384616</c:v>
                </c:pt>
                <c:pt idx="2" formatCode="General">
                  <c:v>1142291524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4-0147-4A37-9894-0467809148B7}"/>
            </c:ext>
          </c:extLst>
        </c:ser>
        <c:ser>
          <c:idx val="49"/>
          <c:order val="49"/>
          <c:tx>
            <c:strRef>
              <c:f>'Gross Sales'!$A$51</c:f>
              <c:strCache>
                <c:ptCount val="1"/>
                <c:pt idx="0">
                  <c:v>Randall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'Gross Sales'!$Q$1:$S$1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Sales'!$B$51:$S$51</c15:sqref>
                  </c15:fullRef>
                </c:ext>
              </c:extLst>
              <c:f>'Gross Sales'!$Q$51:$S$51</c:f>
              <c:numCache>
                <c:formatCode>"$"#,##0</c:formatCode>
                <c:ptCount val="3"/>
                <c:pt idx="1" formatCode="General">
                  <c:v>3484764626.3846154</c:v>
                </c:pt>
                <c:pt idx="2" formatCode="General">
                  <c:v>47295212890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5-0147-4A37-9894-0467809148B7}"/>
            </c:ext>
          </c:extLst>
        </c:ser>
        <c:ser>
          <c:idx val="50"/>
          <c:order val="50"/>
          <c:tx>
            <c:strRef>
              <c:f>'Gross Sales'!$A$52</c:f>
              <c:strCache>
                <c:ptCount val="1"/>
                <c:pt idx="0">
                  <c:v>Reagan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'Gross Sales'!$Q$1:$S$1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Sales'!$B$52:$S$52</c15:sqref>
                  </c15:fullRef>
                </c:ext>
              </c:extLst>
              <c:f>'Gross Sales'!$Q$52:$S$52</c:f>
              <c:numCache>
                <c:formatCode>"$"#,##0</c:formatCode>
                <c:ptCount val="3"/>
                <c:pt idx="1" formatCode="General">
                  <c:v>260060889.92307693</c:v>
                </c:pt>
                <c:pt idx="2" formatCode="General">
                  <c:v>3210933326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6-0147-4A37-9894-0467809148B7}"/>
            </c:ext>
          </c:extLst>
        </c:ser>
        <c:ser>
          <c:idx val="52"/>
          <c:order val="52"/>
          <c:tx>
            <c:strRef>
              <c:f>'Gross Sales'!$A$54</c:f>
              <c:strCache>
                <c:ptCount val="1"/>
                <c:pt idx="0">
                  <c:v>Roberts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'Gross Sales'!$Q$1:$S$1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Sales'!$B$54:$S$54</c15:sqref>
                  </c15:fullRef>
                </c:ext>
              </c:extLst>
              <c:f>'Gross Sales'!$Q$54:$S$54</c:f>
              <c:numCache>
                <c:formatCode>"$"#,##0</c:formatCode>
                <c:ptCount val="3"/>
                <c:pt idx="1" formatCode="General">
                  <c:v>8082319.384615385</c:v>
                </c:pt>
                <c:pt idx="2" formatCode="General">
                  <c:v>104612393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8-0147-4A37-9894-0467809148B7}"/>
            </c:ext>
          </c:extLst>
        </c:ser>
        <c:ser>
          <c:idx val="53"/>
          <c:order val="53"/>
          <c:tx>
            <c:strRef>
              <c:f>'Gross Sales'!$A$55</c:f>
              <c:strCache>
                <c:ptCount val="1"/>
                <c:pt idx="0">
                  <c:v>Runnels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'Gross Sales'!$Q$1:$S$1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Sales'!$B$55:$S$55</c15:sqref>
                  </c15:fullRef>
                </c:ext>
              </c:extLst>
              <c:f>'Gross Sales'!$Q$55:$S$55</c:f>
              <c:numCache>
                <c:formatCode>"$"#,##0</c:formatCode>
                <c:ptCount val="3"/>
                <c:pt idx="1" formatCode="General">
                  <c:v>253795761.30769232</c:v>
                </c:pt>
                <c:pt idx="2" formatCode="General">
                  <c:v>3452181744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9-0147-4A37-9894-0467809148B7}"/>
            </c:ext>
          </c:extLst>
        </c:ser>
        <c:ser>
          <c:idx val="54"/>
          <c:order val="54"/>
          <c:tx>
            <c:strRef>
              <c:f>'Gross Sales'!$A$56</c:f>
              <c:strCache>
                <c:ptCount val="1"/>
                <c:pt idx="0">
                  <c:v>Schleicher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'Gross Sales'!$Q$1:$S$1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Sales'!$B$56:$S$56</c15:sqref>
                  </c15:fullRef>
                </c:ext>
              </c:extLst>
              <c:f>'Gross Sales'!$Q$56:$S$56</c:f>
              <c:numCache>
                <c:formatCode>"$"#,##0</c:formatCode>
                <c:ptCount val="3"/>
                <c:pt idx="1" formatCode="General">
                  <c:v>102397996.6923077</c:v>
                </c:pt>
                <c:pt idx="2" formatCode="General">
                  <c:v>1314881122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A-0147-4A37-9894-0467809148B7}"/>
            </c:ext>
          </c:extLst>
        </c:ser>
        <c:ser>
          <c:idx val="55"/>
          <c:order val="55"/>
          <c:tx>
            <c:strRef>
              <c:f>'Gross Sales'!$A$57</c:f>
              <c:strCache>
                <c:ptCount val="1"/>
                <c:pt idx="0">
                  <c:v>Scurry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'Gross Sales'!$Q$1:$S$1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Sales'!$B$57:$S$57</c15:sqref>
                  </c15:fullRef>
                </c:ext>
              </c:extLst>
              <c:f>'Gross Sales'!$Q$57:$S$57</c:f>
              <c:numCache>
                <c:formatCode>"$"#,##0</c:formatCode>
                <c:ptCount val="3"/>
                <c:pt idx="1" formatCode="General">
                  <c:v>738951970.15384614</c:v>
                </c:pt>
                <c:pt idx="2" formatCode="General">
                  <c:v>9626759644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B-0147-4A37-9894-0467809148B7}"/>
            </c:ext>
          </c:extLst>
        </c:ser>
        <c:ser>
          <c:idx val="56"/>
          <c:order val="56"/>
          <c:tx>
            <c:strRef>
              <c:f>'Gross Sales'!$A$58</c:f>
              <c:strCache>
                <c:ptCount val="1"/>
                <c:pt idx="0">
                  <c:v>Sherman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'Gross Sales'!$Q$1:$S$1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Sales'!$B$58:$S$58</c15:sqref>
                  </c15:fullRef>
                </c:ext>
              </c:extLst>
              <c:f>'Gross Sales'!$Q$58:$S$58</c:f>
              <c:numCache>
                <c:formatCode>"$"#,##0</c:formatCode>
                <c:ptCount val="3"/>
                <c:pt idx="1" formatCode="General">
                  <c:v>84823933.461538464</c:v>
                </c:pt>
                <c:pt idx="2" formatCode="General">
                  <c:v>1206238247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C-0147-4A37-9894-0467809148B7}"/>
            </c:ext>
          </c:extLst>
        </c:ser>
        <c:ser>
          <c:idx val="57"/>
          <c:order val="57"/>
          <c:tx>
            <c:strRef>
              <c:f>'Gross Sales'!$A$59</c:f>
              <c:strCache>
                <c:ptCount val="1"/>
                <c:pt idx="0">
                  <c:v>Sterling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'Gross Sales'!$Q$1:$S$1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Sales'!$B$59:$S$59</c15:sqref>
                  </c15:fullRef>
                </c:ext>
              </c:extLst>
              <c:f>'Gross Sales'!$Q$59:$S$59</c:f>
              <c:numCache>
                <c:formatCode>"$"#,##0</c:formatCode>
                <c:ptCount val="3"/>
                <c:pt idx="1" formatCode="General">
                  <c:v>67046938.615384616</c:v>
                </c:pt>
                <c:pt idx="2" formatCode="General">
                  <c:v>900613479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D-0147-4A37-9894-0467809148B7}"/>
            </c:ext>
          </c:extLst>
        </c:ser>
        <c:ser>
          <c:idx val="58"/>
          <c:order val="58"/>
          <c:tx>
            <c:strRef>
              <c:f>'Gross Sales'!$A$60</c:f>
              <c:strCache>
                <c:ptCount val="1"/>
                <c:pt idx="0">
                  <c:v>Stonewall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'Gross Sales'!$Q$1:$S$1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Sales'!$B$60:$S$60</c15:sqref>
                  </c15:fullRef>
                </c:ext>
              </c:extLst>
              <c:f>'Gross Sales'!$Q$60:$S$60</c:f>
              <c:numCache>
                <c:formatCode>"$"#,##0</c:formatCode>
                <c:ptCount val="3"/>
                <c:pt idx="1" formatCode="General">
                  <c:v>48000389.230769232</c:v>
                </c:pt>
                <c:pt idx="2" formatCode="General">
                  <c:v>639264052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E-0147-4A37-9894-0467809148B7}"/>
            </c:ext>
          </c:extLst>
        </c:ser>
        <c:ser>
          <c:idx val="59"/>
          <c:order val="59"/>
          <c:tx>
            <c:strRef>
              <c:f>'Gross Sales'!$A$61</c:f>
              <c:strCache>
                <c:ptCount val="1"/>
                <c:pt idx="0">
                  <c:v>Sutton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'Gross Sales'!$Q$1:$S$1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Sales'!$B$61:$S$61</c15:sqref>
                  </c15:fullRef>
                </c:ext>
              </c:extLst>
              <c:f>'Gross Sales'!$Q$61:$S$61</c:f>
              <c:numCache>
                <c:formatCode>"$"#,##0</c:formatCode>
                <c:ptCount val="3"/>
                <c:pt idx="1" formatCode="General">
                  <c:v>175989075.84615386</c:v>
                </c:pt>
                <c:pt idx="2" formatCode="General">
                  <c:v>2158240074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F-0147-4A37-9894-0467809148B7}"/>
            </c:ext>
          </c:extLst>
        </c:ser>
        <c:ser>
          <c:idx val="60"/>
          <c:order val="60"/>
          <c:tx>
            <c:strRef>
              <c:f>'Gross Sales'!$A$62</c:f>
              <c:strCache>
                <c:ptCount val="1"/>
                <c:pt idx="0">
                  <c:v>Swisher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'Gross Sales'!$Q$1:$S$1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Sales'!$B$62:$S$62</c15:sqref>
                  </c15:fullRef>
                </c:ext>
              </c:extLst>
              <c:f>'Gross Sales'!$Q$62:$S$62</c:f>
              <c:numCache>
                <c:formatCode>General</c:formatCode>
                <c:ptCount val="3"/>
                <c:pt idx="1">
                  <c:v>111834023.61538461</c:v>
                </c:pt>
                <c:pt idx="2">
                  <c:v>1463666403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60-0147-4A37-9894-0467809148B7}"/>
            </c:ext>
          </c:extLst>
        </c:ser>
        <c:ser>
          <c:idx val="61"/>
          <c:order val="61"/>
          <c:tx>
            <c:strRef>
              <c:f>'Gross Sales'!$A$63</c:f>
              <c:strCache>
                <c:ptCount val="1"/>
                <c:pt idx="0">
                  <c:v>Taylor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'Gross Sales'!$Q$1:$S$1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Sales'!$B$63:$S$63</c15:sqref>
                  </c15:fullRef>
                </c:ext>
              </c:extLst>
              <c:f>'Gross Sales'!$Q$63:$S$63</c:f>
              <c:numCache>
                <c:formatCode>"$"#,##0</c:formatCode>
                <c:ptCount val="3"/>
                <c:pt idx="1" formatCode="General">
                  <c:v>6302610556</c:v>
                </c:pt>
                <c:pt idx="2" formatCode="General">
                  <c:v>86533427676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0147-4A37-9894-0467809148B7}"/>
            </c:ext>
          </c:extLst>
        </c:ser>
        <c:ser>
          <c:idx val="63"/>
          <c:order val="63"/>
          <c:tx>
            <c:strRef>
              <c:f>'Gross Sales'!$A$65</c:f>
              <c:strCache>
                <c:ptCount val="1"/>
                <c:pt idx="0">
                  <c:v>Terry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'Gross Sales'!$Q$1:$S$1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Sales'!$B$65:$S$65</c15:sqref>
                  </c15:fullRef>
                </c:ext>
              </c:extLst>
              <c:f>'Gross Sales'!$Q$65:$S$65</c:f>
              <c:numCache>
                <c:formatCode>"$"#,##0</c:formatCode>
                <c:ptCount val="3"/>
                <c:pt idx="1" formatCode="General">
                  <c:v>314962901.38461536</c:v>
                </c:pt>
                <c:pt idx="2" formatCode="General">
                  <c:v>4202002843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63-0147-4A37-9894-0467809148B7}"/>
            </c:ext>
          </c:extLst>
        </c:ser>
        <c:ser>
          <c:idx val="64"/>
          <c:order val="64"/>
          <c:tx>
            <c:strRef>
              <c:f>'Gross Sales'!$A$66</c:f>
              <c:strCache>
                <c:ptCount val="1"/>
                <c:pt idx="0">
                  <c:v>Tom Green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'Gross Sales'!$Q$1:$S$1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Sales'!$B$66:$S$66</c15:sqref>
                  </c15:fullRef>
                </c:ext>
              </c:extLst>
              <c:f>'Gross Sales'!$Q$66:$S$66</c:f>
              <c:numCache>
                <c:formatCode>"$"#,##0</c:formatCode>
                <c:ptCount val="3"/>
                <c:pt idx="1" formatCode="General">
                  <c:v>5250829830.6153851</c:v>
                </c:pt>
                <c:pt idx="2" formatCode="General">
                  <c:v>70729822562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0147-4A37-9894-0467809148B7}"/>
            </c:ext>
          </c:extLst>
        </c:ser>
        <c:ser>
          <c:idx val="66"/>
          <c:order val="66"/>
          <c:tx>
            <c:strRef>
              <c:f>'Gross Sales'!$A$68</c:f>
              <c:strCache>
                <c:ptCount val="1"/>
                <c:pt idx="0">
                  <c:v>Val Verde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'Gross Sales'!$Q$1:$S$1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Sales'!$B$68:$S$68</c15:sqref>
                  </c15:fullRef>
                </c:ext>
              </c:extLst>
              <c:f>'Gross Sales'!$Q$68:$S$68</c:f>
              <c:numCache>
                <c:formatCode>"$"#,##0</c:formatCode>
                <c:ptCount val="3"/>
                <c:pt idx="1" formatCode="General">
                  <c:v>935428275.76923072</c:v>
                </c:pt>
                <c:pt idx="2" formatCode="General">
                  <c:v>12844343395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0147-4A37-9894-0467809148B7}"/>
            </c:ext>
          </c:extLst>
        </c:ser>
        <c:ser>
          <c:idx val="69"/>
          <c:order val="69"/>
          <c:tx>
            <c:strRef>
              <c:f>'Gross Sales'!$A$71</c:f>
              <c:strCache>
                <c:ptCount val="1"/>
                <c:pt idx="0">
                  <c:v>Yoakum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'Gross Sales'!$Q$1:$S$1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Sales'!$B$71:$S$71</c15:sqref>
                  </c15:fullRef>
                </c:ext>
              </c:extLst>
              <c:f>'Gross Sales'!$Q$71:$S$71</c:f>
              <c:numCache>
                <c:formatCode>#,##0</c:formatCode>
                <c:ptCount val="3"/>
                <c:pt idx="1" formatCode="General">
                  <c:v>356924598.15384614</c:v>
                </c:pt>
                <c:pt idx="2" formatCode="General">
                  <c:v>4629853489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69-0147-4A37-9894-046780914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857315119"/>
        <c:axId val="1857123759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'Gross Sales'!$A$2</c15:sqref>
                        </c15:formulaRef>
                      </c:ext>
                    </c:extLst>
                    <c:strCache>
                      <c:ptCount val="1"/>
                      <c:pt idx="0">
                        <c:v>Andrews</c:v>
                      </c:pt>
                    </c:strCache>
                  </c:strRef>
                </c:tx>
                <c:spPr>
                  <a:solidFill>
                    <a:schemeClr val="accent6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'Gross Sales'!$B$1:$S$1</c15:sqref>
                        </c15:fullRef>
                        <c15:formulaRef>
                          <c15:sqref>'Gross Sales'!$Q$1:$S$1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'Gross Sales'!$B$2:$S$2</c15:sqref>
                        </c15:fullRef>
                        <c15:formulaRef>
                          <c15:sqref>'Gross Sales'!$Q$2:$S$2</c15:sqref>
                        </c15:formulaRef>
                      </c:ext>
                    </c:extLst>
                    <c:numCache>
                      <c:formatCode>"$"#,##0</c:formatCode>
                      <c:ptCount val="3"/>
                      <c:pt idx="1" formatCode="General">
                        <c:v>748687597.38461542</c:v>
                      </c:pt>
                      <c:pt idx="2" formatCode="General">
                        <c:v>9521333023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3AA-6A40-A24F-75C09FD2C16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'Gross Sales'!$A$3</c15:sqref>
                        </c15:formulaRef>
                      </c:ext>
                    </c:extLst>
                    <c:strCache>
                      <c:ptCount val="1"/>
                      <c:pt idx="0">
                        <c:v>Borden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'Gross Sales'!$B$1:$S$1</c15:sqref>
                        </c15:fullRef>
                        <c15:formulaRef>
                          <c15:sqref>'Gross Sales'!$Q$1:$S$1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'Gross Sales'!$B$3:$S$3</c15:sqref>
                        </c15:fullRef>
                        <c15:formulaRef>
                          <c15:sqref>'Gross Sales'!$Q$3:$S$3</c15:sqref>
                        </c15:formulaRef>
                      </c:ext>
                    </c:extLst>
                    <c:numCache>
                      <c:formatCode>"$"#,##0</c:formatCode>
                      <c:ptCount val="3"/>
                      <c:pt idx="1" formatCode="General">
                        <c:v>24081588.846153848</c:v>
                      </c:pt>
                      <c:pt idx="2" formatCode="General">
                        <c:v>371713084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AA-6A40-A24F-75C09FD2C16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'Gross Sales'!$A$10</c15:sqref>
                        </c15:formulaRef>
                      </c:ext>
                    </c:extLst>
                    <c:strCache>
                      <c:ptCount val="1"/>
                      <c:pt idx="0">
                        <c:v>Crane</c:v>
                      </c:pt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'Gross Sales'!$B$1:$S$1</c15:sqref>
                        </c15:fullRef>
                        <c15:formulaRef>
                          <c15:sqref>'Gross Sales'!$Q$1:$S$1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'Gross Sales'!$B$10:$S$10</c15:sqref>
                        </c15:fullRef>
                        <c15:formulaRef>
                          <c15:sqref>'Gross Sales'!$Q$10:$S$10</c15:sqref>
                        </c15:formulaRef>
                      </c:ext>
                    </c:extLst>
                    <c:numCache>
                      <c:formatCode>"$"#,##0</c:formatCode>
                      <c:ptCount val="3"/>
                      <c:pt idx="1" formatCode="General">
                        <c:v>147457389.61538461</c:v>
                      </c:pt>
                      <c:pt idx="2" formatCode="General">
                        <c:v>1877806992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3AA-6A40-A24F-75C09FD2C16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'Gross Sales'!$A$15</c15:sqref>
                        </c15:formulaRef>
                      </c:ext>
                    </c:extLst>
                    <c:strCache>
                      <c:ptCount val="1"/>
                      <c:pt idx="0">
                        <c:v>Dawson</c:v>
                      </c:pt>
                    </c:strCache>
                  </c:strRef>
                </c:tx>
                <c:spPr>
                  <a:solidFill>
                    <a:schemeClr val="accent6">
                      <a:lumMod val="7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'Gross Sales'!$B$1:$S$1</c15:sqref>
                        </c15:fullRef>
                        <c15:formulaRef>
                          <c15:sqref>'Gross Sales'!$Q$1:$S$1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'Gross Sales'!$B$15:$S$15</c15:sqref>
                        </c15:fullRef>
                        <c15:formulaRef>
                          <c15:sqref>'Gross Sales'!$Q$15:$S$15</c15:sqref>
                        </c15:formulaRef>
                      </c:ext>
                    </c:extLst>
                    <c:numCache>
                      <c:formatCode>"$"#,##0</c:formatCode>
                      <c:ptCount val="3"/>
                      <c:pt idx="1" formatCode="General">
                        <c:v>377569395.46153843</c:v>
                      </c:pt>
                      <c:pt idx="2" formatCode="General">
                        <c:v>5040094191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3AA-6A40-A24F-75C09FD2C16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'Gross Sales'!$A$21</c15:sqref>
                        </c15:formulaRef>
                      </c:ext>
                    </c:extLst>
                    <c:strCache>
                      <c:ptCount val="1"/>
                      <c:pt idx="0">
                        <c:v>Gaines</c:v>
                      </c:pt>
                    </c:strCache>
                  </c:strRef>
                </c:tx>
                <c:spPr>
                  <a:solidFill>
                    <a:schemeClr val="accent5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'Gross Sales'!$B$1:$S$1</c15:sqref>
                        </c15:fullRef>
                        <c15:formulaRef>
                          <c15:sqref>'Gross Sales'!$Q$1:$S$1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'Gross Sales'!$B$21:$S$21</c15:sqref>
                        </c15:fullRef>
                        <c15:formulaRef>
                          <c15:sqref>'Gross Sales'!$Q$21:$S$21</c15:sqref>
                        </c15:formulaRef>
                      </c:ext>
                    </c:extLst>
                    <c:numCache>
                      <c:formatCode>"$"#,##0</c:formatCode>
                      <c:ptCount val="3"/>
                      <c:pt idx="1" formatCode="General">
                        <c:v>646559376.07692313</c:v>
                      </c:pt>
                      <c:pt idx="2" formatCode="General">
                        <c:v>8941058960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0147-4A37-9894-0467809148B7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'Gross Sales'!$A$23</c15:sqref>
                        </c15:formulaRef>
                      </c:ext>
                    </c:extLst>
                    <c:strCache>
                      <c:ptCount val="1"/>
                      <c:pt idx="0">
                        <c:v>Glasscock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'Gross Sales'!$B$1:$S$1</c15:sqref>
                        </c15:fullRef>
                        <c15:formulaRef>
                          <c15:sqref>'Gross Sales'!$Q$1:$S$1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'Gross Sales'!$B$23:$S$23</c15:sqref>
                        </c15:fullRef>
                        <c15:formulaRef>
                          <c15:sqref>'Gross Sales'!$Q$23:$S$23</c15:sqref>
                        </c15:formulaRef>
                      </c:ext>
                    </c:extLst>
                    <c:numCache>
                      <c:formatCode>"$"#,##0</c:formatCode>
                      <c:ptCount val="3"/>
                      <c:pt idx="1" formatCode="General">
                        <c:v>82510641.307692304</c:v>
                      </c:pt>
                      <c:pt idx="2" formatCode="General">
                        <c:v>1184876709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0147-4A37-9894-0467809148B7}"/>
                  </c:ext>
                </c:extLst>
              </c15:ser>
            </c15:filteredBarSeries>
            <c15:filteredB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'Gross Sales'!$A$36</c15:sqref>
                        </c15:formulaRef>
                      </c:ext>
                    </c:extLst>
                    <c:strCache>
                      <c:ptCount val="1"/>
                      <c:pt idx="0">
                        <c:v>Loving 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'Gross Sales'!$B$1:$S$1</c15:sqref>
                        </c15:fullRef>
                        <c15:formulaRef>
                          <c15:sqref>'Gross Sales'!$Q$1:$S$1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'Gross Sales'!$B$36:$S$36</c15:sqref>
                        </c15:fullRef>
                        <c15:formulaRef>
                          <c15:sqref>'Gross Sales'!$Q$36:$S$36</c15:sqref>
                        </c15:formulaRef>
                      </c:ext>
                    </c:extLst>
                    <c:numCache>
                      <c:formatCode>"$"#,##0</c:formatCode>
                      <c:ptCount val="3"/>
                      <c:pt idx="1" formatCode="General">
                        <c:v>30882355.53846154</c:v>
                      </c:pt>
                      <c:pt idx="2" formatCode="General">
                        <c:v>429514089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6-0147-4A37-9894-0467809148B7}"/>
                  </c:ext>
                </c:extLst>
              </c15:ser>
            </c15:filteredBarSeries>
            <c15:filteredB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'Gross Sales'!$A$39</c15:sqref>
                        </c15:formulaRef>
                      </c:ext>
                    </c:extLst>
                    <c:strCache>
                      <c:ptCount val="1"/>
                      <c:pt idx="0">
                        <c:v>Martin</c:v>
                      </c:pt>
                    </c:strCache>
                  </c:strRef>
                </c:tx>
                <c:spPr>
                  <a:solidFill>
                    <a:schemeClr val="accent1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'Gross Sales'!$B$1:$S$1</c15:sqref>
                        </c15:fullRef>
                        <c15:formulaRef>
                          <c15:sqref>'Gross Sales'!$Q$1:$S$1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'Gross Sales'!$B$39:$S$39</c15:sqref>
                        </c15:fullRef>
                        <c15:formulaRef>
                          <c15:sqref>'Gross Sales'!$Q$39:$S$39</c15:sqref>
                        </c15:formulaRef>
                      </c:ext>
                    </c:extLst>
                    <c:numCache>
                      <c:formatCode>"$"#,##0</c:formatCode>
                      <c:ptCount val="3"/>
                      <c:pt idx="1" formatCode="General">
                        <c:v>220771133.23076922</c:v>
                      </c:pt>
                      <c:pt idx="2" formatCode="General">
                        <c:v>2945808759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9-0147-4A37-9894-0467809148B7}"/>
                  </c:ext>
                </c:extLst>
              </c15:ser>
            </c15:filteredBarSeries>
            <c15:filteredBarSeries>
              <c15:ser>
                <c:idx val="51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'Gross Sales'!$A$53</c15:sqref>
                        </c15:formulaRef>
                      </c:ext>
                    </c:extLst>
                    <c:strCache>
                      <c:ptCount val="1"/>
                      <c:pt idx="0">
                        <c:v>Reeves</c:v>
                      </c:pt>
                    </c:strCache>
                  </c:strRef>
                </c:tx>
                <c:spPr>
                  <a:solidFill>
                    <a:schemeClr val="accent2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'Gross Sales'!$B$1:$S$1</c15:sqref>
                        </c15:fullRef>
                        <c15:formulaRef>
                          <c15:sqref>'Gross Sales'!$Q$1:$S$1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'Gross Sales'!$B$53:$S$53</c15:sqref>
                        </c15:fullRef>
                        <c15:formulaRef>
                          <c15:sqref>'Gross Sales'!$Q$53:$S$53</c15:sqref>
                        </c15:formulaRef>
                      </c:ext>
                    </c:extLst>
                    <c:numCache>
                      <c:formatCode>"$"#,##0</c:formatCode>
                      <c:ptCount val="3"/>
                      <c:pt idx="1" formatCode="General">
                        <c:v>579077760.30769229</c:v>
                      </c:pt>
                      <c:pt idx="2" formatCode="General">
                        <c:v>8082051874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7-0147-4A37-9894-0467809148B7}"/>
                  </c:ext>
                </c:extLst>
              </c15:ser>
            </c15:filteredBarSeries>
            <c15:filteredBarSeries>
              <c15:ser>
                <c:idx val="62"/>
                <c:order val="6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'Gross Sales'!$A$64</c15:sqref>
                        </c15:formulaRef>
                      </c:ext>
                    </c:extLst>
                    <c:strCache>
                      <c:ptCount val="1"/>
                      <c:pt idx="0">
                        <c:v>Terrell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'Gross Sales'!$B$1:$S$1</c15:sqref>
                        </c15:fullRef>
                        <c15:formulaRef>
                          <c15:sqref>'Gross Sales'!$Q$1:$S$1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'Gross Sales'!$B$64:$S$64</c15:sqref>
                        </c15:fullRef>
                        <c15:formulaRef>
                          <c15:sqref>'Gross Sales'!$Q$64:$S$64</c15:sqref>
                        </c15:formulaRef>
                      </c:ext>
                    </c:extLst>
                    <c:numCache>
                      <c:formatCode>"$"#,##0</c:formatCode>
                      <c:ptCount val="3"/>
                      <c:pt idx="1" formatCode="General">
                        <c:v>4173740.846153846</c:v>
                      </c:pt>
                      <c:pt idx="2" formatCode="General">
                        <c:v>54381926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2-0147-4A37-9894-0467809148B7}"/>
                  </c:ext>
                </c:extLst>
              </c15:ser>
            </c15:filteredBarSeries>
            <c15:filteredBarSeries>
              <c15:ser>
                <c:idx val="65"/>
                <c:order val="6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'Gross Sales'!$A$67</c15:sqref>
                        </c15:formulaRef>
                      </c:ext>
                    </c:extLst>
                    <c:strCache>
                      <c:ptCount val="1"/>
                      <c:pt idx="0">
                        <c:v>Upton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'Gross Sales'!$B$1:$S$1</c15:sqref>
                        </c15:fullRef>
                        <c15:formulaRef>
                          <c15:sqref>'Gross Sales'!$Q$1:$S$1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'Gross Sales'!$B$67:$S$67</c15:sqref>
                        </c15:fullRef>
                        <c15:formulaRef>
                          <c15:sqref>'Gross Sales'!$Q$67:$S$67</c15:sqref>
                        </c15:formulaRef>
                      </c:ext>
                    </c:extLst>
                    <c:numCache>
                      <c:formatCode>"$"#,##0</c:formatCode>
                      <c:ptCount val="3"/>
                      <c:pt idx="1" formatCode="General">
                        <c:v>365867523.30769229</c:v>
                      </c:pt>
                      <c:pt idx="2" formatCode="General">
                        <c:v>4855004497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5-0147-4A37-9894-0467809148B7}"/>
                  </c:ext>
                </c:extLst>
              </c15:ser>
            </c15:filteredBarSeries>
            <c15:filteredBarSeries>
              <c15:ser>
                <c:idx val="67"/>
                <c:order val="6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'Gross Sales'!$A$69</c15:sqref>
                        </c15:formulaRef>
                      </c:ext>
                    </c:extLst>
                    <c:strCache>
                      <c:ptCount val="1"/>
                      <c:pt idx="0">
                        <c:v>Ward</c:v>
                      </c:pt>
                    </c:strCache>
                  </c:strRef>
                </c:tx>
                <c:spPr>
                  <a:solidFill>
                    <a:schemeClr val="accent4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'Gross Sales'!$B$1:$S$1</c15:sqref>
                        </c15:fullRef>
                        <c15:formulaRef>
                          <c15:sqref>'Gross Sales'!$Q$1:$S$1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'Gross Sales'!$B$69:$S$69</c15:sqref>
                        </c15:fullRef>
                        <c15:formulaRef>
                          <c15:sqref>'Gross Sales'!$Q$69:$S$69</c15:sqref>
                        </c15:formulaRef>
                      </c:ext>
                    </c:extLst>
                    <c:numCache>
                      <c:formatCode>"$"#,##0</c:formatCode>
                      <c:ptCount val="3"/>
                      <c:pt idx="1" formatCode="General">
                        <c:v>635680125.07692313</c:v>
                      </c:pt>
                      <c:pt idx="2" formatCode="General">
                        <c:v>8719226707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7-0147-4A37-9894-0467809148B7}"/>
                  </c:ext>
                </c:extLst>
              </c15:ser>
            </c15:filteredBarSeries>
            <c15:filteredBarSeries>
              <c15:ser>
                <c:idx val="68"/>
                <c:order val="6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'Gross Sales'!$A$70</c15:sqref>
                        </c15:formulaRef>
                      </c:ext>
                    </c:extLst>
                    <c:strCache>
                      <c:ptCount val="1"/>
                      <c:pt idx="0">
                        <c:v>Winkler</c:v>
                      </c:pt>
                    </c:strCache>
                  </c:strRef>
                </c:tx>
                <c:spPr>
                  <a:solidFill>
                    <a:schemeClr val="accent2">
                      <a:lumMod val="7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'Gross Sales'!$B$1:$S$1</c15:sqref>
                        </c15:fullRef>
                        <c15:formulaRef>
                          <c15:sqref>'Gross Sales'!$Q$1:$S$1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'Gross Sales'!$B$70:$S$70</c15:sqref>
                        </c15:fullRef>
                        <c15:formulaRef>
                          <c15:sqref>'Gross Sales'!$Q$70:$S$70</c15:sqref>
                        </c15:formulaRef>
                      </c:ext>
                    </c:extLst>
                    <c:numCache>
                      <c:formatCode>"$"#,##0</c:formatCode>
                      <c:ptCount val="3"/>
                      <c:pt idx="1" formatCode="General">
                        <c:v>330558072.23076922</c:v>
                      </c:pt>
                      <c:pt idx="2" formatCode="General">
                        <c:v>4288974770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8-0147-4A37-9894-0467809148B7}"/>
                  </c:ext>
                </c:extLst>
              </c15:ser>
            </c15:filteredBarSeries>
          </c:ext>
        </c:extLst>
      </c:bar3DChart>
      <c:catAx>
        <c:axId val="18573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123759"/>
        <c:crosses val="autoZero"/>
        <c:auto val="1"/>
        <c:lblAlgn val="ctr"/>
        <c:lblOffset val="100"/>
        <c:noMultiLvlLbl val="0"/>
      </c:catAx>
      <c:valAx>
        <c:axId val="185712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31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chart </a:t>
            </a:r>
            <a:r>
              <a:rPr lang="en-US" baseline="0"/>
              <a:t>Gross Sales (2007-2020)</a:t>
            </a:r>
            <a:endParaRPr lang="en-US"/>
          </a:p>
        </c:rich>
      </c:tx>
      <c:layout>
        <c:manualLayout>
          <c:xMode val="edge"/>
          <c:yMode val="edge"/>
          <c:x val="0.46609523658137952"/>
          <c:y val="1.51802626304964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'Gross Sales'!$A$4</c:f>
              <c:strCache>
                <c:ptCount val="1"/>
                <c:pt idx="0">
                  <c:v>Brewster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('Gross Sales'!$B$1:$O$1,'Gross Sales'!$Q$1)</c:f>
              <c:strCache>
                <c:ptCount val="15"/>
                <c:pt idx="0">
                  <c:v>2007 GS</c:v>
                </c:pt>
                <c:pt idx="1">
                  <c:v>2008 GS</c:v>
                </c:pt>
                <c:pt idx="2">
                  <c:v>2009 GS</c:v>
                </c:pt>
                <c:pt idx="3">
                  <c:v>2010 GS</c:v>
                </c:pt>
                <c:pt idx="4">
                  <c:v>2011 GS</c:v>
                </c:pt>
                <c:pt idx="5">
                  <c:v>2012 GS</c:v>
                </c:pt>
                <c:pt idx="6">
                  <c:v>2013 GS</c:v>
                </c:pt>
                <c:pt idx="7">
                  <c:v>2014 GS</c:v>
                </c:pt>
                <c:pt idx="8">
                  <c:v>2015 GS</c:v>
                </c:pt>
                <c:pt idx="9">
                  <c:v>2016 GS</c:v>
                </c:pt>
                <c:pt idx="10">
                  <c:v>2017 GS</c:v>
                </c:pt>
                <c:pt idx="11">
                  <c:v>2018 GS</c:v>
                </c:pt>
                <c:pt idx="12">
                  <c:v>2019 GS</c:v>
                </c:pt>
                <c:pt idx="13">
                  <c:v>2020 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Sales'!$B$4:$S$4</c15:sqref>
                  </c15:fullRef>
                </c:ext>
              </c:extLst>
              <c:f>('Gross Sales'!$B$4:$O$4,'Gross Sales'!$Q$4)</c:f>
              <c:numCache>
                <c:formatCode>"$"#,##0</c:formatCode>
                <c:ptCount val="15"/>
                <c:pt idx="0">
                  <c:v>166164553</c:v>
                </c:pt>
                <c:pt idx="1">
                  <c:v>190360954</c:v>
                </c:pt>
                <c:pt idx="2">
                  <c:v>159741030</c:v>
                </c:pt>
                <c:pt idx="3">
                  <c:v>167489413</c:v>
                </c:pt>
                <c:pt idx="4">
                  <c:v>183180388</c:v>
                </c:pt>
                <c:pt idx="5">
                  <c:v>182360956</c:v>
                </c:pt>
                <c:pt idx="6">
                  <c:v>184580360</c:v>
                </c:pt>
                <c:pt idx="7">
                  <c:v>187801080</c:v>
                </c:pt>
                <c:pt idx="8">
                  <c:v>226474032</c:v>
                </c:pt>
                <c:pt idx="9">
                  <c:v>185700529</c:v>
                </c:pt>
                <c:pt idx="10">
                  <c:v>183516100</c:v>
                </c:pt>
                <c:pt idx="11">
                  <c:v>211213610</c:v>
                </c:pt>
                <c:pt idx="12">
                  <c:v>205397689</c:v>
                </c:pt>
                <c:pt idx="13">
                  <c:v>204302497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1-62F7-49C4-A3D8-31F87B5F27B7}"/>
            </c:ext>
          </c:extLst>
        </c:ser>
        <c:ser>
          <c:idx val="3"/>
          <c:order val="3"/>
          <c:tx>
            <c:strRef>
              <c:f>'Gross Sales'!$A$5</c:f>
              <c:strCache>
                <c:ptCount val="1"/>
                <c:pt idx="0">
                  <c:v>Carson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('Gross Sales'!$B$1:$O$1,'Gross Sales'!$Q$1)</c:f>
              <c:strCache>
                <c:ptCount val="15"/>
                <c:pt idx="0">
                  <c:v>2007 GS</c:v>
                </c:pt>
                <c:pt idx="1">
                  <c:v>2008 GS</c:v>
                </c:pt>
                <c:pt idx="2">
                  <c:v>2009 GS</c:v>
                </c:pt>
                <c:pt idx="3">
                  <c:v>2010 GS</c:v>
                </c:pt>
                <c:pt idx="4">
                  <c:v>2011 GS</c:v>
                </c:pt>
                <c:pt idx="5">
                  <c:v>2012 GS</c:v>
                </c:pt>
                <c:pt idx="6">
                  <c:v>2013 GS</c:v>
                </c:pt>
                <c:pt idx="7">
                  <c:v>2014 GS</c:v>
                </c:pt>
                <c:pt idx="8">
                  <c:v>2015 GS</c:v>
                </c:pt>
                <c:pt idx="9">
                  <c:v>2016 GS</c:v>
                </c:pt>
                <c:pt idx="10">
                  <c:v>2017 GS</c:v>
                </c:pt>
                <c:pt idx="11">
                  <c:v>2018 GS</c:v>
                </c:pt>
                <c:pt idx="12">
                  <c:v>2019 GS</c:v>
                </c:pt>
                <c:pt idx="13">
                  <c:v>2020 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Sales'!$B$5:$S$5</c15:sqref>
                  </c15:fullRef>
                </c:ext>
              </c:extLst>
              <c:f>('Gross Sales'!$B$5:$O$5,'Gross Sales'!$Q$5)</c:f>
              <c:numCache>
                <c:formatCode>"$"#,##0</c:formatCode>
                <c:ptCount val="15"/>
                <c:pt idx="0">
                  <c:v>215457679</c:v>
                </c:pt>
                <c:pt idx="1">
                  <c:v>242662706</c:v>
                </c:pt>
                <c:pt idx="2">
                  <c:v>195683702</c:v>
                </c:pt>
                <c:pt idx="3">
                  <c:v>234848718</c:v>
                </c:pt>
                <c:pt idx="4">
                  <c:v>263259035</c:v>
                </c:pt>
                <c:pt idx="5">
                  <c:v>280306378</c:v>
                </c:pt>
                <c:pt idx="6">
                  <c:v>291211570</c:v>
                </c:pt>
                <c:pt idx="7">
                  <c:v>234336733</c:v>
                </c:pt>
                <c:pt idx="8">
                  <c:v>222184303</c:v>
                </c:pt>
                <c:pt idx="9">
                  <c:v>230470946</c:v>
                </c:pt>
                <c:pt idx="10">
                  <c:v>210246730</c:v>
                </c:pt>
                <c:pt idx="11">
                  <c:v>233621730</c:v>
                </c:pt>
                <c:pt idx="12">
                  <c:v>321583063</c:v>
                </c:pt>
                <c:pt idx="13">
                  <c:v>267549921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2-62F7-49C4-A3D8-31F87B5F27B7}"/>
            </c:ext>
          </c:extLst>
        </c:ser>
        <c:ser>
          <c:idx val="4"/>
          <c:order val="4"/>
          <c:tx>
            <c:strRef>
              <c:f>'Gross Sales'!$A$6</c:f>
              <c:strCache>
                <c:ptCount val="1"/>
                <c:pt idx="0">
                  <c:v>Cochran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('Gross Sales'!$B$1:$O$1,'Gross Sales'!$Q$1)</c:f>
              <c:strCache>
                <c:ptCount val="15"/>
                <c:pt idx="0">
                  <c:v>2007 GS</c:v>
                </c:pt>
                <c:pt idx="1">
                  <c:v>2008 GS</c:v>
                </c:pt>
                <c:pt idx="2">
                  <c:v>2009 GS</c:v>
                </c:pt>
                <c:pt idx="3">
                  <c:v>2010 GS</c:v>
                </c:pt>
                <c:pt idx="4">
                  <c:v>2011 GS</c:v>
                </c:pt>
                <c:pt idx="5">
                  <c:v>2012 GS</c:v>
                </c:pt>
                <c:pt idx="6">
                  <c:v>2013 GS</c:v>
                </c:pt>
                <c:pt idx="7">
                  <c:v>2014 GS</c:v>
                </c:pt>
                <c:pt idx="8">
                  <c:v>2015 GS</c:v>
                </c:pt>
                <c:pt idx="9">
                  <c:v>2016 GS</c:v>
                </c:pt>
                <c:pt idx="10">
                  <c:v>2017 GS</c:v>
                </c:pt>
                <c:pt idx="11">
                  <c:v>2018 GS</c:v>
                </c:pt>
                <c:pt idx="12">
                  <c:v>2019 GS</c:v>
                </c:pt>
                <c:pt idx="13">
                  <c:v>2020 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Sales'!$B$6:$S$6</c15:sqref>
                  </c15:fullRef>
                </c:ext>
              </c:extLst>
              <c:f>('Gross Sales'!$B$6:$O$6,'Gross Sales'!$Q$6)</c:f>
              <c:numCache>
                <c:formatCode>"$"#,##0</c:formatCode>
                <c:ptCount val="15"/>
                <c:pt idx="0">
                  <c:v>44931455</c:v>
                </c:pt>
                <c:pt idx="1">
                  <c:v>51662135</c:v>
                </c:pt>
                <c:pt idx="2">
                  <c:v>44032026</c:v>
                </c:pt>
                <c:pt idx="3">
                  <c:v>47020098</c:v>
                </c:pt>
                <c:pt idx="4">
                  <c:v>53835652</c:v>
                </c:pt>
                <c:pt idx="5">
                  <c:v>57864172</c:v>
                </c:pt>
                <c:pt idx="6">
                  <c:v>58859281</c:v>
                </c:pt>
                <c:pt idx="7">
                  <c:v>52744761</c:v>
                </c:pt>
                <c:pt idx="8">
                  <c:v>48175421</c:v>
                </c:pt>
                <c:pt idx="9">
                  <c:v>42231886</c:v>
                </c:pt>
                <c:pt idx="10">
                  <c:v>45186505</c:v>
                </c:pt>
                <c:pt idx="11">
                  <c:v>45303704</c:v>
                </c:pt>
                <c:pt idx="12">
                  <c:v>60610312</c:v>
                </c:pt>
                <c:pt idx="13">
                  <c:v>54709735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3-62F7-49C4-A3D8-31F87B5F27B7}"/>
            </c:ext>
          </c:extLst>
        </c:ser>
        <c:ser>
          <c:idx val="5"/>
          <c:order val="5"/>
          <c:tx>
            <c:strRef>
              <c:f>'Gross Sales'!$A$7</c:f>
              <c:strCache>
                <c:ptCount val="1"/>
                <c:pt idx="0">
                  <c:v>Coke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('Gross Sales'!$B$1:$O$1,'Gross Sales'!$Q$1)</c:f>
              <c:strCache>
                <c:ptCount val="15"/>
                <c:pt idx="0">
                  <c:v>2007 GS</c:v>
                </c:pt>
                <c:pt idx="1">
                  <c:v>2008 GS</c:v>
                </c:pt>
                <c:pt idx="2">
                  <c:v>2009 GS</c:v>
                </c:pt>
                <c:pt idx="3">
                  <c:v>2010 GS</c:v>
                </c:pt>
                <c:pt idx="4">
                  <c:v>2011 GS</c:v>
                </c:pt>
                <c:pt idx="5">
                  <c:v>2012 GS</c:v>
                </c:pt>
                <c:pt idx="6">
                  <c:v>2013 GS</c:v>
                </c:pt>
                <c:pt idx="7">
                  <c:v>2014 GS</c:v>
                </c:pt>
                <c:pt idx="8">
                  <c:v>2015 GS</c:v>
                </c:pt>
                <c:pt idx="9">
                  <c:v>2016 GS</c:v>
                </c:pt>
                <c:pt idx="10">
                  <c:v>2017 GS</c:v>
                </c:pt>
                <c:pt idx="11">
                  <c:v>2018 GS</c:v>
                </c:pt>
                <c:pt idx="12">
                  <c:v>2019 GS</c:v>
                </c:pt>
                <c:pt idx="13">
                  <c:v>2020 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Sales'!$B$7:$S$7</c15:sqref>
                  </c15:fullRef>
                </c:ext>
              </c:extLst>
              <c:f>('Gross Sales'!$B$7:$O$7,'Gross Sales'!$Q$7)</c:f>
              <c:numCache>
                <c:formatCode>"$"#,##0</c:formatCode>
                <c:ptCount val="15"/>
                <c:pt idx="0">
                  <c:v>34611433</c:v>
                </c:pt>
                <c:pt idx="1">
                  <c:v>26252251</c:v>
                </c:pt>
                <c:pt idx="2">
                  <c:v>23067287</c:v>
                </c:pt>
                <c:pt idx="3">
                  <c:v>25417341</c:v>
                </c:pt>
                <c:pt idx="4">
                  <c:v>28674417</c:v>
                </c:pt>
                <c:pt idx="5">
                  <c:v>32125164</c:v>
                </c:pt>
                <c:pt idx="6">
                  <c:v>30671302</c:v>
                </c:pt>
                <c:pt idx="7">
                  <c:v>32079486</c:v>
                </c:pt>
                <c:pt idx="8">
                  <c:v>30119232</c:v>
                </c:pt>
                <c:pt idx="9">
                  <c:v>27595076</c:v>
                </c:pt>
                <c:pt idx="10">
                  <c:v>28293931</c:v>
                </c:pt>
                <c:pt idx="11">
                  <c:v>33057432</c:v>
                </c:pt>
                <c:pt idx="12">
                  <c:v>32081742</c:v>
                </c:pt>
                <c:pt idx="13">
                  <c:v>37788685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4-62F7-49C4-A3D8-31F87B5F27B7}"/>
            </c:ext>
          </c:extLst>
        </c:ser>
        <c:ser>
          <c:idx val="6"/>
          <c:order val="6"/>
          <c:tx>
            <c:strRef>
              <c:f>'Gross Sales'!$A$8</c:f>
              <c:strCache>
                <c:ptCount val="1"/>
                <c:pt idx="0">
                  <c:v>Concho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('Gross Sales'!$B$1:$O$1,'Gross Sales'!$Q$1)</c:f>
              <c:strCache>
                <c:ptCount val="15"/>
                <c:pt idx="0">
                  <c:v>2007 GS</c:v>
                </c:pt>
                <c:pt idx="1">
                  <c:v>2008 GS</c:v>
                </c:pt>
                <c:pt idx="2">
                  <c:v>2009 GS</c:v>
                </c:pt>
                <c:pt idx="3">
                  <c:v>2010 GS</c:v>
                </c:pt>
                <c:pt idx="4">
                  <c:v>2011 GS</c:v>
                </c:pt>
                <c:pt idx="5">
                  <c:v>2012 GS</c:v>
                </c:pt>
                <c:pt idx="6">
                  <c:v>2013 GS</c:v>
                </c:pt>
                <c:pt idx="7">
                  <c:v>2014 GS</c:v>
                </c:pt>
                <c:pt idx="8">
                  <c:v>2015 GS</c:v>
                </c:pt>
                <c:pt idx="9">
                  <c:v>2016 GS</c:v>
                </c:pt>
                <c:pt idx="10">
                  <c:v>2017 GS</c:v>
                </c:pt>
                <c:pt idx="11">
                  <c:v>2018 GS</c:v>
                </c:pt>
                <c:pt idx="12">
                  <c:v>2019 GS</c:v>
                </c:pt>
                <c:pt idx="13">
                  <c:v>2020 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Sales'!$B$8:$S$8</c15:sqref>
                  </c15:fullRef>
                </c:ext>
              </c:extLst>
              <c:f>('Gross Sales'!$B$8:$O$8,'Gross Sales'!$Q$8)</c:f>
              <c:numCache>
                <c:formatCode>"$"#,##0</c:formatCode>
                <c:ptCount val="15"/>
                <c:pt idx="0">
                  <c:v>30064978</c:v>
                </c:pt>
                <c:pt idx="1">
                  <c:v>34139181</c:v>
                </c:pt>
                <c:pt idx="2">
                  <c:v>27381889</c:v>
                </c:pt>
                <c:pt idx="3">
                  <c:v>24112601</c:v>
                </c:pt>
                <c:pt idx="4">
                  <c:v>28219447</c:v>
                </c:pt>
                <c:pt idx="5">
                  <c:v>27402720</c:v>
                </c:pt>
                <c:pt idx="6">
                  <c:v>28099320</c:v>
                </c:pt>
                <c:pt idx="7">
                  <c:v>29264532</c:v>
                </c:pt>
                <c:pt idx="8">
                  <c:v>26834045</c:v>
                </c:pt>
                <c:pt idx="9">
                  <c:v>25864130</c:v>
                </c:pt>
                <c:pt idx="10">
                  <c:v>22435464</c:v>
                </c:pt>
                <c:pt idx="11">
                  <c:v>24223648</c:v>
                </c:pt>
                <c:pt idx="12">
                  <c:v>25657145</c:v>
                </c:pt>
                <c:pt idx="13">
                  <c:v>41205192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5-62F7-49C4-A3D8-31F87B5F27B7}"/>
            </c:ext>
          </c:extLst>
        </c:ser>
        <c:ser>
          <c:idx val="7"/>
          <c:order val="7"/>
          <c:tx>
            <c:strRef>
              <c:f>'Gross Sales'!$A$9</c:f>
              <c:strCache>
                <c:ptCount val="1"/>
                <c:pt idx="0">
                  <c:v>Cottle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('Gross Sales'!$B$1:$O$1,'Gross Sales'!$Q$1)</c:f>
              <c:strCache>
                <c:ptCount val="15"/>
                <c:pt idx="0">
                  <c:v>2007 GS</c:v>
                </c:pt>
                <c:pt idx="1">
                  <c:v>2008 GS</c:v>
                </c:pt>
                <c:pt idx="2">
                  <c:v>2009 GS</c:v>
                </c:pt>
                <c:pt idx="3">
                  <c:v>2010 GS</c:v>
                </c:pt>
                <c:pt idx="4">
                  <c:v>2011 GS</c:v>
                </c:pt>
                <c:pt idx="5">
                  <c:v>2012 GS</c:v>
                </c:pt>
                <c:pt idx="6">
                  <c:v>2013 GS</c:v>
                </c:pt>
                <c:pt idx="7">
                  <c:v>2014 GS</c:v>
                </c:pt>
                <c:pt idx="8">
                  <c:v>2015 GS</c:v>
                </c:pt>
                <c:pt idx="9">
                  <c:v>2016 GS</c:v>
                </c:pt>
                <c:pt idx="10">
                  <c:v>2017 GS</c:v>
                </c:pt>
                <c:pt idx="11">
                  <c:v>2018 GS</c:v>
                </c:pt>
                <c:pt idx="12">
                  <c:v>2019 GS</c:v>
                </c:pt>
                <c:pt idx="13">
                  <c:v>2020 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Sales'!$B$9:$S$9</c15:sqref>
                  </c15:fullRef>
                </c:ext>
              </c:extLst>
              <c:f>('Gross Sales'!$B$9:$O$9,'Gross Sales'!$Q$9)</c:f>
              <c:numCache>
                <c:formatCode>"$"#,##0</c:formatCode>
                <c:ptCount val="15"/>
                <c:pt idx="0">
                  <c:v>14735201</c:v>
                </c:pt>
                <c:pt idx="1">
                  <c:v>13594334</c:v>
                </c:pt>
                <c:pt idx="2">
                  <c:v>13963896</c:v>
                </c:pt>
                <c:pt idx="3">
                  <c:v>16557273</c:v>
                </c:pt>
                <c:pt idx="4">
                  <c:v>15809249</c:v>
                </c:pt>
                <c:pt idx="5">
                  <c:v>15676837</c:v>
                </c:pt>
                <c:pt idx="6">
                  <c:v>15287715</c:v>
                </c:pt>
                <c:pt idx="7">
                  <c:v>15802545</c:v>
                </c:pt>
                <c:pt idx="8">
                  <c:v>14042640</c:v>
                </c:pt>
                <c:pt idx="9">
                  <c:v>14341446</c:v>
                </c:pt>
                <c:pt idx="10">
                  <c:v>14350804</c:v>
                </c:pt>
                <c:pt idx="11">
                  <c:v>12475304</c:v>
                </c:pt>
                <c:pt idx="12">
                  <c:v>11034587</c:v>
                </c:pt>
                <c:pt idx="13">
                  <c:v>10648070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6-62F7-49C4-A3D8-31F87B5F27B7}"/>
            </c:ext>
          </c:extLst>
        </c:ser>
        <c:ser>
          <c:idx val="9"/>
          <c:order val="9"/>
          <c:tx>
            <c:strRef>
              <c:f>'Gross Sales'!$A$11</c:f>
              <c:strCache>
                <c:ptCount val="1"/>
                <c:pt idx="0">
                  <c:v>Crockett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('Gross Sales'!$B$1:$O$1,'Gross Sales'!$Q$1)</c:f>
              <c:strCache>
                <c:ptCount val="15"/>
                <c:pt idx="0">
                  <c:v>2007 GS</c:v>
                </c:pt>
                <c:pt idx="1">
                  <c:v>2008 GS</c:v>
                </c:pt>
                <c:pt idx="2">
                  <c:v>2009 GS</c:v>
                </c:pt>
                <c:pt idx="3">
                  <c:v>2010 GS</c:v>
                </c:pt>
                <c:pt idx="4">
                  <c:v>2011 GS</c:v>
                </c:pt>
                <c:pt idx="5">
                  <c:v>2012 GS</c:v>
                </c:pt>
                <c:pt idx="6">
                  <c:v>2013 GS</c:v>
                </c:pt>
                <c:pt idx="7">
                  <c:v>2014 GS</c:v>
                </c:pt>
                <c:pt idx="8">
                  <c:v>2015 GS</c:v>
                </c:pt>
                <c:pt idx="9">
                  <c:v>2016 GS</c:v>
                </c:pt>
                <c:pt idx="10">
                  <c:v>2017 GS</c:v>
                </c:pt>
                <c:pt idx="11">
                  <c:v>2018 GS</c:v>
                </c:pt>
                <c:pt idx="12">
                  <c:v>2019 GS</c:v>
                </c:pt>
                <c:pt idx="13">
                  <c:v>2020 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Sales'!$B$11:$S$11</c15:sqref>
                  </c15:fullRef>
                </c:ext>
              </c:extLst>
              <c:f>('Gross Sales'!$B$11:$O$11,'Gross Sales'!$Q$11)</c:f>
              <c:numCache>
                <c:formatCode>"$"#,##0</c:formatCode>
                <c:ptCount val="15"/>
                <c:pt idx="0">
                  <c:v>101811882</c:v>
                </c:pt>
                <c:pt idx="1">
                  <c:v>121596357</c:v>
                </c:pt>
                <c:pt idx="2">
                  <c:v>82312324</c:v>
                </c:pt>
                <c:pt idx="3">
                  <c:v>95693635</c:v>
                </c:pt>
                <c:pt idx="4">
                  <c:v>116316029</c:v>
                </c:pt>
                <c:pt idx="5">
                  <c:v>162654663</c:v>
                </c:pt>
                <c:pt idx="6">
                  <c:v>131109709</c:v>
                </c:pt>
                <c:pt idx="7">
                  <c:v>144897610</c:v>
                </c:pt>
                <c:pt idx="8">
                  <c:v>114997595</c:v>
                </c:pt>
                <c:pt idx="9">
                  <c:v>82165443</c:v>
                </c:pt>
                <c:pt idx="10">
                  <c:v>82650623</c:v>
                </c:pt>
                <c:pt idx="11">
                  <c:v>108578039</c:v>
                </c:pt>
                <c:pt idx="12">
                  <c:v>113783323</c:v>
                </c:pt>
                <c:pt idx="13">
                  <c:v>76866998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8-62F7-49C4-A3D8-31F87B5F27B7}"/>
            </c:ext>
          </c:extLst>
        </c:ser>
        <c:ser>
          <c:idx val="10"/>
          <c:order val="10"/>
          <c:tx>
            <c:strRef>
              <c:f>'Gross Sales'!$A$12</c:f>
              <c:strCache>
                <c:ptCount val="1"/>
                <c:pt idx="0">
                  <c:v>Crosby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('Gross Sales'!$B$1:$O$1,'Gross Sales'!$Q$1)</c:f>
              <c:strCache>
                <c:ptCount val="15"/>
                <c:pt idx="0">
                  <c:v>2007 GS</c:v>
                </c:pt>
                <c:pt idx="1">
                  <c:v>2008 GS</c:v>
                </c:pt>
                <c:pt idx="2">
                  <c:v>2009 GS</c:v>
                </c:pt>
                <c:pt idx="3">
                  <c:v>2010 GS</c:v>
                </c:pt>
                <c:pt idx="4">
                  <c:v>2011 GS</c:v>
                </c:pt>
                <c:pt idx="5">
                  <c:v>2012 GS</c:v>
                </c:pt>
                <c:pt idx="6">
                  <c:v>2013 GS</c:v>
                </c:pt>
                <c:pt idx="7">
                  <c:v>2014 GS</c:v>
                </c:pt>
                <c:pt idx="8">
                  <c:v>2015 GS</c:v>
                </c:pt>
                <c:pt idx="9">
                  <c:v>2016 GS</c:v>
                </c:pt>
                <c:pt idx="10">
                  <c:v>2017 GS</c:v>
                </c:pt>
                <c:pt idx="11">
                  <c:v>2018 GS</c:v>
                </c:pt>
                <c:pt idx="12">
                  <c:v>2019 GS</c:v>
                </c:pt>
                <c:pt idx="13">
                  <c:v>2020 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Sales'!$B$12:$S$12</c15:sqref>
                  </c15:fullRef>
                </c:ext>
              </c:extLst>
              <c:f>('Gross Sales'!$B$12:$O$12,'Gross Sales'!$Q$12)</c:f>
              <c:numCache>
                <c:formatCode>"$"#,##0</c:formatCode>
                <c:ptCount val="15"/>
                <c:pt idx="0">
                  <c:v>152776390</c:v>
                </c:pt>
                <c:pt idx="1">
                  <c:v>163872882</c:v>
                </c:pt>
                <c:pt idx="2">
                  <c:v>174128010</c:v>
                </c:pt>
                <c:pt idx="3">
                  <c:v>192590642</c:v>
                </c:pt>
                <c:pt idx="4">
                  <c:v>190995399</c:v>
                </c:pt>
                <c:pt idx="5">
                  <c:v>199278082</c:v>
                </c:pt>
                <c:pt idx="6">
                  <c:v>205398323</c:v>
                </c:pt>
                <c:pt idx="7">
                  <c:v>187166736</c:v>
                </c:pt>
                <c:pt idx="8">
                  <c:v>184139872</c:v>
                </c:pt>
                <c:pt idx="9">
                  <c:v>179440991</c:v>
                </c:pt>
                <c:pt idx="10">
                  <c:v>207021715</c:v>
                </c:pt>
                <c:pt idx="11">
                  <c:v>227320998</c:v>
                </c:pt>
                <c:pt idx="12">
                  <c:v>216732095</c:v>
                </c:pt>
                <c:pt idx="13">
                  <c:v>229260832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9-62F7-49C4-A3D8-31F87B5F27B7}"/>
            </c:ext>
          </c:extLst>
        </c:ser>
        <c:ser>
          <c:idx val="11"/>
          <c:order val="11"/>
          <c:tx>
            <c:strRef>
              <c:f>'Gross Sales'!$A$13</c:f>
              <c:strCache>
                <c:ptCount val="1"/>
                <c:pt idx="0">
                  <c:v>Culberson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('Gross Sales'!$B$1:$O$1,'Gross Sales'!$Q$1)</c:f>
              <c:strCache>
                <c:ptCount val="15"/>
                <c:pt idx="0">
                  <c:v>2007 GS</c:v>
                </c:pt>
                <c:pt idx="1">
                  <c:v>2008 GS</c:v>
                </c:pt>
                <c:pt idx="2">
                  <c:v>2009 GS</c:v>
                </c:pt>
                <c:pt idx="3">
                  <c:v>2010 GS</c:v>
                </c:pt>
                <c:pt idx="4">
                  <c:v>2011 GS</c:v>
                </c:pt>
                <c:pt idx="5">
                  <c:v>2012 GS</c:v>
                </c:pt>
                <c:pt idx="6">
                  <c:v>2013 GS</c:v>
                </c:pt>
                <c:pt idx="7">
                  <c:v>2014 GS</c:v>
                </c:pt>
                <c:pt idx="8">
                  <c:v>2015 GS</c:v>
                </c:pt>
                <c:pt idx="9">
                  <c:v>2016 GS</c:v>
                </c:pt>
                <c:pt idx="10">
                  <c:v>2017 GS</c:v>
                </c:pt>
                <c:pt idx="11">
                  <c:v>2018 GS</c:v>
                </c:pt>
                <c:pt idx="12">
                  <c:v>2019 GS</c:v>
                </c:pt>
                <c:pt idx="13">
                  <c:v>2020 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Sales'!$B$13:$S$13</c15:sqref>
                  </c15:fullRef>
                </c:ext>
              </c:extLst>
              <c:f>('Gross Sales'!$B$13:$O$13,'Gross Sales'!$Q$13)</c:f>
              <c:numCache>
                <c:formatCode>"$"#,##0</c:formatCode>
                <c:ptCount val="15"/>
                <c:pt idx="0">
                  <c:v>138115627</c:v>
                </c:pt>
                <c:pt idx="1">
                  <c:v>131219346</c:v>
                </c:pt>
                <c:pt idx="2">
                  <c:v>97350129</c:v>
                </c:pt>
                <c:pt idx="3">
                  <c:v>117583416</c:v>
                </c:pt>
                <c:pt idx="4">
                  <c:v>138443087</c:v>
                </c:pt>
                <c:pt idx="5">
                  <c:v>143686723</c:v>
                </c:pt>
                <c:pt idx="6">
                  <c:v>138800736</c:v>
                </c:pt>
                <c:pt idx="7">
                  <c:v>140060189</c:v>
                </c:pt>
                <c:pt idx="8">
                  <c:v>102880455</c:v>
                </c:pt>
                <c:pt idx="9">
                  <c:v>113404470</c:v>
                </c:pt>
                <c:pt idx="10">
                  <c:v>124413074</c:v>
                </c:pt>
                <c:pt idx="11">
                  <c:v>169269688</c:v>
                </c:pt>
                <c:pt idx="12">
                  <c:v>195876813</c:v>
                </c:pt>
                <c:pt idx="13">
                  <c:v>176902224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A-62F7-49C4-A3D8-31F87B5F27B7}"/>
            </c:ext>
          </c:extLst>
        </c:ser>
        <c:ser>
          <c:idx val="12"/>
          <c:order val="12"/>
          <c:tx>
            <c:strRef>
              <c:f>'Gross Sales'!$A$14</c:f>
              <c:strCache>
                <c:ptCount val="1"/>
                <c:pt idx="0">
                  <c:v>Dallam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('Gross Sales'!$B$1:$O$1,'Gross Sales'!$Q$1)</c:f>
              <c:strCache>
                <c:ptCount val="15"/>
                <c:pt idx="0">
                  <c:v>2007 GS</c:v>
                </c:pt>
                <c:pt idx="1">
                  <c:v>2008 GS</c:v>
                </c:pt>
                <c:pt idx="2">
                  <c:v>2009 GS</c:v>
                </c:pt>
                <c:pt idx="3">
                  <c:v>2010 GS</c:v>
                </c:pt>
                <c:pt idx="4">
                  <c:v>2011 GS</c:v>
                </c:pt>
                <c:pt idx="5">
                  <c:v>2012 GS</c:v>
                </c:pt>
                <c:pt idx="6">
                  <c:v>2013 GS</c:v>
                </c:pt>
                <c:pt idx="7">
                  <c:v>2014 GS</c:v>
                </c:pt>
                <c:pt idx="8">
                  <c:v>2015 GS</c:v>
                </c:pt>
                <c:pt idx="9">
                  <c:v>2016 GS</c:v>
                </c:pt>
                <c:pt idx="10">
                  <c:v>2017 GS</c:v>
                </c:pt>
                <c:pt idx="11">
                  <c:v>2018 GS</c:v>
                </c:pt>
                <c:pt idx="12">
                  <c:v>2019 GS</c:v>
                </c:pt>
                <c:pt idx="13">
                  <c:v>2020 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Sales'!$B$14:$S$14</c15:sqref>
                  </c15:fullRef>
                </c:ext>
              </c:extLst>
              <c:f>('Gross Sales'!$B$14:$O$14,'Gross Sales'!$Q$14)</c:f>
              <c:numCache>
                <c:formatCode>"$"#,##0</c:formatCode>
                <c:ptCount val="15"/>
                <c:pt idx="0">
                  <c:v>549428480</c:v>
                </c:pt>
                <c:pt idx="1">
                  <c:v>816566913</c:v>
                </c:pt>
                <c:pt idx="2">
                  <c:v>564161286</c:v>
                </c:pt>
                <c:pt idx="3">
                  <c:v>605514830</c:v>
                </c:pt>
                <c:pt idx="4">
                  <c:v>1061806355</c:v>
                </c:pt>
                <c:pt idx="5">
                  <c:v>1363743500</c:v>
                </c:pt>
                <c:pt idx="6">
                  <c:v>1387575584</c:v>
                </c:pt>
                <c:pt idx="7">
                  <c:v>1704616597</c:v>
                </c:pt>
                <c:pt idx="8">
                  <c:v>1399982733</c:v>
                </c:pt>
                <c:pt idx="9">
                  <c:v>1457624519</c:v>
                </c:pt>
                <c:pt idx="10">
                  <c:v>1433292847</c:v>
                </c:pt>
                <c:pt idx="11">
                  <c:v>1503695273</c:v>
                </c:pt>
                <c:pt idx="12">
                  <c:v>1531390510</c:v>
                </c:pt>
                <c:pt idx="13">
                  <c:v>1711829134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B-62F7-49C4-A3D8-31F87B5F27B7}"/>
            </c:ext>
          </c:extLst>
        </c:ser>
        <c:ser>
          <c:idx val="14"/>
          <c:order val="14"/>
          <c:tx>
            <c:strRef>
              <c:f>'Gross Sales'!$A$16</c:f>
              <c:strCache>
                <c:ptCount val="1"/>
                <c:pt idx="0">
                  <c:v>Dickens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('Gross Sales'!$B$1:$O$1,'Gross Sales'!$Q$1)</c:f>
              <c:strCache>
                <c:ptCount val="15"/>
                <c:pt idx="0">
                  <c:v>2007 GS</c:v>
                </c:pt>
                <c:pt idx="1">
                  <c:v>2008 GS</c:v>
                </c:pt>
                <c:pt idx="2">
                  <c:v>2009 GS</c:v>
                </c:pt>
                <c:pt idx="3">
                  <c:v>2010 GS</c:v>
                </c:pt>
                <c:pt idx="4">
                  <c:v>2011 GS</c:v>
                </c:pt>
                <c:pt idx="5">
                  <c:v>2012 GS</c:v>
                </c:pt>
                <c:pt idx="6">
                  <c:v>2013 GS</c:v>
                </c:pt>
                <c:pt idx="7">
                  <c:v>2014 GS</c:v>
                </c:pt>
                <c:pt idx="8">
                  <c:v>2015 GS</c:v>
                </c:pt>
                <c:pt idx="9">
                  <c:v>2016 GS</c:v>
                </c:pt>
                <c:pt idx="10">
                  <c:v>2017 GS</c:v>
                </c:pt>
                <c:pt idx="11">
                  <c:v>2018 GS</c:v>
                </c:pt>
                <c:pt idx="12">
                  <c:v>2019 GS</c:v>
                </c:pt>
                <c:pt idx="13">
                  <c:v>2020 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Sales'!$B$16:$S$16</c15:sqref>
                  </c15:fullRef>
                </c:ext>
              </c:extLst>
              <c:f>('Gross Sales'!$B$16:$O$16,'Gross Sales'!$Q$16)</c:f>
              <c:numCache>
                <c:formatCode>"$"#,##0</c:formatCode>
                <c:ptCount val="15"/>
                <c:pt idx="0">
                  <c:v>46890388</c:v>
                </c:pt>
                <c:pt idx="1">
                  <c:v>51006955</c:v>
                </c:pt>
                <c:pt idx="2">
                  <c:v>48645241</c:v>
                </c:pt>
                <c:pt idx="3">
                  <c:v>49409358</c:v>
                </c:pt>
                <c:pt idx="4">
                  <c:v>45230611</c:v>
                </c:pt>
                <c:pt idx="5">
                  <c:v>36078823</c:v>
                </c:pt>
                <c:pt idx="6">
                  <c:v>43213108</c:v>
                </c:pt>
                <c:pt idx="7">
                  <c:v>52240174</c:v>
                </c:pt>
                <c:pt idx="8">
                  <c:v>39620355</c:v>
                </c:pt>
                <c:pt idx="9">
                  <c:v>35885776</c:v>
                </c:pt>
                <c:pt idx="10">
                  <c:v>43682624</c:v>
                </c:pt>
                <c:pt idx="11">
                  <c:v>63709658</c:v>
                </c:pt>
                <c:pt idx="12">
                  <c:v>40534724</c:v>
                </c:pt>
                <c:pt idx="13">
                  <c:v>37585500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D-62F7-49C4-A3D8-31F87B5F27B7}"/>
            </c:ext>
          </c:extLst>
        </c:ser>
        <c:ser>
          <c:idx val="15"/>
          <c:order val="15"/>
          <c:tx>
            <c:strRef>
              <c:f>'Gross Sales'!$A$17</c:f>
              <c:strCache>
                <c:ptCount val="1"/>
                <c:pt idx="0">
                  <c:v>Ector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('Gross Sales'!$B$1:$O$1,'Gross Sales'!$Q$1)</c:f>
              <c:strCache>
                <c:ptCount val="15"/>
                <c:pt idx="0">
                  <c:v>2007 GS</c:v>
                </c:pt>
                <c:pt idx="1">
                  <c:v>2008 GS</c:v>
                </c:pt>
                <c:pt idx="2">
                  <c:v>2009 GS</c:v>
                </c:pt>
                <c:pt idx="3">
                  <c:v>2010 GS</c:v>
                </c:pt>
                <c:pt idx="4">
                  <c:v>2011 GS</c:v>
                </c:pt>
                <c:pt idx="5">
                  <c:v>2012 GS</c:v>
                </c:pt>
                <c:pt idx="6">
                  <c:v>2013 GS</c:v>
                </c:pt>
                <c:pt idx="7">
                  <c:v>2014 GS</c:v>
                </c:pt>
                <c:pt idx="8">
                  <c:v>2015 GS</c:v>
                </c:pt>
                <c:pt idx="9">
                  <c:v>2016 GS</c:v>
                </c:pt>
                <c:pt idx="10">
                  <c:v>2017 GS</c:v>
                </c:pt>
                <c:pt idx="11">
                  <c:v>2018 GS</c:v>
                </c:pt>
                <c:pt idx="12">
                  <c:v>2019 GS</c:v>
                </c:pt>
                <c:pt idx="13">
                  <c:v>2020 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Sales'!$B$17:$S$17</c15:sqref>
                  </c15:fullRef>
                </c:ext>
              </c:extLst>
              <c:f>('Gross Sales'!$B$17:$O$17,'Gross Sales'!$Q$17)</c:f>
              <c:numCache>
                <c:formatCode>"$"#,##0</c:formatCode>
                <c:ptCount val="15"/>
                <c:pt idx="0">
                  <c:v>7358729881</c:v>
                </c:pt>
                <c:pt idx="1">
                  <c:v>8330406755</c:v>
                </c:pt>
                <c:pt idx="2">
                  <c:v>5826462844</c:v>
                </c:pt>
                <c:pt idx="3">
                  <c:v>6971734861</c:v>
                </c:pt>
                <c:pt idx="4">
                  <c:v>10001520859</c:v>
                </c:pt>
                <c:pt idx="5">
                  <c:v>12442961730</c:v>
                </c:pt>
                <c:pt idx="6">
                  <c:v>12519197059</c:v>
                </c:pt>
                <c:pt idx="7">
                  <c:v>14149736797</c:v>
                </c:pt>
                <c:pt idx="8">
                  <c:v>11018534089</c:v>
                </c:pt>
                <c:pt idx="9">
                  <c:v>8858624270</c:v>
                </c:pt>
                <c:pt idx="10">
                  <c:v>11669078451</c:v>
                </c:pt>
                <c:pt idx="11">
                  <c:v>15296373761</c:v>
                </c:pt>
                <c:pt idx="12">
                  <c:v>14913141871</c:v>
                </c:pt>
                <c:pt idx="13">
                  <c:v>9976215890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E-62F7-49C4-A3D8-31F87B5F27B7}"/>
            </c:ext>
          </c:extLst>
        </c:ser>
        <c:ser>
          <c:idx val="16"/>
          <c:order val="16"/>
          <c:tx>
            <c:strRef>
              <c:f>'Gross Sales'!$A$18</c:f>
              <c:strCache>
                <c:ptCount val="1"/>
                <c:pt idx="0">
                  <c:v>Edwards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('Gross Sales'!$B$1:$O$1,'Gross Sales'!$Q$1)</c:f>
              <c:strCache>
                <c:ptCount val="15"/>
                <c:pt idx="0">
                  <c:v>2007 GS</c:v>
                </c:pt>
                <c:pt idx="1">
                  <c:v>2008 GS</c:v>
                </c:pt>
                <c:pt idx="2">
                  <c:v>2009 GS</c:v>
                </c:pt>
                <c:pt idx="3">
                  <c:v>2010 GS</c:v>
                </c:pt>
                <c:pt idx="4">
                  <c:v>2011 GS</c:v>
                </c:pt>
                <c:pt idx="5">
                  <c:v>2012 GS</c:v>
                </c:pt>
                <c:pt idx="6">
                  <c:v>2013 GS</c:v>
                </c:pt>
                <c:pt idx="7">
                  <c:v>2014 GS</c:v>
                </c:pt>
                <c:pt idx="8">
                  <c:v>2015 GS</c:v>
                </c:pt>
                <c:pt idx="9">
                  <c:v>2016 GS</c:v>
                </c:pt>
                <c:pt idx="10">
                  <c:v>2017 GS</c:v>
                </c:pt>
                <c:pt idx="11">
                  <c:v>2018 GS</c:v>
                </c:pt>
                <c:pt idx="12">
                  <c:v>2019 GS</c:v>
                </c:pt>
                <c:pt idx="13">
                  <c:v>2020 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Sales'!$B$18:$S$18</c15:sqref>
                  </c15:fullRef>
                </c:ext>
              </c:extLst>
              <c:f>('Gross Sales'!$B$18:$O$18,'Gross Sales'!$Q$18)</c:f>
              <c:numCache>
                <c:formatCode>"$"#,##0</c:formatCode>
                <c:ptCount val="15"/>
                <c:pt idx="0">
                  <c:v>19506766</c:v>
                </c:pt>
                <c:pt idx="1">
                  <c:v>23536612</c:v>
                </c:pt>
                <c:pt idx="2">
                  <c:v>21529766</c:v>
                </c:pt>
                <c:pt idx="3">
                  <c:v>23336742</c:v>
                </c:pt>
                <c:pt idx="4">
                  <c:v>26119196</c:v>
                </c:pt>
                <c:pt idx="5">
                  <c:v>22221855</c:v>
                </c:pt>
                <c:pt idx="6">
                  <c:v>23545175</c:v>
                </c:pt>
                <c:pt idx="7">
                  <c:v>27555116</c:v>
                </c:pt>
                <c:pt idx="8">
                  <c:v>27167445</c:v>
                </c:pt>
                <c:pt idx="9">
                  <c:v>29126955</c:v>
                </c:pt>
                <c:pt idx="10">
                  <c:v>25641061</c:v>
                </c:pt>
                <c:pt idx="11">
                  <c:v>28127164</c:v>
                </c:pt>
                <c:pt idx="12">
                  <c:v>32407303</c:v>
                </c:pt>
                <c:pt idx="13">
                  <c:v>34598200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F-62F7-49C4-A3D8-31F87B5F27B7}"/>
            </c:ext>
          </c:extLst>
        </c:ser>
        <c:ser>
          <c:idx val="17"/>
          <c:order val="17"/>
          <c:tx>
            <c:strRef>
              <c:f>'Gross Sales'!$A$19</c:f>
              <c:strCache>
                <c:ptCount val="1"/>
                <c:pt idx="0">
                  <c:v>Fisher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('Gross Sales'!$B$1:$O$1,'Gross Sales'!$Q$1)</c:f>
              <c:strCache>
                <c:ptCount val="15"/>
                <c:pt idx="0">
                  <c:v>2007 GS</c:v>
                </c:pt>
                <c:pt idx="1">
                  <c:v>2008 GS</c:v>
                </c:pt>
                <c:pt idx="2">
                  <c:v>2009 GS</c:v>
                </c:pt>
                <c:pt idx="3">
                  <c:v>2010 GS</c:v>
                </c:pt>
                <c:pt idx="4">
                  <c:v>2011 GS</c:v>
                </c:pt>
                <c:pt idx="5">
                  <c:v>2012 GS</c:v>
                </c:pt>
                <c:pt idx="6">
                  <c:v>2013 GS</c:v>
                </c:pt>
                <c:pt idx="7">
                  <c:v>2014 GS</c:v>
                </c:pt>
                <c:pt idx="8">
                  <c:v>2015 GS</c:v>
                </c:pt>
                <c:pt idx="9">
                  <c:v>2016 GS</c:v>
                </c:pt>
                <c:pt idx="10">
                  <c:v>2017 GS</c:v>
                </c:pt>
                <c:pt idx="11">
                  <c:v>2018 GS</c:v>
                </c:pt>
                <c:pt idx="12">
                  <c:v>2019 GS</c:v>
                </c:pt>
                <c:pt idx="13">
                  <c:v>2020 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Sales'!$B$19:$S$19</c15:sqref>
                  </c15:fullRef>
                </c:ext>
              </c:extLst>
              <c:f>('Gross Sales'!$B$19:$O$19,'Gross Sales'!$Q$19)</c:f>
              <c:numCache>
                <c:formatCode>"$"#,##0</c:formatCode>
                <c:ptCount val="15"/>
                <c:pt idx="0">
                  <c:v>50919659</c:v>
                </c:pt>
                <c:pt idx="1">
                  <c:v>58979777</c:v>
                </c:pt>
                <c:pt idx="2">
                  <c:v>46926499</c:v>
                </c:pt>
                <c:pt idx="3">
                  <c:v>51669945</c:v>
                </c:pt>
                <c:pt idx="4">
                  <c:v>58059816</c:v>
                </c:pt>
                <c:pt idx="5">
                  <c:v>60392516</c:v>
                </c:pt>
                <c:pt idx="6">
                  <c:v>73072283</c:v>
                </c:pt>
                <c:pt idx="7">
                  <c:v>69584195</c:v>
                </c:pt>
                <c:pt idx="8">
                  <c:v>79313927</c:v>
                </c:pt>
                <c:pt idx="9">
                  <c:v>86078988</c:v>
                </c:pt>
                <c:pt idx="10">
                  <c:v>58289496</c:v>
                </c:pt>
                <c:pt idx="11">
                  <c:v>61176027</c:v>
                </c:pt>
                <c:pt idx="12">
                  <c:v>57898184</c:v>
                </c:pt>
                <c:pt idx="13">
                  <c:v>129378470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46-62F7-49C4-A3D8-31F87B5F27B7}"/>
            </c:ext>
          </c:extLst>
        </c:ser>
        <c:ser>
          <c:idx val="18"/>
          <c:order val="18"/>
          <c:tx>
            <c:strRef>
              <c:f>'Gross Sales'!$A$20</c:f>
              <c:strCache>
                <c:ptCount val="1"/>
                <c:pt idx="0">
                  <c:v>Floyd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('Gross Sales'!$B$1:$O$1,'Gross Sales'!$Q$1)</c:f>
              <c:strCache>
                <c:ptCount val="15"/>
                <c:pt idx="0">
                  <c:v>2007 GS</c:v>
                </c:pt>
                <c:pt idx="1">
                  <c:v>2008 GS</c:v>
                </c:pt>
                <c:pt idx="2">
                  <c:v>2009 GS</c:v>
                </c:pt>
                <c:pt idx="3">
                  <c:v>2010 GS</c:v>
                </c:pt>
                <c:pt idx="4">
                  <c:v>2011 GS</c:v>
                </c:pt>
                <c:pt idx="5">
                  <c:v>2012 GS</c:v>
                </c:pt>
                <c:pt idx="6">
                  <c:v>2013 GS</c:v>
                </c:pt>
                <c:pt idx="7">
                  <c:v>2014 GS</c:v>
                </c:pt>
                <c:pt idx="8">
                  <c:v>2015 GS</c:v>
                </c:pt>
                <c:pt idx="9">
                  <c:v>2016 GS</c:v>
                </c:pt>
                <c:pt idx="10">
                  <c:v>2017 GS</c:v>
                </c:pt>
                <c:pt idx="11">
                  <c:v>2018 GS</c:v>
                </c:pt>
                <c:pt idx="12">
                  <c:v>2019 GS</c:v>
                </c:pt>
                <c:pt idx="13">
                  <c:v>2020 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Sales'!$B$20:$S$20</c15:sqref>
                  </c15:fullRef>
                </c:ext>
              </c:extLst>
              <c:f>('Gross Sales'!$B$20:$O$20,'Gross Sales'!$Q$20)</c:f>
              <c:numCache>
                <c:formatCode>"$"#,##0</c:formatCode>
                <c:ptCount val="15"/>
                <c:pt idx="0">
                  <c:v>116506504</c:v>
                </c:pt>
                <c:pt idx="1">
                  <c:v>164429894</c:v>
                </c:pt>
                <c:pt idx="2">
                  <c:v>142074541</c:v>
                </c:pt>
                <c:pt idx="3">
                  <c:v>154381682</c:v>
                </c:pt>
                <c:pt idx="4">
                  <c:v>161707859</c:v>
                </c:pt>
                <c:pt idx="5">
                  <c:v>143934514</c:v>
                </c:pt>
                <c:pt idx="6">
                  <c:v>143356685</c:v>
                </c:pt>
                <c:pt idx="7">
                  <c:v>152586096</c:v>
                </c:pt>
                <c:pt idx="8">
                  <c:v>152253955</c:v>
                </c:pt>
                <c:pt idx="9">
                  <c:v>180572535</c:v>
                </c:pt>
                <c:pt idx="10">
                  <c:v>144083671</c:v>
                </c:pt>
                <c:pt idx="11">
                  <c:v>159728553</c:v>
                </c:pt>
                <c:pt idx="12">
                  <c:v>150748707</c:v>
                </c:pt>
                <c:pt idx="13">
                  <c:v>156003191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47-62F7-49C4-A3D8-31F87B5F27B7}"/>
            </c:ext>
          </c:extLst>
        </c:ser>
        <c:ser>
          <c:idx val="20"/>
          <c:order val="20"/>
          <c:tx>
            <c:strRef>
              <c:f>'Gross Sales'!$A$22</c:f>
              <c:strCache>
                <c:ptCount val="1"/>
                <c:pt idx="0">
                  <c:v>Garza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('Gross Sales'!$B$1:$O$1,'Gross Sales'!$Q$1)</c:f>
              <c:strCache>
                <c:ptCount val="15"/>
                <c:pt idx="0">
                  <c:v>2007 GS</c:v>
                </c:pt>
                <c:pt idx="1">
                  <c:v>2008 GS</c:v>
                </c:pt>
                <c:pt idx="2">
                  <c:v>2009 GS</c:v>
                </c:pt>
                <c:pt idx="3">
                  <c:v>2010 GS</c:v>
                </c:pt>
                <c:pt idx="4">
                  <c:v>2011 GS</c:v>
                </c:pt>
                <c:pt idx="5">
                  <c:v>2012 GS</c:v>
                </c:pt>
                <c:pt idx="6">
                  <c:v>2013 GS</c:v>
                </c:pt>
                <c:pt idx="7">
                  <c:v>2014 GS</c:v>
                </c:pt>
                <c:pt idx="8">
                  <c:v>2015 GS</c:v>
                </c:pt>
                <c:pt idx="9">
                  <c:v>2016 GS</c:v>
                </c:pt>
                <c:pt idx="10">
                  <c:v>2017 GS</c:v>
                </c:pt>
                <c:pt idx="11">
                  <c:v>2018 GS</c:v>
                </c:pt>
                <c:pt idx="12">
                  <c:v>2019 GS</c:v>
                </c:pt>
                <c:pt idx="13">
                  <c:v>2020 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Sales'!$B$22:$S$22</c15:sqref>
                  </c15:fullRef>
                </c:ext>
              </c:extLst>
              <c:f>('Gross Sales'!$B$22:$O$22,'Gross Sales'!$Q$22)</c:f>
              <c:numCache>
                <c:formatCode>"$"#,##0</c:formatCode>
                <c:ptCount val="15"/>
                <c:pt idx="0">
                  <c:v>74594872</c:v>
                </c:pt>
                <c:pt idx="1">
                  <c:v>86812062</c:v>
                </c:pt>
                <c:pt idx="2">
                  <c:v>75106942</c:v>
                </c:pt>
                <c:pt idx="3">
                  <c:v>86647415</c:v>
                </c:pt>
                <c:pt idx="4">
                  <c:v>111249023</c:v>
                </c:pt>
                <c:pt idx="5">
                  <c:v>119344132</c:v>
                </c:pt>
                <c:pt idx="6">
                  <c:v>125547919</c:v>
                </c:pt>
                <c:pt idx="7">
                  <c:v>138165297</c:v>
                </c:pt>
                <c:pt idx="8">
                  <c:v>95112944</c:v>
                </c:pt>
                <c:pt idx="9">
                  <c:v>87978781</c:v>
                </c:pt>
                <c:pt idx="10">
                  <c:v>96995500</c:v>
                </c:pt>
                <c:pt idx="11">
                  <c:v>112768191</c:v>
                </c:pt>
                <c:pt idx="12">
                  <c:v>117300380</c:v>
                </c:pt>
                <c:pt idx="13">
                  <c:v>92738180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49-62F7-49C4-A3D8-31F87B5F27B7}"/>
            </c:ext>
          </c:extLst>
        </c:ser>
        <c:ser>
          <c:idx val="22"/>
          <c:order val="22"/>
          <c:tx>
            <c:strRef>
              <c:f>'Gross Sales'!$A$24</c:f>
              <c:strCache>
                <c:ptCount val="1"/>
                <c:pt idx="0">
                  <c:v>Gray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('Gross Sales'!$B$1:$O$1,'Gross Sales'!$Q$1)</c:f>
              <c:strCache>
                <c:ptCount val="15"/>
                <c:pt idx="0">
                  <c:v>2007 GS</c:v>
                </c:pt>
                <c:pt idx="1">
                  <c:v>2008 GS</c:v>
                </c:pt>
                <c:pt idx="2">
                  <c:v>2009 GS</c:v>
                </c:pt>
                <c:pt idx="3">
                  <c:v>2010 GS</c:v>
                </c:pt>
                <c:pt idx="4">
                  <c:v>2011 GS</c:v>
                </c:pt>
                <c:pt idx="5">
                  <c:v>2012 GS</c:v>
                </c:pt>
                <c:pt idx="6">
                  <c:v>2013 GS</c:v>
                </c:pt>
                <c:pt idx="7">
                  <c:v>2014 GS</c:v>
                </c:pt>
                <c:pt idx="8">
                  <c:v>2015 GS</c:v>
                </c:pt>
                <c:pt idx="9">
                  <c:v>2016 GS</c:v>
                </c:pt>
                <c:pt idx="10">
                  <c:v>2017 GS</c:v>
                </c:pt>
                <c:pt idx="11">
                  <c:v>2018 GS</c:v>
                </c:pt>
                <c:pt idx="12">
                  <c:v>2019 GS</c:v>
                </c:pt>
                <c:pt idx="13">
                  <c:v>2020 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Sales'!$B$24:$S$24</c15:sqref>
                  </c15:fullRef>
                </c:ext>
              </c:extLst>
              <c:f>('Gross Sales'!$B$24:$O$24,'Gross Sales'!$Q$24)</c:f>
              <c:numCache>
                <c:formatCode>"$"#,##0</c:formatCode>
                <c:ptCount val="15"/>
                <c:pt idx="0">
                  <c:v>1073865410</c:v>
                </c:pt>
                <c:pt idx="1">
                  <c:v>1480812361</c:v>
                </c:pt>
                <c:pt idx="2">
                  <c:v>778827652</c:v>
                </c:pt>
                <c:pt idx="3">
                  <c:v>835249952</c:v>
                </c:pt>
                <c:pt idx="4">
                  <c:v>1078951796</c:v>
                </c:pt>
                <c:pt idx="5">
                  <c:v>1571871774</c:v>
                </c:pt>
                <c:pt idx="6">
                  <c:v>1339794208</c:v>
                </c:pt>
                <c:pt idx="7">
                  <c:v>1465384922</c:v>
                </c:pt>
                <c:pt idx="8">
                  <c:v>735538781</c:v>
                </c:pt>
                <c:pt idx="9">
                  <c:v>621727551</c:v>
                </c:pt>
                <c:pt idx="10">
                  <c:v>683346012</c:v>
                </c:pt>
                <c:pt idx="11">
                  <c:v>783030941</c:v>
                </c:pt>
                <c:pt idx="12">
                  <c:v>745276947</c:v>
                </c:pt>
                <c:pt idx="13">
                  <c:v>666158540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4B-62F7-49C4-A3D8-31F87B5F27B7}"/>
            </c:ext>
          </c:extLst>
        </c:ser>
        <c:ser>
          <c:idx val="23"/>
          <c:order val="23"/>
          <c:tx>
            <c:strRef>
              <c:f>'Gross Sales'!$A$25</c:f>
              <c:strCache>
                <c:ptCount val="1"/>
                <c:pt idx="0">
                  <c:v>Hale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('Gross Sales'!$B$1:$O$1,'Gross Sales'!$Q$1)</c:f>
              <c:strCache>
                <c:ptCount val="15"/>
                <c:pt idx="0">
                  <c:v>2007 GS</c:v>
                </c:pt>
                <c:pt idx="1">
                  <c:v>2008 GS</c:v>
                </c:pt>
                <c:pt idx="2">
                  <c:v>2009 GS</c:v>
                </c:pt>
                <c:pt idx="3">
                  <c:v>2010 GS</c:v>
                </c:pt>
                <c:pt idx="4">
                  <c:v>2011 GS</c:v>
                </c:pt>
                <c:pt idx="5">
                  <c:v>2012 GS</c:v>
                </c:pt>
                <c:pt idx="6">
                  <c:v>2013 GS</c:v>
                </c:pt>
                <c:pt idx="7">
                  <c:v>2014 GS</c:v>
                </c:pt>
                <c:pt idx="8">
                  <c:v>2015 GS</c:v>
                </c:pt>
                <c:pt idx="9">
                  <c:v>2016 GS</c:v>
                </c:pt>
                <c:pt idx="10">
                  <c:v>2017 GS</c:v>
                </c:pt>
                <c:pt idx="11">
                  <c:v>2018 GS</c:v>
                </c:pt>
                <c:pt idx="12">
                  <c:v>2019 GS</c:v>
                </c:pt>
                <c:pt idx="13">
                  <c:v>2020 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Sales'!$B$25:$S$25</c15:sqref>
                  </c15:fullRef>
                </c:ext>
              </c:extLst>
              <c:f>('Gross Sales'!$B$25:$O$25,'Gross Sales'!$Q$25)</c:f>
              <c:numCache>
                <c:formatCode>"$"#,##0</c:formatCode>
                <c:ptCount val="15"/>
                <c:pt idx="0">
                  <c:v>3146414411</c:v>
                </c:pt>
                <c:pt idx="1">
                  <c:v>3397144801</c:v>
                </c:pt>
                <c:pt idx="2">
                  <c:v>3061563572</c:v>
                </c:pt>
                <c:pt idx="3">
                  <c:v>1804313381</c:v>
                </c:pt>
                <c:pt idx="4">
                  <c:v>1237912942</c:v>
                </c:pt>
                <c:pt idx="5">
                  <c:v>1281176312</c:v>
                </c:pt>
                <c:pt idx="6">
                  <c:v>1407137423</c:v>
                </c:pt>
                <c:pt idx="7">
                  <c:v>1427471380</c:v>
                </c:pt>
                <c:pt idx="8">
                  <c:v>1507669173</c:v>
                </c:pt>
                <c:pt idx="9">
                  <c:v>1447797550</c:v>
                </c:pt>
                <c:pt idx="10">
                  <c:v>1413242781</c:v>
                </c:pt>
                <c:pt idx="11">
                  <c:v>1501034995</c:v>
                </c:pt>
                <c:pt idx="12">
                  <c:v>1068783538</c:v>
                </c:pt>
                <c:pt idx="13">
                  <c:v>934533125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4C-62F7-49C4-A3D8-31F87B5F27B7}"/>
            </c:ext>
          </c:extLst>
        </c:ser>
        <c:ser>
          <c:idx val="24"/>
          <c:order val="24"/>
          <c:tx>
            <c:strRef>
              <c:f>'Gross Sales'!$A$26</c:f>
              <c:strCache>
                <c:ptCount val="1"/>
                <c:pt idx="0">
                  <c:v>Hockley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('Gross Sales'!$B$1:$O$1,'Gross Sales'!$Q$1)</c:f>
              <c:strCache>
                <c:ptCount val="15"/>
                <c:pt idx="0">
                  <c:v>2007 GS</c:v>
                </c:pt>
                <c:pt idx="1">
                  <c:v>2008 GS</c:v>
                </c:pt>
                <c:pt idx="2">
                  <c:v>2009 GS</c:v>
                </c:pt>
                <c:pt idx="3">
                  <c:v>2010 GS</c:v>
                </c:pt>
                <c:pt idx="4">
                  <c:v>2011 GS</c:v>
                </c:pt>
                <c:pt idx="5">
                  <c:v>2012 GS</c:v>
                </c:pt>
                <c:pt idx="6">
                  <c:v>2013 GS</c:v>
                </c:pt>
                <c:pt idx="7">
                  <c:v>2014 GS</c:v>
                </c:pt>
                <c:pt idx="8">
                  <c:v>2015 GS</c:v>
                </c:pt>
                <c:pt idx="9">
                  <c:v>2016 GS</c:v>
                </c:pt>
                <c:pt idx="10">
                  <c:v>2017 GS</c:v>
                </c:pt>
                <c:pt idx="11">
                  <c:v>2018 GS</c:v>
                </c:pt>
                <c:pt idx="12">
                  <c:v>2019 GS</c:v>
                </c:pt>
                <c:pt idx="13">
                  <c:v>2020 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Sales'!$B$26:$S$26</c15:sqref>
                  </c15:fullRef>
                </c:ext>
              </c:extLst>
              <c:f>('Gross Sales'!$B$26:$O$26,'Gross Sales'!$Q$26)</c:f>
              <c:numCache>
                <c:formatCode>"$"#,##0</c:formatCode>
                <c:ptCount val="15"/>
                <c:pt idx="0">
                  <c:v>571829593</c:v>
                </c:pt>
                <c:pt idx="1">
                  <c:v>658420813</c:v>
                </c:pt>
                <c:pt idx="2">
                  <c:v>510251786</c:v>
                </c:pt>
                <c:pt idx="3">
                  <c:v>586921318</c:v>
                </c:pt>
                <c:pt idx="4">
                  <c:v>752089909</c:v>
                </c:pt>
                <c:pt idx="5">
                  <c:v>880442109</c:v>
                </c:pt>
                <c:pt idx="6">
                  <c:v>914024626</c:v>
                </c:pt>
                <c:pt idx="7">
                  <c:v>976264079</c:v>
                </c:pt>
                <c:pt idx="8">
                  <c:v>662110225</c:v>
                </c:pt>
                <c:pt idx="9">
                  <c:v>578695935</c:v>
                </c:pt>
                <c:pt idx="10">
                  <c:v>762232254</c:v>
                </c:pt>
                <c:pt idx="11">
                  <c:v>906808633</c:v>
                </c:pt>
                <c:pt idx="12">
                  <c:v>986036228</c:v>
                </c:pt>
                <c:pt idx="13">
                  <c:v>669009901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4D-62F7-49C4-A3D8-31F87B5F27B7}"/>
            </c:ext>
          </c:extLst>
        </c:ser>
        <c:ser>
          <c:idx val="26"/>
          <c:order val="26"/>
          <c:tx>
            <c:strRef>
              <c:f>'Gross Sales'!$A$28</c:f>
              <c:strCache>
                <c:ptCount val="1"/>
                <c:pt idx="0">
                  <c:v>Hudspeth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('Gross Sales'!$B$1:$O$1,'Gross Sales'!$Q$1)</c:f>
              <c:strCache>
                <c:ptCount val="15"/>
                <c:pt idx="0">
                  <c:v>2007 GS</c:v>
                </c:pt>
                <c:pt idx="1">
                  <c:v>2008 GS</c:v>
                </c:pt>
                <c:pt idx="2">
                  <c:v>2009 GS</c:v>
                </c:pt>
                <c:pt idx="3">
                  <c:v>2010 GS</c:v>
                </c:pt>
                <c:pt idx="4">
                  <c:v>2011 GS</c:v>
                </c:pt>
                <c:pt idx="5">
                  <c:v>2012 GS</c:v>
                </c:pt>
                <c:pt idx="6">
                  <c:v>2013 GS</c:v>
                </c:pt>
                <c:pt idx="7">
                  <c:v>2014 GS</c:v>
                </c:pt>
                <c:pt idx="8">
                  <c:v>2015 GS</c:v>
                </c:pt>
                <c:pt idx="9">
                  <c:v>2016 GS</c:v>
                </c:pt>
                <c:pt idx="10">
                  <c:v>2017 GS</c:v>
                </c:pt>
                <c:pt idx="11">
                  <c:v>2018 GS</c:v>
                </c:pt>
                <c:pt idx="12">
                  <c:v>2019 GS</c:v>
                </c:pt>
                <c:pt idx="13">
                  <c:v>2020 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Sales'!$B$28:$S$28</c15:sqref>
                  </c15:fullRef>
                </c:ext>
              </c:extLst>
              <c:f>('Gross Sales'!$B$28:$O$28,'Gross Sales'!$Q$28)</c:f>
              <c:numCache>
                <c:formatCode>"$"#,##0</c:formatCode>
                <c:ptCount val="15"/>
                <c:pt idx="0">
                  <c:v>12440221</c:v>
                </c:pt>
                <c:pt idx="1">
                  <c:v>30757511</c:v>
                </c:pt>
                <c:pt idx="2">
                  <c:v>24592077</c:v>
                </c:pt>
                <c:pt idx="3">
                  <c:v>21212927</c:v>
                </c:pt>
                <c:pt idx="4">
                  <c:v>22858806</c:v>
                </c:pt>
                <c:pt idx="5">
                  <c:v>20847827</c:v>
                </c:pt>
                <c:pt idx="6">
                  <c:v>23093604</c:v>
                </c:pt>
                <c:pt idx="7">
                  <c:v>24648345</c:v>
                </c:pt>
                <c:pt idx="8">
                  <c:v>23228759</c:v>
                </c:pt>
                <c:pt idx="9">
                  <c:v>21543915</c:v>
                </c:pt>
                <c:pt idx="10">
                  <c:v>23511542</c:v>
                </c:pt>
                <c:pt idx="11">
                  <c:v>25403065</c:v>
                </c:pt>
                <c:pt idx="12">
                  <c:v>27325792</c:v>
                </c:pt>
                <c:pt idx="13">
                  <c:v>24093862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4F-62F7-49C4-A3D8-31F87B5F27B7}"/>
            </c:ext>
          </c:extLst>
        </c:ser>
        <c:ser>
          <c:idx val="27"/>
          <c:order val="27"/>
          <c:tx>
            <c:strRef>
              <c:f>'Gross Sales'!$A$29</c:f>
              <c:strCache>
                <c:ptCount val="1"/>
                <c:pt idx="0">
                  <c:v>Irion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('Gross Sales'!$B$1:$O$1,'Gross Sales'!$Q$1)</c:f>
              <c:strCache>
                <c:ptCount val="15"/>
                <c:pt idx="0">
                  <c:v>2007 GS</c:v>
                </c:pt>
                <c:pt idx="1">
                  <c:v>2008 GS</c:v>
                </c:pt>
                <c:pt idx="2">
                  <c:v>2009 GS</c:v>
                </c:pt>
                <c:pt idx="3">
                  <c:v>2010 GS</c:v>
                </c:pt>
                <c:pt idx="4">
                  <c:v>2011 GS</c:v>
                </c:pt>
                <c:pt idx="5">
                  <c:v>2012 GS</c:v>
                </c:pt>
                <c:pt idx="6">
                  <c:v>2013 GS</c:v>
                </c:pt>
                <c:pt idx="7">
                  <c:v>2014 GS</c:v>
                </c:pt>
                <c:pt idx="8">
                  <c:v>2015 GS</c:v>
                </c:pt>
                <c:pt idx="9">
                  <c:v>2016 GS</c:v>
                </c:pt>
                <c:pt idx="10">
                  <c:v>2017 GS</c:v>
                </c:pt>
                <c:pt idx="11">
                  <c:v>2018 GS</c:v>
                </c:pt>
                <c:pt idx="12">
                  <c:v>2019 GS</c:v>
                </c:pt>
                <c:pt idx="13">
                  <c:v>2020 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Sales'!$B$29:$S$29</c15:sqref>
                  </c15:fullRef>
                </c:ext>
              </c:extLst>
              <c:f>('Gross Sales'!$B$29:$O$29,'Gross Sales'!$Q$29)</c:f>
              <c:numCache>
                <c:formatCode>"$"#,##0</c:formatCode>
                <c:ptCount val="15"/>
                <c:pt idx="0">
                  <c:v>101781041</c:v>
                </c:pt>
                <c:pt idx="1">
                  <c:v>154739274</c:v>
                </c:pt>
                <c:pt idx="2">
                  <c:v>47551819</c:v>
                </c:pt>
                <c:pt idx="3">
                  <c:v>36593839</c:v>
                </c:pt>
                <c:pt idx="4">
                  <c:v>56888659</c:v>
                </c:pt>
                <c:pt idx="5">
                  <c:v>87706358</c:v>
                </c:pt>
                <c:pt idx="6">
                  <c:v>295446437</c:v>
                </c:pt>
                <c:pt idx="7">
                  <c:v>447797327</c:v>
                </c:pt>
                <c:pt idx="8">
                  <c:v>356858761</c:v>
                </c:pt>
                <c:pt idx="9">
                  <c:v>132008479</c:v>
                </c:pt>
                <c:pt idx="10">
                  <c:v>145487683</c:v>
                </c:pt>
                <c:pt idx="11">
                  <c:v>110344889</c:v>
                </c:pt>
                <c:pt idx="12">
                  <c:v>100434689</c:v>
                </c:pt>
                <c:pt idx="13">
                  <c:v>54579273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50-62F7-49C4-A3D8-31F87B5F27B7}"/>
            </c:ext>
          </c:extLst>
        </c:ser>
        <c:ser>
          <c:idx val="28"/>
          <c:order val="28"/>
          <c:tx>
            <c:strRef>
              <c:f>'Gross Sales'!$A$30</c:f>
              <c:strCache>
                <c:ptCount val="1"/>
                <c:pt idx="0">
                  <c:v>Jeff Davis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('Gross Sales'!$B$1:$O$1,'Gross Sales'!$Q$1)</c:f>
              <c:strCache>
                <c:ptCount val="15"/>
                <c:pt idx="0">
                  <c:v>2007 GS</c:v>
                </c:pt>
                <c:pt idx="1">
                  <c:v>2008 GS</c:v>
                </c:pt>
                <c:pt idx="2">
                  <c:v>2009 GS</c:v>
                </c:pt>
                <c:pt idx="3">
                  <c:v>2010 GS</c:v>
                </c:pt>
                <c:pt idx="4">
                  <c:v>2011 GS</c:v>
                </c:pt>
                <c:pt idx="5">
                  <c:v>2012 GS</c:v>
                </c:pt>
                <c:pt idx="6">
                  <c:v>2013 GS</c:v>
                </c:pt>
                <c:pt idx="7">
                  <c:v>2014 GS</c:v>
                </c:pt>
                <c:pt idx="8">
                  <c:v>2015 GS</c:v>
                </c:pt>
                <c:pt idx="9">
                  <c:v>2016 GS</c:v>
                </c:pt>
                <c:pt idx="10">
                  <c:v>2017 GS</c:v>
                </c:pt>
                <c:pt idx="11">
                  <c:v>2018 GS</c:v>
                </c:pt>
                <c:pt idx="12">
                  <c:v>2019 GS</c:v>
                </c:pt>
                <c:pt idx="13">
                  <c:v>2020 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Sales'!$B$30:$S$30</c15:sqref>
                  </c15:fullRef>
                </c:ext>
              </c:extLst>
              <c:f>('Gross Sales'!$B$30:$O$30,'Gross Sales'!$Q$30)</c:f>
              <c:numCache>
                <c:formatCode>"$"#,##0</c:formatCode>
                <c:ptCount val="15"/>
                <c:pt idx="0">
                  <c:v>17870684</c:v>
                </c:pt>
                <c:pt idx="1">
                  <c:v>18578013</c:v>
                </c:pt>
                <c:pt idx="2">
                  <c:v>16569032</c:v>
                </c:pt>
                <c:pt idx="3">
                  <c:v>16958563</c:v>
                </c:pt>
                <c:pt idx="4">
                  <c:v>18041757</c:v>
                </c:pt>
                <c:pt idx="5">
                  <c:v>19319234</c:v>
                </c:pt>
                <c:pt idx="6">
                  <c:v>21186650</c:v>
                </c:pt>
                <c:pt idx="7">
                  <c:v>20862836</c:v>
                </c:pt>
                <c:pt idx="8">
                  <c:v>23120305</c:v>
                </c:pt>
                <c:pt idx="9">
                  <c:v>23693399</c:v>
                </c:pt>
                <c:pt idx="10">
                  <c:v>22940694</c:v>
                </c:pt>
                <c:pt idx="11">
                  <c:v>26202796</c:v>
                </c:pt>
                <c:pt idx="12">
                  <c:v>26288792</c:v>
                </c:pt>
                <c:pt idx="13">
                  <c:v>28742256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51-62F7-49C4-A3D8-31F87B5F27B7}"/>
            </c:ext>
          </c:extLst>
        </c:ser>
        <c:ser>
          <c:idx val="29"/>
          <c:order val="29"/>
          <c:tx>
            <c:strRef>
              <c:f>'Gross Sales'!$A$31</c:f>
              <c:strCache>
                <c:ptCount val="1"/>
                <c:pt idx="0">
                  <c:v>Kent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('Gross Sales'!$B$1:$O$1,'Gross Sales'!$Q$1)</c:f>
              <c:strCache>
                <c:ptCount val="15"/>
                <c:pt idx="0">
                  <c:v>2007 GS</c:v>
                </c:pt>
                <c:pt idx="1">
                  <c:v>2008 GS</c:v>
                </c:pt>
                <c:pt idx="2">
                  <c:v>2009 GS</c:v>
                </c:pt>
                <c:pt idx="3">
                  <c:v>2010 GS</c:v>
                </c:pt>
                <c:pt idx="4">
                  <c:v>2011 GS</c:v>
                </c:pt>
                <c:pt idx="5">
                  <c:v>2012 GS</c:v>
                </c:pt>
                <c:pt idx="6">
                  <c:v>2013 GS</c:v>
                </c:pt>
                <c:pt idx="7">
                  <c:v>2014 GS</c:v>
                </c:pt>
                <c:pt idx="8">
                  <c:v>2015 GS</c:v>
                </c:pt>
                <c:pt idx="9">
                  <c:v>2016 GS</c:v>
                </c:pt>
                <c:pt idx="10">
                  <c:v>2017 GS</c:v>
                </c:pt>
                <c:pt idx="11">
                  <c:v>2018 GS</c:v>
                </c:pt>
                <c:pt idx="12">
                  <c:v>2019 GS</c:v>
                </c:pt>
                <c:pt idx="13">
                  <c:v>2020 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Sales'!$B$31:$S$31</c15:sqref>
                  </c15:fullRef>
                </c:ext>
              </c:extLst>
              <c:f>('Gross Sales'!$B$31:$O$31,'Gross Sales'!$Q$31)</c:f>
              <c:numCache>
                <c:formatCode>"$"#,##0</c:formatCode>
                <c:ptCount val="15"/>
                <c:pt idx="0">
                  <c:v>15255611</c:v>
                </c:pt>
                <c:pt idx="1">
                  <c:v>13684572</c:v>
                </c:pt>
                <c:pt idx="2">
                  <c:v>12150037</c:v>
                </c:pt>
                <c:pt idx="3">
                  <c:v>14448771</c:v>
                </c:pt>
                <c:pt idx="4">
                  <c:v>14162503</c:v>
                </c:pt>
                <c:pt idx="5">
                  <c:v>15920599</c:v>
                </c:pt>
                <c:pt idx="6">
                  <c:v>12837485</c:v>
                </c:pt>
                <c:pt idx="7">
                  <c:v>12681691</c:v>
                </c:pt>
                <c:pt idx="8">
                  <c:v>13058874</c:v>
                </c:pt>
                <c:pt idx="9">
                  <c:v>11838582</c:v>
                </c:pt>
                <c:pt idx="10">
                  <c:v>11774951</c:v>
                </c:pt>
                <c:pt idx="11">
                  <c:v>11797574</c:v>
                </c:pt>
                <c:pt idx="12">
                  <c:v>10564380</c:v>
                </c:pt>
                <c:pt idx="13">
                  <c:v>14218143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52-62F7-49C4-A3D8-31F87B5F27B7}"/>
            </c:ext>
          </c:extLst>
        </c:ser>
        <c:ser>
          <c:idx val="30"/>
          <c:order val="30"/>
          <c:tx>
            <c:strRef>
              <c:f>'Gross Sales'!$A$32</c:f>
              <c:strCache>
                <c:ptCount val="1"/>
                <c:pt idx="0">
                  <c:v>Kimble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('Gross Sales'!$B$1:$O$1,'Gross Sales'!$Q$1)</c:f>
              <c:strCache>
                <c:ptCount val="15"/>
                <c:pt idx="0">
                  <c:v>2007 GS</c:v>
                </c:pt>
                <c:pt idx="1">
                  <c:v>2008 GS</c:v>
                </c:pt>
                <c:pt idx="2">
                  <c:v>2009 GS</c:v>
                </c:pt>
                <c:pt idx="3">
                  <c:v>2010 GS</c:v>
                </c:pt>
                <c:pt idx="4">
                  <c:v>2011 GS</c:v>
                </c:pt>
                <c:pt idx="5">
                  <c:v>2012 GS</c:v>
                </c:pt>
                <c:pt idx="6">
                  <c:v>2013 GS</c:v>
                </c:pt>
                <c:pt idx="7">
                  <c:v>2014 GS</c:v>
                </c:pt>
                <c:pt idx="8">
                  <c:v>2015 GS</c:v>
                </c:pt>
                <c:pt idx="9">
                  <c:v>2016 GS</c:v>
                </c:pt>
                <c:pt idx="10">
                  <c:v>2017 GS</c:v>
                </c:pt>
                <c:pt idx="11">
                  <c:v>2018 GS</c:v>
                </c:pt>
                <c:pt idx="12">
                  <c:v>2019 GS</c:v>
                </c:pt>
                <c:pt idx="13">
                  <c:v>2020 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Sales'!$B$32:$S$32</c15:sqref>
                  </c15:fullRef>
                </c:ext>
              </c:extLst>
              <c:f>('Gross Sales'!$B$32:$O$32,'Gross Sales'!$Q$32)</c:f>
              <c:numCache>
                <c:formatCode>"$"#,##0</c:formatCode>
                <c:ptCount val="15"/>
                <c:pt idx="0">
                  <c:v>199102817</c:v>
                </c:pt>
                <c:pt idx="1">
                  <c:v>132239666</c:v>
                </c:pt>
                <c:pt idx="2">
                  <c:v>101531798</c:v>
                </c:pt>
                <c:pt idx="3">
                  <c:v>102796068</c:v>
                </c:pt>
                <c:pt idx="4">
                  <c:v>115658862</c:v>
                </c:pt>
                <c:pt idx="5">
                  <c:v>130703433</c:v>
                </c:pt>
                <c:pt idx="6">
                  <c:v>124115561</c:v>
                </c:pt>
                <c:pt idx="7">
                  <c:v>126737819</c:v>
                </c:pt>
                <c:pt idx="8">
                  <c:v>138973273</c:v>
                </c:pt>
                <c:pt idx="9">
                  <c:v>133405610</c:v>
                </c:pt>
                <c:pt idx="10">
                  <c:v>150501236</c:v>
                </c:pt>
                <c:pt idx="11">
                  <c:v>178760227</c:v>
                </c:pt>
                <c:pt idx="12">
                  <c:v>162827021</c:v>
                </c:pt>
                <c:pt idx="13">
                  <c:v>173849149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53-62F7-49C4-A3D8-31F87B5F27B7}"/>
            </c:ext>
          </c:extLst>
        </c:ser>
        <c:ser>
          <c:idx val="31"/>
          <c:order val="31"/>
          <c:tx>
            <c:strRef>
              <c:f>'Gross Sales'!$A$33</c:f>
              <c:strCache>
                <c:ptCount val="1"/>
                <c:pt idx="0">
                  <c:v>King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('Gross Sales'!$B$1:$O$1,'Gross Sales'!$Q$1)</c:f>
              <c:strCache>
                <c:ptCount val="15"/>
                <c:pt idx="0">
                  <c:v>2007 GS</c:v>
                </c:pt>
                <c:pt idx="1">
                  <c:v>2008 GS</c:v>
                </c:pt>
                <c:pt idx="2">
                  <c:v>2009 GS</c:v>
                </c:pt>
                <c:pt idx="3">
                  <c:v>2010 GS</c:v>
                </c:pt>
                <c:pt idx="4">
                  <c:v>2011 GS</c:v>
                </c:pt>
                <c:pt idx="5">
                  <c:v>2012 GS</c:v>
                </c:pt>
                <c:pt idx="6">
                  <c:v>2013 GS</c:v>
                </c:pt>
                <c:pt idx="7">
                  <c:v>2014 GS</c:v>
                </c:pt>
                <c:pt idx="8">
                  <c:v>2015 GS</c:v>
                </c:pt>
                <c:pt idx="9">
                  <c:v>2016 GS</c:v>
                </c:pt>
                <c:pt idx="10">
                  <c:v>2017 GS</c:v>
                </c:pt>
                <c:pt idx="11">
                  <c:v>2018 GS</c:v>
                </c:pt>
                <c:pt idx="12">
                  <c:v>2019 GS</c:v>
                </c:pt>
                <c:pt idx="13">
                  <c:v>2020 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Sales'!$B$33:$S$33</c15:sqref>
                  </c15:fullRef>
                </c:ext>
              </c:extLst>
              <c:f>('Gross Sales'!$B$33:$O$33,'Gross Sales'!$Q$33)</c:f>
              <c:numCache>
                <c:formatCode>"$"#,##0</c:formatCode>
                <c:ptCount val="15"/>
                <c:pt idx="0">
                  <c:v>1195827</c:v>
                </c:pt>
                <c:pt idx="1">
                  <c:v>3104791</c:v>
                </c:pt>
                <c:pt idx="2">
                  <c:v>1195827</c:v>
                </c:pt>
                <c:pt idx="3">
                  <c:v>707324</c:v>
                </c:pt>
                <c:pt idx="4">
                  <c:v>578119</c:v>
                </c:pt>
                <c:pt idx="5">
                  <c:v>751879</c:v>
                </c:pt>
                <c:pt idx="6">
                  <c:v>855615</c:v>
                </c:pt>
                <c:pt idx="7">
                  <c:v>319646</c:v>
                </c:pt>
                <c:pt idx="8">
                  <c:v>3230577</c:v>
                </c:pt>
                <c:pt idx="9">
                  <c:v>3150231</c:v>
                </c:pt>
                <c:pt idx="10">
                  <c:v>1893310</c:v>
                </c:pt>
                <c:pt idx="11">
                  <c:v>1591843</c:v>
                </c:pt>
                <c:pt idx="12">
                  <c:v>65114</c:v>
                </c:pt>
                <c:pt idx="13">
                  <c:v>2665728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54-62F7-49C4-A3D8-31F87B5F27B7}"/>
            </c:ext>
          </c:extLst>
        </c:ser>
        <c:ser>
          <c:idx val="32"/>
          <c:order val="32"/>
          <c:tx>
            <c:strRef>
              <c:f>'Gross Sales'!$A$34</c:f>
              <c:strCache>
                <c:ptCount val="1"/>
                <c:pt idx="0">
                  <c:v>Knox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('Gross Sales'!$B$1:$O$1,'Gross Sales'!$Q$1)</c:f>
              <c:strCache>
                <c:ptCount val="15"/>
                <c:pt idx="0">
                  <c:v>2007 GS</c:v>
                </c:pt>
                <c:pt idx="1">
                  <c:v>2008 GS</c:v>
                </c:pt>
                <c:pt idx="2">
                  <c:v>2009 GS</c:v>
                </c:pt>
                <c:pt idx="3">
                  <c:v>2010 GS</c:v>
                </c:pt>
                <c:pt idx="4">
                  <c:v>2011 GS</c:v>
                </c:pt>
                <c:pt idx="5">
                  <c:v>2012 GS</c:v>
                </c:pt>
                <c:pt idx="6">
                  <c:v>2013 GS</c:v>
                </c:pt>
                <c:pt idx="7">
                  <c:v>2014 GS</c:v>
                </c:pt>
                <c:pt idx="8">
                  <c:v>2015 GS</c:v>
                </c:pt>
                <c:pt idx="9">
                  <c:v>2016 GS</c:v>
                </c:pt>
                <c:pt idx="10">
                  <c:v>2017 GS</c:v>
                </c:pt>
                <c:pt idx="11">
                  <c:v>2018 GS</c:v>
                </c:pt>
                <c:pt idx="12">
                  <c:v>2019 GS</c:v>
                </c:pt>
                <c:pt idx="13">
                  <c:v>2020 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Sales'!$B$34:$S$34</c15:sqref>
                  </c15:fullRef>
                </c:ext>
              </c:extLst>
              <c:f>('Gross Sales'!$B$34:$O$34,'Gross Sales'!$Q$34)</c:f>
              <c:numCache>
                <c:formatCode>"$"#,##0</c:formatCode>
                <c:ptCount val="15"/>
                <c:pt idx="0">
                  <c:v>125808367</c:v>
                </c:pt>
                <c:pt idx="1">
                  <c:v>134633271</c:v>
                </c:pt>
                <c:pt idx="2">
                  <c:v>103755478</c:v>
                </c:pt>
                <c:pt idx="3">
                  <c:v>121389132</c:v>
                </c:pt>
                <c:pt idx="4">
                  <c:v>106048668</c:v>
                </c:pt>
                <c:pt idx="5">
                  <c:v>116309140</c:v>
                </c:pt>
                <c:pt idx="6">
                  <c:v>114467223</c:v>
                </c:pt>
                <c:pt idx="7">
                  <c:v>105551356</c:v>
                </c:pt>
                <c:pt idx="8">
                  <c:v>103375011</c:v>
                </c:pt>
                <c:pt idx="9">
                  <c:v>77336905</c:v>
                </c:pt>
                <c:pt idx="10">
                  <c:v>84770975</c:v>
                </c:pt>
                <c:pt idx="11">
                  <c:v>82933558</c:v>
                </c:pt>
                <c:pt idx="12">
                  <c:v>89323070</c:v>
                </c:pt>
                <c:pt idx="13">
                  <c:v>74197549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55-62F7-49C4-A3D8-31F87B5F27B7}"/>
            </c:ext>
          </c:extLst>
        </c:ser>
        <c:ser>
          <c:idx val="33"/>
          <c:order val="33"/>
          <c:tx>
            <c:strRef>
              <c:f>'Gross Sales'!$A$35</c:f>
              <c:strCache>
                <c:ptCount val="1"/>
                <c:pt idx="0">
                  <c:v>Lamb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('Gross Sales'!$B$1:$O$1,'Gross Sales'!$Q$1)</c:f>
              <c:strCache>
                <c:ptCount val="15"/>
                <c:pt idx="0">
                  <c:v>2007 GS</c:v>
                </c:pt>
                <c:pt idx="1">
                  <c:v>2008 GS</c:v>
                </c:pt>
                <c:pt idx="2">
                  <c:v>2009 GS</c:v>
                </c:pt>
                <c:pt idx="3">
                  <c:v>2010 GS</c:v>
                </c:pt>
                <c:pt idx="4">
                  <c:v>2011 GS</c:v>
                </c:pt>
                <c:pt idx="5">
                  <c:v>2012 GS</c:v>
                </c:pt>
                <c:pt idx="6">
                  <c:v>2013 GS</c:v>
                </c:pt>
                <c:pt idx="7">
                  <c:v>2014 GS</c:v>
                </c:pt>
                <c:pt idx="8">
                  <c:v>2015 GS</c:v>
                </c:pt>
                <c:pt idx="9">
                  <c:v>2016 GS</c:v>
                </c:pt>
                <c:pt idx="10">
                  <c:v>2017 GS</c:v>
                </c:pt>
                <c:pt idx="11">
                  <c:v>2018 GS</c:v>
                </c:pt>
                <c:pt idx="12">
                  <c:v>2019 GS</c:v>
                </c:pt>
                <c:pt idx="13">
                  <c:v>2020 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Sales'!$B$35:$S$35</c15:sqref>
                  </c15:fullRef>
                </c:ext>
              </c:extLst>
              <c:f>('Gross Sales'!$B$35:$O$35,'Gross Sales'!$Q$35)</c:f>
              <c:numCache>
                <c:formatCode>"$"#,##0</c:formatCode>
                <c:ptCount val="15"/>
                <c:pt idx="0">
                  <c:v>335399733</c:v>
                </c:pt>
                <c:pt idx="1">
                  <c:v>372190020</c:v>
                </c:pt>
                <c:pt idx="2">
                  <c:v>300519534</c:v>
                </c:pt>
                <c:pt idx="3">
                  <c:v>320057047</c:v>
                </c:pt>
                <c:pt idx="4">
                  <c:v>408357951</c:v>
                </c:pt>
                <c:pt idx="5">
                  <c:v>351389280</c:v>
                </c:pt>
                <c:pt idx="6">
                  <c:v>356406820</c:v>
                </c:pt>
                <c:pt idx="7">
                  <c:v>370085171</c:v>
                </c:pt>
                <c:pt idx="8">
                  <c:v>307767888</c:v>
                </c:pt>
                <c:pt idx="9">
                  <c:v>312495710</c:v>
                </c:pt>
                <c:pt idx="10">
                  <c:v>372362096</c:v>
                </c:pt>
                <c:pt idx="11">
                  <c:v>410923334</c:v>
                </c:pt>
                <c:pt idx="12">
                  <c:v>329832825</c:v>
                </c:pt>
                <c:pt idx="13">
                  <c:v>299904195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56-62F7-49C4-A3D8-31F87B5F27B7}"/>
            </c:ext>
          </c:extLst>
        </c:ser>
        <c:ser>
          <c:idx val="35"/>
          <c:order val="35"/>
          <c:tx>
            <c:strRef>
              <c:f>'Gross Sales'!$A$37</c:f>
              <c:strCache>
                <c:ptCount val="1"/>
                <c:pt idx="0">
                  <c:v>Lubbock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('Gross Sales'!$B$1:$O$1,'Gross Sales'!$Q$1)</c:f>
              <c:strCache>
                <c:ptCount val="15"/>
                <c:pt idx="0">
                  <c:v>2007 GS</c:v>
                </c:pt>
                <c:pt idx="1">
                  <c:v>2008 GS</c:v>
                </c:pt>
                <c:pt idx="2">
                  <c:v>2009 GS</c:v>
                </c:pt>
                <c:pt idx="3">
                  <c:v>2010 GS</c:v>
                </c:pt>
                <c:pt idx="4">
                  <c:v>2011 GS</c:v>
                </c:pt>
                <c:pt idx="5">
                  <c:v>2012 GS</c:v>
                </c:pt>
                <c:pt idx="6">
                  <c:v>2013 GS</c:v>
                </c:pt>
                <c:pt idx="7">
                  <c:v>2014 GS</c:v>
                </c:pt>
                <c:pt idx="8">
                  <c:v>2015 GS</c:v>
                </c:pt>
                <c:pt idx="9">
                  <c:v>2016 GS</c:v>
                </c:pt>
                <c:pt idx="10">
                  <c:v>2017 GS</c:v>
                </c:pt>
                <c:pt idx="11">
                  <c:v>2018 GS</c:v>
                </c:pt>
                <c:pt idx="12">
                  <c:v>2019 GS</c:v>
                </c:pt>
                <c:pt idx="13">
                  <c:v>2020 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Sales'!$B$37:$S$37</c15:sqref>
                  </c15:fullRef>
                </c:ext>
              </c:extLst>
              <c:f>('Gross Sales'!$B$37:$O$37,'Gross Sales'!$Q$37)</c:f>
              <c:numCache>
                <c:formatCode>"$"#,##0</c:formatCode>
                <c:ptCount val="15"/>
                <c:pt idx="0">
                  <c:v>10425456015</c:v>
                </c:pt>
                <c:pt idx="1">
                  <c:v>11281623547</c:v>
                </c:pt>
                <c:pt idx="2">
                  <c:v>10410740722</c:v>
                </c:pt>
                <c:pt idx="3">
                  <c:v>10834357001</c:v>
                </c:pt>
                <c:pt idx="4">
                  <c:v>11785971389</c:v>
                </c:pt>
                <c:pt idx="5">
                  <c:v>12788547145</c:v>
                </c:pt>
                <c:pt idx="6">
                  <c:v>13876440544</c:v>
                </c:pt>
                <c:pt idx="7">
                  <c:v>14248862053</c:v>
                </c:pt>
                <c:pt idx="8">
                  <c:v>14143759305</c:v>
                </c:pt>
                <c:pt idx="9">
                  <c:v>14181522574</c:v>
                </c:pt>
                <c:pt idx="10">
                  <c:v>14752021167</c:v>
                </c:pt>
                <c:pt idx="11">
                  <c:v>15683456548</c:v>
                </c:pt>
                <c:pt idx="12">
                  <c:v>16299349707</c:v>
                </c:pt>
                <c:pt idx="13">
                  <c:v>15051226625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58-62F7-49C4-A3D8-31F87B5F27B7}"/>
            </c:ext>
          </c:extLst>
        </c:ser>
        <c:ser>
          <c:idx val="36"/>
          <c:order val="36"/>
          <c:tx>
            <c:strRef>
              <c:f>'Gross Sales'!$A$38</c:f>
              <c:strCache>
                <c:ptCount val="1"/>
                <c:pt idx="0">
                  <c:v>Lynn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('Gross Sales'!$B$1:$O$1,'Gross Sales'!$Q$1)</c:f>
              <c:strCache>
                <c:ptCount val="15"/>
                <c:pt idx="0">
                  <c:v>2007 GS</c:v>
                </c:pt>
                <c:pt idx="1">
                  <c:v>2008 GS</c:v>
                </c:pt>
                <c:pt idx="2">
                  <c:v>2009 GS</c:v>
                </c:pt>
                <c:pt idx="3">
                  <c:v>2010 GS</c:v>
                </c:pt>
                <c:pt idx="4">
                  <c:v>2011 GS</c:v>
                </c:pt>
                <c:pt idx="5">
                  <c:v>2012 GS</c:v>
                </c:pt>
                <c:pt idx="6">
                  <c:v>2013 GS</c:v>
                </c:pt>
                <c:pt idx="7">
                  <c:v>2014 GS</c:v>
                </c:pt>
                <c:pt idx="8">
                  <c:v>2015 GS</c:v>
                </c:pt>
                <c:pt idx="9">
                  <c:v>2016 GS</c:v>
                </c:pt>
                <c:pt idx="10">
                  <c:v>2017 GS</c:v>
                </c:pt>
                <c:pt idx="11">
                  <c:v>2018 GS</c:v>
                </c:pt>
                <c:pt idx="12">
                  <c:v>2019 GS</c:v>
                </c:pt>
                <c:pt idx="13">
                  <c:v>2020 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Sales'!$B$38:$S$38</c15:sqref>
                  </c15:fullRef>
                </c:ext>
              </c:extLst>
              <c:f>('Gross Sales'!$B$38:$O$38,'Gross Sales'!$Q$38)</c:f>
              <c:numCache>
                <c:formatCode>"$"#,##0</c:formatCode>
                <c:ptCount val="15"/>
                <c:pt idx="0">
                  <c:v>94649400</c:v>
                </c:pt>
                <c:pt idx="1">
                  <c:v>127279713</c:v>
                </c:pt>
                <c:pt idx="2">
                  <c:v>98816948</c:v>
                </c:pt>
                <c:pt idx="3">
                  <c:v>106378851</c:v>
                </c:pt>
                <c:pt idx="4">
                  <c:v>139362097</c:v>
                </c:pt>
                <c:pt idx="5">
                  <c:v>133307315</c:v>
                </c:pt>
                <c:pt idx="6">
                  <c:v>144197853</c:v>
                </c:pt>
                <c:pt idx="7">
                  <c:v>147502002</c:v>
                </c:pt>
                <c:pt idx="8">
                  <c:v>126870516</c:v>
                </c:pt>
                <c:pt idx="9">
                  <c:v>124657775</c:v>
                </c:pt>
                <c:pt idx="10">
                  <c:v>123410430</c:v>
                </c:pt>
                <c:pt idx="11">
                  <c:v>117618543</c:v>
                </c:pt>
                <c:pt idx="12">
                  <c:v>113038826</c:v>
                </c:pt>
                <c:pt idx="13">
                  <c:v>113112343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59-62F7-49C4-A3D8-31F87B5F27B7}"/>
            </c:ext>
          </c:extLst>
        </c:ser>
        <c:ser>
          <c:idx val="38"/>
          <c:order val="38"/>
          <c:tx>
            <c:strRef>
              <c:f>'Gross Sales'!$A$40</c:f>
              <c:strCache>
                <c:ptCount val="1"/>
                <c:pt idx="0">
                  <c:v>McCulloch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('Gross Sales'!$B$1:$O$1,'Gross Sales'!$Q$1)</c:f>
              <c:strCache>
                <c:ptCount val="15"/>
                <c:pt idx="0">
                  <c:v>2007 GS</c:v>
                </c:pt>
                <c:pt idx="1">
                  <c:v>2008 GS</c:v>
                </c:pt>
                <c:pt idx="2">
                  <c:v>2009 GS</c:v>
                </c:pt>
                <c:pt idx="3">
                  <c:v>2010 GS</c:v>
                </c:pt>
                <c:pt idx="4">
                  <c:v>2011 GS</c:v>
                </c:pt>
                <c:pt idx="5">
                  <c:v>2012 GS</c:v>
                </c:pt>
                <c:pt idx="6">
                  <c:v>2013 GS</c:v>
                </c:pt>
                <c:pt idx="7">
                  <c:v>2014 GS</c:v>
                </c:pt>
                <c:pt idx="8">
                  <c:v>2015 GS</c:v>
                </c:pt>
                <c:pt idx="9">
                  <c:v>2016 GS</c:v>
                </c:pt>
                <c:pt idx="10">
                  <c:v>2017 GS</c:v>
                </c:pt>
                <c:pt idx="11">
                  <c:v>2018 GS</c:v>
                </c:pt>
                <c:pt idx="12">
                  <c:v>2019 GS</c:v>
                </c:pt>
                <c:pt idx="13">
                  <c:v>2020 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Sales'!$B$40:$S$40</c15:sqref>
                  </c15:fullRef>
                </c:ext>
              </c:extLst>
              <c:f>('Gross Sales'!$B$40:$O$40,'Gross Sales'!$Q$40)</c:f>
              <c:numCache>
                <c:formatCode>"$"#,##0</c:formatCode>
                <c:ptCount val="15"/>
                <c:pt idx="0">
                  <c:v>282287803</c:v>
                </c:pt>
                <c:pt idx="1">
                  <c:v>316945246</c:v>
                </c:pt>
                <c:pt idx="2">
                  <c:v>218537458</c:v>
                </c:pt>
                <c:pt idx="3">
                  <c:v>220588479</c:v>
                </c:pt>
                <c:pt idx="4">
                  <c:v>338097712</c:v>
                </c:pt>
                <c:pt idx="5">
                  <c:v>376786214</c:v>
                </c:pt>
                <c:pt idx="6">
                  <c:v>309880884</c:v>
                </c:pt>
                <c:pt idx="7">
                  <c:v>445506137</c:v>
                </c:pt>
                <c:pt idx="8">
                  <c:v>365956039</c:v>
                </c:pt>
                <c:pt idx="9">
                  <c:v>298364049</c:v>
                </c:pt>
                <c:pt idx="10">
                  <c:v>313085417</c:v>
                </c:pt>
                <c:pt idx="11">
                  <c:v>296339653</c:v>
                </c:pt>
                <c:pt idx="12">
                  <c:v>235045680</c:v>
                </c:pt>
                <c:pt idx="13">
                  <c:v>207934394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5B-62F7-49C4-A3D8-31F87B5F27B7}"/>
            </c:ext>
          </c:extLst>
        </c:ser>
        <c:ser>
          <c:idx val="39"/>
          <c:order val="39"/>
          <c:tx>
            <c:strRef>
              <c:f>'Gross Sales'!$A$41</c:f>
              <c:strCache>
                <c:ptCount val="1"/>
                <c:pt idx="0">
                  <c:v>Menard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('Gross Sales'!$B$1:$O$1,'Gross Sales'!$Q$1)</c:f>
              <c:strCache>
                <c:ptCount val="15"/>
                <c:pt idx="0">
                  <c:v>2007 GS</c:v>
                </c:pt>
                <c:pt idx="1">
                  <c:v>2008 GS</c:v>
                </c:pt>
                <c:pt idx="2">
                  <c:v>2009 GS</c:v>
                </c:pt>
                <c:pt idx="3">
                  <c:v>2010 GS</c:v>
                </c:pt>
                <c:pt idx="4">
                  <c:v>2011 GS</c:v>
                </c:pt>
                <c:pt idx="5">
                  <c:v>2012 GS</c:v>
                </c:pt>
                <c:pt idx="6">
                  <c:v>2013 GS</c:v>
                </c:pt>
                <c:pt idx="7">
                  <c:v>2014 GS</c:v>
                </c:pt>
                <c:pt idx="8">
                  <c:v>2015 GS</c:v>
                </c:pt>
                <c:pt idx="9">
                  <c:v>2016 GS</c:v>
                </c:pt>
                <c:pt idx="10">
                  <c:v>2017 GS</c:v>
                </c:pt>
                <c:pt idx="11">
                  <c:v>2018 GS</c:v>
                </c:pt>
                <c:pt idx="12">
                  <c:v>2019 GS</c:v>
                </c:pt>
                <c:pt idx="13">
                  <c:v>2020 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Sales'!$B$41:$S$41</c15:sqref>
                  </c15:fullRef>
                </c:ext>
              </c:extLst>
              <c:f>('Gross Sales'!$B$41:$O$41,'Gross Sales'!$Q$41)</c:f>
              <c:numCache>
                <c:formatCode>"$"#,##0</c:formatCode>
                <c:ptCount val="15"/>
                <c:pt idx="0">
                  <c:v>34319722</c:v>
                </c:pt>
                <c:pt idx="1">
                  <c:v>34069775</c:v>
                </c:pt>
                <c:pt idx="2">
                  <c:v>29727618</c:v>
                </c:pt>
                <c:pt idx="3">
                  <c:v>33522999</c:v>
                </c:pt>
                <c:pt idx="4">
                  <c:v>34199766</c:v>
                </c:pt>
                <c:pt idx="5">
                  <c:v>32699608</c:v>
                </c:pt>
                <c:pt idx="6">
                  <c:v>27544872</c:v>
                </c:pt>
                <c:pt idx="7">
                  <c:v>31575394</c:v>
                </c:pt>
                <c:pt idx="8">
                  <c:v>25815488</c:v>
                </c:pt>
                <c:pt idx="9">
                  <c:v>24383728</c:v>
                </c:pt>
                <c:pt idx="10">
                  <c:v>24360147</c:v>
                </c:pt>
                <c:pt idx="11">
                  <c:v>26801157</c:v>
                </c:pt>
                <c:pt idx="12">
                  <c:v>28362505</c:v>
                </c:pt>
                <c:pt idx="13">
                  <c:v>31384688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5C-62F7-49C4-A3D8-31F87B5F27B7}"/>
            </c:ext>
          </c:extLst>
        </c:ser>
        <c:ser>
          <c:idx val="40"/>
          <c:order val="40"/>
          <c:tx>
            <c:strRef>
              <c:f>'Gross Sales'!$A$42</c:f>
              <c:strCache>
                <c:ptCount val="1"/>
                <c:pt idx="0">
                  <c:v>Midland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('Gross Sales'!$B$1:$O$1,'Gross Sales'!$Q$1)</c:f>
              <c:strCache>
                <c:ptCount val="15"/>
                <c:pt idx="0">
                  <c:v>2007 GS</c:v>
                </c:pt>
                <c:pt idx="1">
                  <c:v>2008 GS</c:v>
                </c:pt>
                <c:pt idx="2">
                  <c:v>2009 GS</c:v>
                </c:pt>
                <c:pt idx="3">
                  <c:v>2010 GS</c:v>
                </c:pt>
                <c:pt idx="4">
                  <c:v>2011 GS</c:v>
                </c:pt>
                <c:pt idx="5">
                  <c:v>2012 GS</c:v>
                </c:pt>
                <c:pt idx="6">
                  <c:v>2013 GS</c:v>
                </c:pt>
                <c:pt idx="7">
                  <c:v>2014 GS</c:v>
                </c:pt>
                <c:pt idx="8">
                  <c:v>2015 GS</c:v>
                </c:pt>
                <c:pt idx="9">
                  <c:v>2016 GS</c:v>
                </c:pt>
                <c:pt idx="10">
                  <c:v>2017 GS</c:v>
                </c:pt>
                <c:pt idx="11">
                  <c:v>2018 GS</c:v>
                </c:pt>
                <c:pt idx="12">
                  <c:v>2019 GS</c:v>
                </c:pt>
                <c:pt idx="13">
                  <c:v>2020 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Sales'!$B$42:$S$42</c15:sqref>
                  </c15:fullRef>
                </c:ext>
              </c:extLst>
              <c:f>('Gross Sales'!$B$42:$O$42,'Gross Sales'!$Q$42)</c:f>
              <c:numCache>
                <c:formatCode>"$"#,##0</c:formatCode>
                <c:ptCount val="15"/>
                <c:pt idx="0">
                  <c:v>6956956501</c:v>
                </c:pt>
                <c:pt idx="1">
                  <c:v>9112010382</c:v>
                </c:pt>
                <c:pt idx="2">
                  <c:v>6608727062</c:v>
                </c:pt>
                <c:pt idx="3">
                  <c:v>8026808524</c:v>
                </c:pt>
                <c:pt idx="4">
                  <c:v>11415420188</c:v>
                </c:pt>
                <c:pt idx="5">
                  <c:v>15093287706</c:v>
                </c:pt>
                <c:pt idx="6">
                  <c:v>15412969570</c:v>
                </c:pt>
                <c:pt idx="7">
                  <c:v>18647854327</c:v>
                </c:pt>
                <c:pt idx="8">
                  <c:v>13692978710</c:v>
                </c:pt>
                <c:pt idx="9">
                  <c:v>10801641838</c:v>
                </c:pt>
                <c:pt idx="10">
                  <c:v>15840652844</c:v>
                </c:pt>
                <c:pt idx="11">
                  <c:v>21751827366</c:v>
                </c:pt>
                <c:pt idx="12">
                  <c:v>21243843355</c:v>
                </c:pt>
                <c:pt idx="13">
                  <c:v>14354538275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5D-62F7-49C4-A3D8-31F87B5F27B7}"/>
            </c:ext>
          </c:extLst>
        </c:ser>
        <c:ser>
          <c:idx val="41"/>
          <c:order val="41"/>
          <c:tx>
            <c:strRef>
              <c:f>'Gross Sales'!$A$43</c:f>
              <c:strCache>
                <c:ptCount val="1"/>
                <c:pt idx="0">
                  <c:v>Mitchell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('Gross Sales'!$B$1:$O$1,'Gross Sales'!$Q$1)</c:f>
              <c:strCache>
                <c:ptCount val="15"/>
                <c:pt idx="0">
                  <c:v>2007 GS</c:v>
                </c:pt>
                <c:pt idx="1">
                  <c:v>2008 GS</c:v>
                </c:pt>
                <c:pt idx="2">
                  <c:v>2009 GS</c:v>
                </c:pt>
                <c:pt idx="3">
                  <c:v>2010 GS</c:v>
                </c:pt>
                <c:pt idx="4">
                  <c:v>2011 GS</c:v>
                </c:pt>
                <c:pt idx="5">
                  <c:v>2012 GS</c:v>
                </c:pt>
                <c:pt idx="6">
                  <c:v>2013 GS</c:v>
                </c:pt>
                <c:pt idx="7">
                  <c:v>2014 GS</c:v>
                </c:pt>
                <c:pt idx="8">
                  <c:v>2015 GS</c:v>
                </c:pt>
                <c:pt idx="9">
                  <c:v>2016 GS</c:v>
                </c:pt>
                <c:pt idx="10">
                  <c:v>2017 GS</c:v>
                </c:pt>
                <c:pt idx="11">
                  <c:v>2018 GS</c:v>
                </c:pt>
                <c:pt idx="12">
                  <c:v>2019 GS</c:v>
                </c:pt>
                <c:pt idx="13">
                  <c:v>2020 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Sales'!$B$43:$S$43</c15:sqref>
                  </c15:fullRef>
                </c:ext>
              </c:extLst>
              <c:f>('Gross Sales'!$B$43:$O$43,'Gross Sales'!$Q$43)</c:f>
              <c:numCache>
                <c:formatCode>"$"#,##0</c:formatCode>
                <c:ptCount val="15"/>
                <c:pt idx="0">
                  <c:v>105602860</c:v>
                </c:pt>
                <c:pt idx="1">
                  <c:v>127727270</c:v>
                </c:pt>
                <c:pt idx="2">
                  <c:v>95080636</c:v>
                </c:pt>
                <c:pt idx="3">
                  <c:v>95186544</c:v>
                </c:pt>
                <c:pt idx="4">
                  <c:v>102226390</c:v>
                </c:pt>
                <c:pt idx="5">
                  <c:v>114408542</c:v>
                </c:pt>
                <c:pt idx="6">
                  <c:v>126759601</c:v>
                </c:pt>
                <c:pt idx="7">
                  <c:v>1154831417</c:v>
                </c:pt>
                <c:pt idx="8">
                  <c:v>1154831417</c:v>
                </c:pt>
                <c:pt idx="9">
                  <c:v>83182567</c:v>
                </c:pt>
                <c:pt idx="10">
                  <c:v>82854541</c:v>
                </c:pt>
                <c:pt idx="11">
                  <c:v>99530205</c:v>
                </c:pt>
                <c:pt idx="12">
                  <c:v>98285198</c:v>
                </c:pt>
                <c:pt idx="13">
                  <c:v>89306241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5E-62F7-49C4-A3D8-31F87B5F27B7}"/>
            </c:ext>
          </c:extLst>
        </c:ser>
        <c:ser>
          <c:idx val="42"/>
          <c:order val="42"/>
          <c:tx>
            <c:strRef>
              <c:f>'Gross Sales'!$A$44</c:f>
              <c:strCache>
                <c:ptCount val="1"/>
                <c:pt idx="0">
                  <c:v>Moore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('Gross Sales'!$B$1:$O$1,'Gross Sales'!$Q$1)</c:f>
              <c:strCache>
                <c:ptCount val="15"/>
                <c:pt idx="0">
                  <c:v>2007 GS</c:v>
                </c:pt>
                <c:pt idx="1">
                  <c:v>2008 GS</c:v>
                </c:pt>
                <c:pt idx="2">
                  <c:v>2009 GS</c:v>
                </c:pt>
                <c:pt idx="3">
                  <c:v>2010 GS</c:v>
                </c:pt>
                <c:pt idx="4">
                  <c:v>2011 GS</c:v>
                </c:pt>
                <c:pt idx="5">
                  <c:v>2012 GS</c:v>
                </c:pt>
                <c:pt idx="6">
                  <c:v>2013 GS</c:v>
                </c:pt>
                <c:pt idx="7">
                  <c:v>2014 GS</c:v>
                </c:pt>
                <c:pt idx="8">
                  <c:v>2015 GS</c:v>
                </c:pt>
                <c:pt idx="9">
                  <c:v>2016 GS</c:v>
                </c:pt>
                <c:pt idx="10">
                  <c:v>2017 GS</c:v>
                </c:pt>
                <c:pt idx="11">
                  <c:v>2018 GS</c:v>
                </c:pt>
                <c:pt idx="12">
                  <c:v>2019 GS</c:v>
                </c:pt>
                <c:pt idx="13">
                  <c:v>2020 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Sales'!$B$44:$S$44</c15:sqref>
                  </c15:fullRef>
                </c:ext>
              </c:extLst>
              <c:f>('Gross Sales'!$B$44:$O$44,'Gross Sales'!$Q$44)</c:f>
              <c:numCache>
                <c:formatCode>"$"#,##0</c:formatCode>
                <c:ptCount val="15"/>
                <c:pt idx="0">
                  <c:v>6279526781</c:v>
                </c:pt>
                <c:pt idx="1">
                  <c:v>9532914415</c:v>
                </c:pt>
                <c:pt idx="2">
                  <c:v>4498487672</c:v>
                </c:pt>
                <c:pt idx="3">
                  <c:v>6273689602</c:v>
                </c:pt>
                <c:pt idx="4">
                  <c:v>8358230297</c:v>
                </c:pt>
                <c:pt idx="5">
                  <c:v>8325876796</c:v>
                </c:pt>
                <c:pt idx="6">
                  <c:v>8265140488</c:v>
                </c:pt>
                <c:pt idx="7">
                  <c:v>8112626616</c:v>
                </c:pt>
                <c:pt idx="8">
                  <c:v>5199168636</c:v>
                </c:pt>
                <c:pt idx="9">
                  <c:v>3064898160</c:v>
                </c:pt>
                <c:pt idx="10">
                  <c:v>4471741107</c:v>
                </c:pt>
                <c:pt idx="11">
                  <c:v>6680178892</c:v>
                </c:pt>
                <c:pt idx="12">
                  <c:v>5760024357</c:v>
                </c:pt>
                <c:pt idx="13">
                  <c:v>3804605840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5F-62F7-49C4-A3D8-31F87B5F27B7}"/>
            </c:ext>
          </c:extLst>
        </c:ser>
        <c:ser>
          <c:idx val="43"/>
          <c:order val="43"/>
          <c:tx>
            <c:strRef>
              <c:f>'Gross Sales'!$A$45</c:f>
              <c:strCache>
                <c:ptCount val="1"/>
                <c:pt idx="0">
                  <c:v>Motley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('Gross Sales'!$B$1:$O$1,'Gross Sales'!$Q$1)</c:f>
              <c:strCache>
                <c:ptCount val="15"/>
                <c:pt idx="0">
                  <c:v>2007 GS</c:v>
                </c:pt>
                <c:pt idx="1">
                  <c:v>2008 GS</c:v>
                </c:pt>
                <c:pt idx="2">
                  <c:v>2009 GS</c:v>
                </c:pt>
                <c:pt idx="3">
                  <c:v>2010 GS</c:v>
                </c:pt>
                <c:pt idx="4">
                  <c:v>2011 GS</c:v>
                </c:pt>
                <c:pt idx="5">
                  <c:v>2012 GS</c:v>
                </c:pt>
                <c:pt idx="6">
                  <c:v>2013 GS</c:v>
                </c:pt>
                <c:pt idx="7">
                  <c:v>2014 GS</c:v>
                </c:pt>
                <c:pt idx="8">
                  <c:v>2015 GS</c:v>
                </c:pt>
                <c:pt idx="9">
                  <c:v>2016 GS</c:v>
                </c:pt>
                <c:pt idx="10">
                  <c:v>2017 GS</c:v>
                </c:pt>
                <c:pt idx="11">
                  <c:v>2018 GS</c:v>
                </c:pt>
                <c:pt idx="12">
                  <c:v>2019 GS</c:v>
                </c:pt>
                <c:pt idx="13">
                  <c:v>2020 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Sales'!$B$45:$S$45</c15:sqref>
                  </c15:fullRef>
                </c:ext>
              </c:extLst>
              <c:f>('Gross Sales'!$B$45:$O$45,'Gross Sales'!$Q$45)</c:f>
              <c:numCache>
                <c:formatCode>"$"#,##0</c:formatCode>
                <c:ptCount val="15"/>
                <c:pt idx="0">
                  <c:v>9899655</c:v>
                </c:pt>
                <c:pt idx="1">
                  <c:v>10638265</c:v>
                </c:pt>
                <c:pt idx="2">
                  <c:v>9602389</c:v>
                </c:pt>
                <c:pt idx="3">
                  <c:v>11185365</c:v>
                </c:pt>
                <c:pt idx="4">
                  <c:v>13848838</c:v>
                </c:pt>
                <c:pt idx="5">
                  <c:v>13061936</c:v>
                </c:pt>
                <c:pt idx="6">
                  <c:v>14561733</c:v>
                </c:pt>
                <c:pt idx="7">
                  <c:v>14068402</c:v>
                </c:pt>
                <c:pt idx="8">
                  <c:v>12475936</c:v>
                </c:pt>
                <c:pt idx="9">
                  <c:v>12594216</c:v>
                </c:pt>
                <c:pt idx="10">
                  <c:v>12790825</c:v>
                </c:pt>
                <c:pt idx="11">
                  <c:v>13418926</c:v>
                </c:pt>
                <c:pt idx="12">
                  <c:v>11984765</c:v>
                </c:pt>
                <c:pt idx="13">
                  <c:v>13107418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60-62F7-49C4-A3D8-31F87B5F27B7}"/>
            </c:ext>
          </c:extLst>
        </c:ser>
        <c:ser>
          <c:idx val="44"/>
          <c:order val="44"/>
          <c:tx>
            <c:strRef>
              <c:f>'Gross Sales'!$A$46</c:f>
              <c:strCache>
                <c:ptCount val="1"/>
                <c:pt idx="0">
                  <c:v>Nolan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('Gross Sales'!$B$1:$O$1,'Gross Sales'!$Q$1)</c:f>
              <c:strCache>
                <c:ptCount val="15"/>
                <c:pt idx="0">
                  <c:v>2007 GS</c:v>
                </c:pt>
                <c:pt idx="1">
                  <c:v>2008 GS</c:v>
                </c:pt>
                <c:pt idx="2">
                  <c:v>2009 GS</c:v>
                </c:pt>
                <c:pt idx="3">
                  <c:v>2010 GS</c:v>
                </c:pt>
                <c:pt idx="4">
                  <c:v>2011 GS</c:v>
                </c:pt>
                <c:pt idx="5">
                  <c:v>2012 GS</c:v>
                </c:pt>
                <c:pt idx="6">
                  <c:v>2013 GS</c:v>
                </c:pt>
                <c:pt idx="7">
                  <c:v>2014 GS</c:v>
                </c:pt>
                <c:pt idx="8">
                  <c:v>2015 GS</c:v>
                </c:pt>
                <c:pt idx="9">
                  <c:v>2016 GS</c:v>
                </c:pt>
                <c:pt idx="10">
                  <c:v>2017 GS</c:v>
                </c:pt>
                <c:pt idx="11">
                  <c:v>2018 GS</c:v>
                </c:pt>
                <c:pt idx="12">
                  <c:v>2019 GS</c:v>
                </c:pt>
                <c:pt idx="13">
                  <c:v>2020 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Sales'!$B$46:$S$46</c15:sqref>
                  </c15:fullRef>
                </c:ext>
              </c:extLst>
              <c:f>('Gross Sales'!$B$46:$O$46,'Gross Sales'!$Q$46)</c:f>
              <c:numCache>
                <c:formatCode>"$"#,##0</c:formatCode>
                <c:ptCount val="15"/>
                <c:pt idx="0">
                  <c:v>712796713</c:v>
                </c:pt>
                <c:pt idx="1">
                  <c:v>478343927</c:v>
                </c:pt>
                <c:pt idx="2">
                  <c:v>402628174</c:v>
                </c:pt>
                <c:pt idx="3">
                  <c:v>353635155</c:v>
                </c:pt>
                <c:pt idx="4">
                  <c:v>523617657</c:v>
                </c:pt>
                <c:pt idx="5">
                  <c:v>608021987</c:v>
                </c:pt>
                <c:pt idx="6">
                  <c:v>602150281</c:v>
                </c:pt>
                <c:pt idx="7">
                  <c:v>653231690</c:v>
                </c:pt>
                <c:pt idx="8">
                  <c:v>598500450</c:v>
                </c:pt>
                <c:pt idx="9">
                  <c:v>534318321</c:v>
                </c:pt>
                <c:pt idx="10">
                  <c:v>515407025</c:v>
                </c:pt>
                <c:pt idx="11">
                  <c:v>559045291</c:v>
                </c:pt>
                <c:pt idx="12">
                  <c:v>644285112</c:v>
                </c:pt>
                <c:pt idx="13">
                  <c:v>571681574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61-62F7-49C4-A3D8-31F87B5F27B7}"/>
            </c:ext>
          </c:extLst>
        </c:ser>
        <c:ser>
          <c:idx val="45"/>
          <c:order val="45"/>
          <c:tx>
            <c:strRef>
              <c:f>'Gross Sales'!$A$47</c:f>
              <c:strCache>
                <c:ptCount val="1"/>
                <c:pt idx="0">
                  <c:v>Ochiltree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('Gross Sales'!$B$1:$O$1,'Gross Sales'!$Q$1)</c:f>
              <c:strCache>
                <c:ptCount val="15"/>
                <c:pt idx="0">
                  <c:v>2007 GS</c:v>
                </c:pt>
                <c:pt idx="1">
                  <c:v>2008 GS</c:v>
                </c:pt>
                <c:pt idx="2">
                  <c:v>2009 GS</c:v>
                </c:pt>
                <c:pt idx="3">
                  <c:v>2010 GS</c:v>
                </c:pt>
                <c:pt idx="4">
                  <c:v>2011 GS</c:v>
                </c:pt>
                <c:pt idx="5">
                  <c:v>2012 GS</c:v>
                </c:pt>
                <c:pt idx="6">
                  <c:v>2013 GS</c:v>
                </c:pt>
                <c:pt idx="7">
                  <c:v>2014 GS</c:v>
                </c:pt>
                <c:pt idx="8">
                  <c:v>2015 GS</c:v>
                </c:pt>
                <c:pt idx="9">
                  <c:v>2016 GS</c:v>
                </c:pt>
                <c:pt idx="10">
                  <c:v>2017 GS</c:v>
                </c:pt>
                <c:pt idx="11">
                  <c:v>2018 GS</c:v>
                </c:pt>
                <c:pt idx="12">
                  <c:v>2019 GS</c:v>
                </c:pt>
                <c:pt idx="13">
                  <c:v>2020 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Sales'!$B$47:$S$47</c15:sqref>
                  </c15:fullRef>
                </c:ext>
              </c:extLst>
              <c:f>('Gross Sales'!$B$47:$O$47,'Gross Sales'!$Q$47)</c:f>
              <c:numCache>
                <c:formatCode>"$"#,##0</c:formatCode>
                <c:ptCount val="15"/>
                <c:pt idx="0">
                  <c:v>488299491</c:v>
                </c:pt>
                <c:pt idx="1">
                  <c:v>634473444</c:v>
                </c:pt>
                <c:pt idx="2">
                  <c:v>416263022</c:v>
                </c:pt>
                <c:pt idx="3">
                  <c:v>481249099</c:v>
                </c:pt>
                <c:pt idx="4">
                  <c:v>718374776</c:v>
                </c:pt>
                <c:pt idx="5">
                  <c:v>925396436</c:v>
                </c:pt>
                <c:pt idx="6">
                  <c:v>831039009</c:v>
                </c:pt>
                <c:pt idx="7">
                  <c:v>960104535</c:v>
                </c:pt>
                <c:pt idx="8">
                  <c:v>657522924</c:v>
                </c:pt>
                <c:pt idx="9">
                  <c:v>470069136</c:v>
                </c:pt>
                <c:pt idx="10">
                  <c:v>469716762</c:v>
                </c:pt>
                <c:pt idx="11">
                  <c:v>555447634</c:v>
                </c:pt>
                <c:pt idx="12">
                  <c:v>548375463</c:v>
                </c:pt>
                <c:pt idx="13">
                  <c:v>425580440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62-62F7-49C4-A3D8-31F87B5F27B7}"/>
            </c:ext>
          </c:extLst>
        </c:ser>
        <c:ser>
          <c:idx val="47"/>
          <c:order val="47"/>
          <c:tx>
            <c:strRef>
              <c:f>'Gross Sales'!$A$49</c:f>
              <c:strCache>
                <c:ptCount val="1"/>
                <c:pt idx="0">
                  <c:v>Potter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('Gross Sales'!$B$1:$O$1,'Gross Sales'!$Q$1)</c:f>
              <c:strCache>
                <c:ptCount val="15"/>
                <c:pt idx="0">
                  <c:v>2007 GS</c:v>
                </c:pt>
                <c:pt idx="1">
                  <c:v>2008 GS</c:v>
                </c:pt>
                <c:pt idx="2">
                  <c:v>2009 GS</c:v>
                </c:pt>
                <c:pt idx="3">
                  <c:v>2010 GS</c:v>
                </c:pt>
                <c:pt idx="4">
                  <c:v>2011 GS</c:v>
                </c:pt>
                <c:pt idx="5">
                  <c:v>2012 GS</c:v>
                </c:pt>
                <c:pt idx="6">
                  <c:v>2013 GS</c:v>
                </c:pt>
                <c:pt idx="7">
                  <c:v>2014 GS</c:v>
                </c:pt>
                <c:pt idx="8">
                  <c:v>2015 GS</c:v>
                </c:pt>
                <c:pt idx="9">
                  <c:v>2016 GS</c:v>
                </c:pt>
                <c:pt idx="10">
                  <c:v>2017 GS</c:v>
                </c:pt>
                <c:pt idx="11">
                  <c:v>2018 GS</c:v>
                </c:pt>
                <c:pt idx="12">
                  <c:v>2019 GS</c:v>
                </c:pt>
                <c:pt idx="13">
                  <c:v>2020 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Sales'!$B$49:$S$49</c15:sqref>
                  </c15:fullRef>
                </c:ext>
              </c:extLst>
              <c:f>('Gross Sales'!$B$49:$O$49,'Gross Sales'!$Q$49)</c:f>
              <c:numCache>
                <c:formatCode>"$"#,##0</c:formatCode>
                <c:ptCount val="15"/>
                <c:pt idx="0">
                  <c:v>7255075597</c:v>
                </c:pt>
                <c:pt idx="1">
                  <c:v>7908390168</c:v>
                </c:pt>
                <c:pt idx="2">
                  <c:v>6437981774</c:v>
                </c:pt>
                <c:pt idx="3">
                  <c:v>6878916178</c:v>
                </c:pt>
                <c:pt idx="4">
                  <c:v>7292550233</c:v>
                </c:pt>
                <c:pt idx="5">
                  <c:v>7352526012</c:v>
                </c:pt>
                <c:pt idx="6">
                  <c:v>7340392773</c:v>
                </c:pt>
                <c:pt idx="7">
                  <c:v>7859997685</c:v>
                </c:pt>
                <c:pt idx="8">
                  <c:v>7895378951</c:v>
                </c:pt>
                <c:pt idx="9">
                  <c:v>7414164330</c:v>
                </c:pt>
                <c:pt idx="10">
                  <c:v>7650804244</c:v>
                </c:pt>
                <c:pt idx="11">
                  <c:v>7874676983</c:v>
                </c:pt>
                <c:pt idx="12">
                  <c:v>10484619715</c:v>
                </c:pt>
                <c:pt idx="13">
                  <c:v>8630026057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64-62F7-49C4-A3D8-31F87B5F27B7}"/>
            </c:ext>
          </c:extLst>
        </c:ser>
        <c:ser>
          <c:idx val="48"/>
          <c:order val="48"/>
          <c:tx>
            <c:strRef>
              <c:f>'Gross Sales'!$A$50</c:f>
              <c:strCache>
                <c:ptCount val="1"/>
                <c:pt idx="0">
                  <c:v>Presidio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('Gross Sales'!$B$1:$O$1,'Gross Sales'!$Q$1)</c:f>
              <c:strCache>
                <c:ptCount val="15"/>
                <c:pt idx="0">
                  <c:v>2007 GS</c:v>
                </c:pt>
                <c:pt idx="1">
                  <c:v>2008 GS</c:v>
                </c:pt>
                <c:pt idx="2">
                  <c:v>2009 GS</c:v>
                </c:pt>
                <c:pt idx="3">
                  <c:v>2010 GS</c:v>
                </c:pt>
                <c:pt idx="4">
                  <c:v>2011 GS</c:v>
                </c:pt>
                <c:pt idx="5">
                  <c:v>2012 GS</c:v>
                </c:pt>
                <c:pt idx="6">
                  <c:v>2013 GS</c:v>
                </c:pt>
                <c:pt idx="7">
                  <c:v>2014 GS</c:v>
                </c:pt>
                <c:pt idx="8">
                  <c:v>2015 GS</c:v>
                </c:pt>
                <c:pt idx="9">
                  <c:v>2016 GS</c:v>
                </c:pt>
                <c:pt idx="10">
                  <c:v>2017 GS</c:v>
                </c:pt>
                <c:pt idx="11">
                  <c:v>2018 GS</c:v>
                </c:pt>
                <c:pt idx="12">
                  <c:v>2019 GS</c:v>
                </c:pt>
                <c:pt idx="13">
                  <c:v>2020 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Sales'!$B$50:$S$50</c15:sqref>
                  </c15:fullRef>
                </c:ext>
              </c:extLst>
              <c:f>('Gross Sales'!$B$50:$O$50,'Gross Sales'!$Q$50)</c:f>
              <c:numCache>
                <c:formatCode>"$"#,##0</c:formatCode>
                <c:ptCount val="15"/>
                <c:pt idx="0">
                  <c:v>61573830</c:v>
                </c:pt>
                <c:pt idx="1">
                  <c:v>63315090</c:v>
                </c:pt>
                <c:pt idx="2">
                  <c:v>59635421</c:v>
                </c:pt>
                <c:pt idx="3">
                  <c:v>64242211</c:v>
                </c:pt>
                <c:pt idx="4">
                  <c:v>72966040</c:v>
                </c:pt>
                <c:pt idx="5">
                  <c:v>84977713</c:v>
                </c:pt>
                <c:pt idx="6">
                  <c:v>96898531</c:v>
                </c:pt>
                <c:pt idx="7">
                  <c:v>104214985</c:v>
                </c:pt>
                <c:pt idx="8">
                  <c:v>92611985</c:v>
                </c:pt>
                <c:pt idx="9">
                  <c:v>94240858</c:v>
                </c:pt>
                <c:pt idx="10">
                  <c:v>124068448</c:v>
                </c:pt>
                <c:pt idx="11">
                  <c:v>113239476</c:v>
                </c:pt>
                <c:pt idx="12">
                  <c:v>134834119</c:v>
                </c:pt>
                <c:pt idx="13">
                  <c:v>37046647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65-62F7-49C4-A3D8-31F87B5F27B7}"/>
            </c:ext>
          </c:extLst>
        </c:ser>
        <c:ser>
          <c:idx val="49"/>
          <c:order val="49"/>
          <c:tx>
            <c:strRef>
              <c:f>'Gross Sales'!$A$51</c:f>
              <c:strCache>
                <c:ptCount val="1"/>
                <c:pt idx="0">
                  <c:v>Randall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('Gross Sales'!$B$1:$O$1,'Gross Sales'!$Q$1)</c:f>
              <c:strCache>
                <c:ptCount val="15"/>
                <c:pt idx="0">
                  <c:v>2007 GS</c:v>
                </c:pt>
                <c:pt idx="1">
                  <c:v>2008 GS</c:v>
                </c:pt>
                <c:pt idx="2">
                  <c:v>2009 GS</c:v>
                </c:pt>
                <c:pt idx="3">
                  <c:v>2010 GS</c:v>
                </c:pt>
                <c:pt idx="4">
                  <c:v>2011 GS</c:v>
                </c:pt>
                <c:pt idx="5">
                  <c:v>2012 GS</c:v>
                </c:pt>
                <c:pt idx="6">
                  <c:v>2013 GS</c:v>
                </c:pt>
                <c:pt idx="7">
                  <c:v>2014 GS</c:v>
                </c:pt>
                <c:pt idx="8">
                  <c:v>2015 GS</c:v>
                </c:pt>
                <c:pt idx="9">
                  <c:v>2016 GS</c:v>
                </c:pt>
                <c:pt idx="10">
                  <c:v>2017 GS</c:v>
                </c:pt>
                <c:pt idx="11">
                  <c:v>2018 GS</c:v>
                </c:pt>
                <c:pt idx="12">
                  <c:v>2019 GS</c:v>
                </c:pt>
                <c:pt idx="13">
                  <c:v>2020 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Sales'!$B$51:$S$51</c15:sqref>
                  </c15:fullRef>
                </c:ext>
              </c:extLst>
              <c:f>('Gross Sales'!$B$51:$O$51,'Gross Sales'!$Q$51)</c:f>
              <c:numCache>
                <c:formatCode>"$"#,##0</c:formatCode>
                <c:ptCount val="15"/>
                <c:pt idx="0">
                  <c:v>2484808930</c:v>
                </c:pt>
                <c:pt idx="1">
                  <c:v>2649773898</c:v>
                </c:pt>
                <c:pt idx="2">
                  <c:v>2526067428</c:v>
                </c:pt>
                <c:pt idx="3">
                  <c:v>2616730298</c:v>
                </c:pt>
                <c:pt idx="4">
                  <c:v>2980008289</c:v>
                </c:pt>
                <c:pt idx="5">
                  <c:v>3294845512</c:v>
                </c:pt>
                <c:pt idx="6">
                  <c:v>3784214417</c:v>
                </c:pt>
                <c:pt idx="7">
                  <c:v>3772925697</c:v>
                </c:pt>
                <c:pt idx="8">
                  <c:v>3900872739</c:v>
                </c:pt>
                <c:pt idx="9">
                  <c:v>3999342112</c:v>
                </c:pt>
                <c:pt idx="10">
                  <c:v>4081585719</c:v>
                </c:pt>
                <c:pt idx="11">
                  <c:v>4412732016</c:v>
                </c:pt>
                <c:pt idx="12">
                  <c:v>4798033088</c:v>
                </c:pt>
                <c:pt idx="13">
                  <c:v>4478081677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66-62F7-49C4-A3D8-31F87B5F27B7}"/>
            </c:ext>
          </c:extLst>
        </c:ser>
        <c:ser>
          <c:idx val="50"/>
          <c:order val="50"/>
          <c:tx>
            <c:strRef>
              <c:f>'Gross Sales'!$A$52</c:f>
              <c:strCache>
                <c:ptCount val="1"/>
                <c:pt idx="0">
                  <c:v>Reagan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('Gross Sales'!$B$1:$O$1,'Gross Sales'!$Q$1)</c:f>
              <c:strCache>
                <c:ptCount val="15"/>
                <c:pt idx="0">
                  <c:v>2007 GS</c:v>
                </c:pt>
                <c:pt idx="1">
                  <c:v>2008 GS</c:v>
                </c:pt>
                <c:pt idx="2">
                  <c:v>2009 GS</c:v>
                </c:pt>
                <c:pt idx="3">
                  <c:v>2010 GS</c:v>
                </c:pt>
                <c:pt idx="4">
                  <c:v>2011 GS</c:v>
                </c:pt>
                <c:pt idx="5">
                  <c:v>2012 GS</c:v>
                </c:pt>
                <c:pt idx="6">
                  <c:v>2013 GS</c:v>
                </c:pt>
                <c:pt idx="7">
                  <c:v>2014 GS</c:v>
                </c:pt>
                <c:pt idx="8">
                  <c:v>2015 GS</c:v>
                </c:pt>
                <c:pt idx="9">
                  <c:v>2016 GS</c:v>
                </c:pt>
                <c:pt idx="10">
                  <c:v>2017 GS</c:v>
                </c:pt>
                <c:pt idx="11">
                  <c:v>2018 GS</c:v>
                </c:pt>
                <c:pt idx="12">
                  <c:v>2019 GS</c:v>
                </c:pt>
                <c:pt idx="13">
                  <c:v>2020 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Sales'!$B$52:$S$52</c15:sqref>
                  </c15:fullRef>
                </c:ext>
              </c:extLst>
              <c:f>('Gross Sales'!$B$52:$O$52,'Gross Sales'!$Q$52)</c:f>
              <c:numCache>
                <c:formatCode>"$"#,##0</c:formatCode>
                <c:ptCount val="15"/>
                <c:pt idx="0">
                  <c:v>324777230</c:v>
                </c:pt>
                <c:pt idx="1">
                  <c:v>142272701</c:v>
                </c:pt>
                <c:pt idx="2">
                  <c:v>103512842</c:v>
                </c:pt>
                <c:pt idx="3">
                  <c:v>153164122</c:v>
                </c:pt>
                <c:pt idx="4">
                  <c:v>211249839</c:v>
                </c:pt>
                <c:pt idx="5">
                  <c:v>287390294</c:v>
                </c:pt>
                <c:pt idx="6">
                  <c:v>288969254</c:v>
                </c:pt>
                <c:pt idx="7">
                  <c:v>388621709</c:v>
                </c:pt>
                <c:pt idx="8">
                  <c:v>277578965</c:v>
                </c:pt>
                <c:pt idx="9">
                  <c:v>200069638</c:v>
                </c:pt>
                <c:pt idx="10">
                  <c:v>307632359</c:v>
                </c:pt>
                <c:pt idx="11">
                  <c:v>367335883</c:v>
                </c:pt>
                <c:pt idx="12">
                  <c:v>328216733</c:v>
                </c:pt>
                <c:pt idx="13">
                  <c:v>154918987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67-62F7-49C4-A3D8-31F87B5F27B7}"/>
            </c:ext>
          </c:extLst>
        </c:ser>
        <c:ser>
          <c:idx val="52"/>
          <c:order val="52"/>
          <c:tx>
            <c:strRef>
              <c:f>'Gross Sales'!$A$54</c:f>
              <c:strCache>
                <c:ptCount val="1"/>
                <c:pt idx="0">
                  <c:v>Roberts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('Gross Sales'!$B$1:$O$1,'Gross Sales'!$Q$1)</c:f>
              <c:strCache>
                <c:ptCount val="15"/>
                <c:pt idx="0">
                  <c:v>2007 GS</c:v>
                </c:pt>
                <c:pt idx="1">
                  <c:v>2008 GS</c:v>
                </c:pt>
                <c:pt idx="2">
                  <c:v>2009 GS</c:v>
                </c:pt>
                <c:pt idx="3">
                  <c:v>2010 GS</c:v>
                </c:pt>
                <c:pt idx="4">
                  <c:v>2011 GS</c:v>
                </c:pt>
                <c:pt idx="5">
                  <c:v>2012 GS</c:v>
                </c:pt>
                <c:pt idx="6">
                  <c:v>2013 GS</c:v>
                </c:pt>
                <c:pt idx="7">
                  <c:v>2014 GS</c:v>
                </c:pt>
                <c:pt idx="8">
                  <c:v>2015 GS</c:v>
                </c:pt>
                <c:pt idx="9">
                  <c:v>2016 GS</c:v>
                </c:pt>
                <c:pt idx="10">
                  <c:v>2017 GS</c:v>
                </c:pt>
                <c:pt idx="11">
                  <c:v>2018 GS</c:v>
                </c:pt>
                <c:pt idx="12">
                  <c:v>2019 GS</c:v>
                </c:pt>
                <c:pt idx="13">
                  <c:v>2020 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Sales'!$B$54:$S$54</c15:sqref>
                  </c15:fullRef>
                </c:ext>
              </c:extLst>
              <c:f>('Gross Sales'!$B$54:$O$54,'Gross Sales'!$Q$54)</c:f>
              <c:numCache>
                <c:formatCode>"$"#,##0</c:formatCode>
                <c:ptCount val="15"/>
                <c:pt idx="0">
                  <c:v>3174474</c:v>
                </c:pt>
                <c:pt idx="1">
                  <c:v>8092539</c:v>
                </c:pt>
                <c:pt idx="2">
                  <c:v>4421878</c:v>
                </c:pt>
                <c:pt idx="3">
                  <c:v>3909386</c:v>
                </c:pt>
                <c:pt idx="4">
                  <c:v>5703755</c:v>
                </c:pt>
                <c:pt idx="5">
                  <c:v>6649398</c:v>
                </c:pt>
                <c:pt idx="6">
                  <c:v>5212774</c:v>
                </c:pt>
                <c:pt idx="7">
                  <c:v>6191858</c:v>
                </c:pt>
                <c:pt idx="8">
                  <c:v>6416650</c:v>
                </c:pt>
                <c:pt idx="9">
                  <c:v>6839157</c:v>
                </c:pt>
                <c:pt idx="10">
                  <c:v>7588263</c:v>
                </c:pt>
                <c:pt idx="11">
                  <c:v>20220107</c:v>
                </c:pt>
                <c:pt idx="12">
                  <c:v>20649913</c:v>
                </c:pt>
                <c:pt idx="13">
                  <c:v>2716715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69-62F7-49C4-A3D8-31F87B5F27B7}"/>
            </c:ext>
          </c:extLst>
        </c:ser>
        <c:ser>
          <c:idx val="53"/>
          <c:order val="53"/>
          <c:tx>
            <c:strRef>
              <c:f>'Gross Sales'!$A$55</c:f>
              <c:strCache>
                <c:ptCount val="1"/>
                <c:pt idx="0">
                  <c:v>Runnels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('Gross Sales'!$B$1:$O$1,'Gross Sales'!$Q$1)</c:f>
              <c:strCache>
                <c:ptCount val="15"/>
                <c:pt idx="0">
                  <c:v>2007 GS</c:v>
                </c:pt>
                <c:pt idx="1">
                  <c:v>2008 GS</c:v>
                </c:pt>
                <c:pt idx="2">
                  <c:v>2009 GS</c:v>
                </c:pt>
                <c:pt idx="3">
                  <c:v>2010 GS</c:v>
                </c:pt>
                <c:pt idx="4">
                  <c:v>2011 GS</c:v>
                </c:pt>
                <c:pt idx="5">
                  <c:v>2012 GS</c:v>
                </c:pt>
                <c:pt idx="6">
                  <c:v>2013 GS</c:v>
                </c:pt>
                <c:pt idx="7">
                  <c:v>2014 GS</c:v>
                </c:pt>
                <c:pt idx="8">
                  <c:v>2015 GS</c:v>
                </c:pt>
                <c:pt idx="9">
                  <c:v>2016 GS</c:v>
                </c:pt>
                <c:pt idx="10">
                  <c:v>2017 GS</c:v>
                </c:pt>
                <c:pt idx="11">
                  <c:v>2018 GS</c:v>
                </c:pt>
                <c:pt idx="12">
                  <c:v>2019 GS</c:v>
                </c:pt>
                <c:pt idx="13">
                  <c:v>2020 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Sales'!$B$55:$S$55</c15:sqref>
                  </c15:fullRef>
                </c:ext>
              </c:extLst>
              <c:f>('Gross Sales'!$B$55:$O$55,'Gross Sales'!$Q$55)</c:f>
              <c:numCache>
                <c:formatCode>"$"#,##0</c:formatCode>
                <c:ptCount val="15"/>
                <c:pt idx="0">
                  <c:v>254178473</c:v>
                </c:pt>
                <c:pt idx="1">
                  <c:v>286505774</c:v>
                </c:pt>
                <c:pt idx="2">
                  <c:v>226166603</c:v>
                </c:pt>
                <c:pt idx="3">
                  <c:v>205526477</c:v>
                </c:pt>
                <c:pt idx="4">
                  <c:v>232794796</c:v>
                </c:pt>
                <c:pt idx="5">
                  <c:v>258402760</c:v>
                </c:pt>
                <c:pt idx="6">
                  <c:v>235714925</c:v>
                </c:pt>
                <c:pt idx="7">
                  <c:v>251227875</c:v>
                </c:pt>
                <c:pt idx="8">
                  <c:v>241164315</c:v>
                </c:pt>
                <c:pt idx="9">
                  <c:v>200699497</c:v>
                </c:pt>
                <c:pt idx="10">
                  <c:v>239391550</c:v>
                </c:pt>
                <c:pt idx="11">
                  <c:v>284028679</c:v>
                </c:pt>
                <c:pt idx="12">
                  <c:v>383543173</c:v>
                </c:pt>
                <c:pt idx="13">
                  <c:v>407015320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6A-62F7-49C4-A3D8-31F87B5F27B7}"/>
            </c:ext>
          </c:extLst>
        </c:ser>
        <c:ser>
          <c:idx val="54"/>
          <c:order val="54"/>
          <c:tx>
            <c:strRef>
              <c:f>'Gross Sales'!$A$56</c:f>
              <c:strCache>
                <c:ptCount val="1"/>
                <c:pt idx="0">
                  <c:v>Schleicher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('Gross Sales'!$B$1:$O$1,'Gross Sales'!$Q$1)</c:f>
              <c:strCache>
                <c:ptCount val="15"/>
                <c:pt idx="0">
                  <c:v>2007 GS</c:v>
                </c:pt>
                <c:pt idx="1">
                  <c:v>2008 GS</c:v>
                </c:pt>
                <c:pt idx="2">
                  <c:v>2009 GS</c:v>
                </c:pt>
                <c:pt idx="3">
                  <c:v>2010 GS</c:v>
                </c:pt>
                <c:pt idx="4">
                  <c:v>2011 GS</c:v>
                </c:pt>
                <c:pt idx="5">
                  <c:v>2012 GS</c:v>
                </c:pt>
                <c:pt idx="6">
                  <c:v>2013 GS</c:v>
                </c:pt>
                <c:pt idx="7">
                  <c:v>2014 GS</c:v>
                </c:pt>
                <c:pt idx="8">
                  <c:v>2015 GS</c:v>
                </c:pt>
                <c:pt idx="9">
                  <c:v>2016 GS</c:v>
                </c:pt>
                <c:pt idx="10">
                  <c:v>2017 GS</c:v>
                </c:pt>
                <c:pt idx="11">
                  <c:v>2018 GS</c:v>
                </c:pt>
                <c:pt idx="12">
                  <c:v>2019 GS</c:v>
                </c:pt>
                <c:pt idx="13">
                  <c:v>2020 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Sales'!$B$56:$S$56</c15:sqref>
                  </c15:fullRef>
                </c:ext>
              </c:extLst>
              <c:f>('Gross Sales'!$B$56:$O$56,'Gross Sales'!$Q$56)</c:f>
              <c:numCache>
                <c:formatCode>"$"#,##0</c:formatCode>
                <c:ptCount val="15"/>
                <c:pt idx="0">
                  <c:v>74168915</c:v>
                </c:pt>
                <c:pt idx="1">
                  <c:v>75462514</c:v>
                </c:pt>
                <c:pt idx="2">
                  <c:v>53618132</c:v>
                </c:pt>
                <c:pt idx="3">
                  <c:v>57509213</c:v>
                </c:pt>
                <c:pt idx="4">
                  <c:v>108254911</c:v>
                </c:pt>
                <c:pt idx="5">
                  <c:v>181749506</c:v>
                </c:pt>
                <c:pt idx="6">
                  <c:v>151220887</c:v>
                </c:pt>
                <c:pt idx="7">
                  <c:v>240233130</c:v>
                </c:pt>
                <c:pt idx="8">
                  <c:v>85690819</c:v>
                </c:pt>
                <c:pt idx="9">
                  <c:v>69464597</c:v>
                </c:pt>
                <c:pt idx="10">
                  <c:v>76613246</c:v>
                </c:pt>
                <c:pt idx="11">
                  <c:v>82104077</c:v>
                </c:pt>
                <c:pt idx="12">
                  <c:v>75084010</c:v>
                </c:pt>
                <c:pt idx="13">
                  <c:v>57876080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6B-62F7-49C4-A3D8-31F87B5F27B7}"/>
            </c:ext>
          </c:extLst>
        </c:ser>
        <c:ser>
          <c:idx val="55"/>
          <c:order val="55"/>
          <c:tx>
            <c:strRef>
              <c:f>'Gross Sales'!$A$57</c:f>
              <c:strCache>
                <c:ptCount val="1"/>
                <c:pt idx="0">
                  <c:v>Scurry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('Gross Sales'!$B$1:$O$1,'Gross Sales'!$Q$1)</c:f>
              <c:strCache>
                <c:ptCount val="15"/>
                <c:pt idx="0">
                  <c:v>2007 GS</c:v>
                </c:pt>
                <c:pt idx="1">
                  <c:v>2008 GS</c:v>
                </c:pt>
                <c:pt idx="2">
                  <c:v>2009 GS</c:v>
                </c:pt>
                <c:pt idx="3">
                  <c:v>2010 GS</c:v>
                </c:pt>
                <c:pt idx="4">
                  <c:v>2011 GS</c:v>
                </c:pt>
                <c:pt idx="5">
                  <c:v>2012 GS</c:v>
                </c:pt>
                <c:pt idx="6">
                  <c:v>2013 GS</c:v>
                </c:pt>
                <c:pt idx="7">
                  <c:v>2014 GS</c:v>
                </c:pt>
                <c:pt idx="8">
                  <c:v>2015 GS</c:v>
                </c:pt>
                <c:pt idx="9">
                  <c:v>2016 GS</c:v>
                </c:pt>
                <c:pt idx="10">
                  <c:v>2017 GS</c:v>
                </c:pt>
                <c:pt idx="11">
                  <c:v>2018 GS</c:v>
                </c:pt>
                <c:pt idx="12">
                  <c:v>2019 GS</c:v>
                </c:pt>
                <c:pt idx="13">
                  <c:v>2020 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Sales'!$B$57:$S$57</c15:sqref>
                  </c15:fullRef>
                </c:ext>
              </c:extLst>
              <c:f>('Gross Sales'!$B$57:$O$57,'Gross Sales'!$Q$57)</c:f>
              <c:numCache>
                <c:formatCode>"$"#,##0</c:formatCode>
                <c:ptCount val="15"/>
                <c:pt idx="0">
                  <c:v>600796280</c:v>
                </c:pt>
                <c:pt idx="1">
                  <c:v>717746048</c:v>
                </c:pt>
                <c:pt idx="2">
                  <c:v>531778291</c:v>
                </c:pt>
                <c:pt idx="3">
                  <c:v>563671809</c:v>
                </c:pt>
                <c:pt idx="4">
                  <c:v>818381242</c:v>
                </c:pt>
                <c:pt idx="5">
                  <c:v>909662984</c:v>
                </c:pt>
                <c:pt idx="6">
                  <c:v>886864967</c:v>
                </c:pt>
                <c:pt idx="7">
                  <c:v>1011160097</c:v>
                </c:pt>
                <c:pt idx="8">
                  <c:v>678805109</c:v>
                </c:pt>
                <c:pt idx="9">
                  <c:v>575432427</c:v>
                </c:pt>
                <c:pt idx="10">
                  <c:v>639352742</c:v>
                </c:pt>
                <c:pt idx="11">
                  <c:v>859855364</c:v>
                </c:pt>
                <c:pt idx="12">
                  <c:v>812868252</c:v>
                </c:pt>
                <c:pt idx="13">
                  <c:v>621180312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6C-62F7-49C4-A3D8-31F87B5F27B7}"/>
            </c:ext>
          </c:extLst>
        </c:ser>
        <c:ser>
          <c:idx val="56"/>
          <c:order val="56"/>
          <c:tx>
            <c:strRef>
              <c:f>'Gross Sales'!$A$58</c:f>
              <c:strCache>
                <c:ptCount val="1"/>
                <c:pt idx="0">
                  <c:v>Sherman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('Gross Sales'!$B$1:$O$1,'Gross Sales'!$Q$1)</c:f>
              <c:strCache>
                <c:ptCount val="15"/>
                <c:pt idx="0">
                  <c:v>2007 GS</c:v>
                </c:pt>
                <c:pt idx="1">
                  <c:v>2008 GS</c:v>
                </c:pt>
                <c:pt idx="2">
                  <c:v>2009 GS</c:v>
                </c:pt>
                <c:pt idx="3">
                  <c:v>2010 GS</c:v>
                </c:pt>
                <c:pt idx="4">
                  <c:v>2011 GS</c:v>
                </c:pt>
                <c:pt idx="5">
                  <c:v>2012 GS</c:v>
                </c:pt>
                <c:pt idx="6">
                  <c:v>2013 GS</c:v>
                </c:pt>
                <c:pt idx="7">
                  <c:v>2014 GS</c:v>
                </c:pt>
                <c:pt idx="8">
                  <c:v>2015 GS</c:v>
                </c:pt>
                <c:pt idx="9">
                  <c:v>2016 GS</c:v>
                </c:pt>
                <c:pt idx="10">
                  <c:v>2017 GS</c:v>
                </c:pt>
                <c:pt idx="11">
                  <c:v>2018 GS</c:v>
                </c:pt>
                <c:pt idx="12">
                  <c:v>2019 GS</c:v>
                </c:pt>
                <c:pt idx="13">
                  <c:v>2020 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Sales'!$B$58:$S$58</c15:sqref>
                  </c15:fullRef>
                </c:ext>
              </c:extLst>
              <c:f>('Gross Sales'!$B$58:$O$58,'Gross Sales'!$Q$58)</c:f>
              <c:numCache>
                <c:formatCode>"$"#,##0</c:formatCode>
                <c:ptCount val="15"/>
                <c:pt idx="0">
                  <c:v>23779877</c:v>
                </c:pt>
                <c:pt idx="1">
                  <c:v>30543436</c:v>
                </c:pt>
                <c:pt idx="2">
                  <c:v>52622494</c:v>
                </c:pt>
                <c:pt idx="3">
                  <c:v>42990023</c:v>
                </c:pt>
                <c:pt idx="4">
                  <c:v>67572644</c:v>
                </c:pt>
                <c:pt idx="5">
                  <c:v>75159741</c:v>
                </c:pt>
                <c:pt idx="6">
                  <c:v>81635939</c:v>
                </c:pt>
                <c:pt idx="7">
                  <c:v>111428357</c:v>
                </c:pt>
                <c:pt idx="8">
                  <c:v>110491417</c:v>
                </c:pt>
                <c:pt idx="9">
                  <c:v>113907211</c:v>
                </c:pt>
                <c:pt idx="10">
                  <c:v>119704454</c:v>
                </c:pt>
                <c:pt idx="11">
                  <c:v>126190909</c:v>
                </c:pt>
                <c:pt idx="12">
                  <c:v>146684633</c:v>
                </c:pt>
                <c:pt idx="13">
                  <c:v>127306989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6D-62F7-49C4-A3D8-31F87B5F27B7}"/>
            </c:ext>
          </c:extLst>
        </c:ser>
        <c:ser>
          <c:idx val="57"/>
          <c:order val="57"/>
          <c:tx>
            <c:strRef>
              <c:f>'Gross Sales'!$A$59</c:f>
              <c:strCache>
                <c:ptCount val="1"/>
                <c:pt idx="0">
                  <c:v>Sterling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('Gross Sales'!$B$1:$O$1,'Gross Sales'!$Q$1)</c:f>
              <c:strCache>
                <c:ptCount val="15"/>
                <c:pt idx="0">
                  <c:v>2007 GS</c:v>
                </c:pt>
                <c:pt idx="1">
                  <c:v>2008 GS</c:v>
                </c:pt>
                <c:pt idx="2">
                  <c:v>2009 GS</c:v>
                </c:pt>
                <c:pt idx="3">
                  <c:v>2010 GS</c:v>
                </c:pt>
                <c:pt idx="4">
                  <c:v>2011 GS</c:v>
                </c:pt>
                <c:pt idx="5">
                  <c:v>2012 GS</c:v>
                </c:pt>
                <c:pt idx="6">
                  <c:v>2013 GS</c:v>
                </c:pt>
                <c:pt idx="7">
                  <c:v>2014 GS</c:v>
                </c:pt>
                <c:pt idx="8">
                  <c:v>2015 GS</c:v>
                </c:pt>
                <c:pt idx="9">
                  <c:v>2016 GS</c:v>
                </c:pt>
                <c:pt idx="10">
                  <c:v>2017 GS</c:v>
                </c:pt>
                <c:pt idx="11">
                  <c:v>2018 GS</c:v>
                </c:pt>
                <c:pt idx="12">
                  <c:v>2019 GS</c:v>
                </c:pt>
                <c:pt idx="13">
                  <c:v>2020 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Sales'!$B$59:$S$59</c15:sqref>
                  </c15:fullRef>
                </c:ext>
              </c:extLst>
              <c:f>('Gross Sales'!$B$59:$O$59,'Gross Sales'!$Q$59)</c:f>
              <c:numCache>
                <c:formatCode>"$"#,##0</c:formatCode>
                <c:ptCount val="15"/>
                <c:pt idx="0">
                  <c:v>33969023</c:v>
                </c:pt>
                <c:pt idx="1">
                  <c:v>77192896</c:v>
                </c:pt>
                <c:pt idx="2">
                  <c:v>39060623</c:v>
                </c:pt>
                <c:pt idx="3">
                  <c:v>13803079</c:v>
                </c:pt>
                <c:pt idx="4">
                  <c:v>22911162</c:v>
                </c:pt>
                <c:pt idx="5">
                  <c:v>53504598</c:v>
                </c:pt>
                <c:pt idx="6">
                  <c:v>78610849</c:v>
                </c:pt>
                <c:pt idx="7">
                  <c:v>114754039</c:v>
                </c:pt>
                <c:pt idx="8">
                  <c:v>88952644</c:v>
                </c:pt>
                <c:pt idx="9">
                  <c:v>83662518</c:v>
                </c:pt>
                <c:pt idx="10">
                  <c:v>89976402</c:v>
                </c:pt>
                <c:pt idx="11">
                  <c:v>84327823</c:v>
                </c:pt>
                <c:pt idx="12">
                  <c:v>90884546</c:v>
                </c:pt>
                <c:pt idx="13">
                  <c:v>62972300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6E-62F7-49C4-A3D8-31F87B5F27B7}"/>
            </c:ext>
          </c:extLst>
        </c:ser>
        <c:ser>
          <c:idx val="58"/>
          <c:order val="58"/>
          <c:tx>
            <c:strRef>
              <c:f>'Gross Sales'!$A$60</c:f>
              <c:strCache>
                <c:ptCount val="1"/>
                <c:pt idx="0">
                  <c:v>Stonewall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('Gross Sales'!$B$1:$O$1,'Gross Sales'!$Q$1)</c:f>
              <c:strCache>
                <c:ptCount val="15"/>
                <c:pt idx="0">
                  <c:v>2007 GS</c:v>
                </c:pt>
                <c:pt idx="1">
                  <c:v>2008 GS</c:v>
                </c:pt>
                <c:pt idx="2">
                  <c:v>2009 GS</c:v>
                </c:pt>
                <c:pt idx="3">
                  <c:v>2010 GS</c:v>
                </c:pt>
                <c:pt idx="4">
                  <c:v>2011 GS</c:v>
                </c:pt>
                <c:pt idx="5">
                  <c:v>2012 GS</c:v>
                </c:pt>
                <c:pt idx="6">
                  <c:v>2013 GS</c:v>
                </c:pt>
                <c:pt idx="7">
                  <c:v>2014 GS</c:v>
                </c:pt>
                <c:pt idx="8">
                  <c:v>2015 GS</c:v>
                </c:pt>
                <c:pt idx="9">
                  <c:v>2016 GS</c:v>
                </c:pt>
                <c:pt idx="10">
                  <c:v>2017 GS</c:v>
                </c:pt>
                <c:pt idx="11">
                  <c:v>2018 GS</c:v>
                </c:pt>
                <c:pt idx="12">
                  <c:v>2019 GS</c:v>
                </c:pt>
                <c:pt idx="13">
                  <c:v>2020 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Sales'!$B$60:$S$60</c15:sqref>
                  </c15:fullRef>
                </c:ext>
              </c:extLst>
              <c:f>('Gross Sales'!$B$60:$O$60,'Gross Sales'!$Q$60)</c:f>
              <c:numCache>
                <c:formatCode>"$"#,##0</c:formatCode>
                <c:ptCount val="15"/>
                <c:pt idx="0">
                  <c:v>44926632</c:v>
                </c:pt>
                <c:pt idx="1">
                  <c:v>31501983</c:v>
                </c:pt>
                <c:pt idx="2">
                  <c:v>25360193</c:v>
                </c:pt>
                <c:pt idx="3">
                  <c:v>50988740</c:v>
                </c:pt>
                <c:pt idx="4">
                  <c:v>45501662</c:v>
                </c:pt>
                <c:pt idx="5">
                  <c:v>59761749</c:v>
                </c:pt>
                <c:pt idx="6">
                  <c:v>54211674</c:v>
                </c:pt>
                <c:pt idx="7">
                  <c:v>54343341</c:v>
                </c:pt>
                <c:pt idx="8">
                  <c:v>55545540</c:v>
                </c:pt>
                <c:pt idx="9">
                  <c:v>38534541</c:v>
                </c:pt>
                <c:pt idx="10">
                  <c:v>55037478</c:v>
                </c:pt>
                <c:pt idx="11">
                  <c:v>42337578</c:v>
                </c:pt>
                <c:pt idx="12">
                  <c:v>65953949</c:v>
                </c:pt>
                <c:pt idx="13">
                  <c:v>60185624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6F-62F7-49C4-A3D8-31F87B5F27B7}"/>
            </c:ext>
          </c:extLst>
        </c:ser>
        <c:ser>
          <c:idx val="59"/>
          <c:order val="59"/>
          <c:tx>
            <c:strRef>
              <c:f>'Gross Sales'!$A$61</c:f>
              <c:strCache>
                <c:ptCount val="1"/>
                <c:pt idx="0">
                  <c:v>Sutton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('Gross Sales'!$B$1:$O$1,'Gross Sales'!$Q$1)</c:f>
              <c:strCache>
                <c:ptCount val="15"/>
                <c:pt idx="0">
                  <c:v>2007 GS</c:v>
                </c:pt>
                <c:pt idx="1">
                  <c:v>2008 GS</c:v>
                </c:pt>
                <c:pt idx="2">
                  <c:v>2009 GS</c:v>
                </c:pt>
                <c:pt idx="3">
                  <c:v>2010 GS</c:v>
                </c:pt>
                <c:pt idx="4">
                  <c:v>2011 GS</c:v>
                </c:pt>
                <c:pt idx="5">
                  <c:v>2012 GS</c:v>
                </c:pt>
                <c:pt idx="6">
                  <c:v>2013 GS</c:v>
                </c:pt>
                <c:pt idx="7">
                  <c:v>2014 GS</c:v>
                </c:pt>
                <c:pt idx="8">
                  <c:v>2015 GS</c:v>
                </c:pt>
                <c:pt idx="9">
                  <c:v>2016 GS</c:v>
                </c:pt>
                <c:pt idx="10">
                  <c:v>2017 GS</c:v>
                </c:pt>
                <c:pt idx="11">
                  <c:v>2018 GS</c:v>
                </c:pt>
                <c:pt idx="12">
                  <c:v>2019 GS</c:v>
                </c:pt>
                <c:pt idx="13">
                  <c:v>2020 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Sales'!$B$61:$S$61</c15:sqref>
                  </c15:fullRef>
                </c:ext>
              </c:extLst>
              <c:f>('Gross Sales'!$B$61:$O$61,'Gross Sales'!$Q$61)</c:f>
              <c:numCache>
                <c:formatCode>"$"#,##0</c:formatCode>
                <c:ptCount val="15"/>
                <c:pt idx="0">
                  <c:v>238028913</c:v>
                </c:pt>
                <c:pt idx="1">
                  <c:v>273375463</c:v>
                </c:pt>
                <c:pt idx="2">
                  <c:v>147017660</c:v>
                </c:pt>
                <c:pt idx="3">
                  <c:v>163192075</c:v>
                </c:pt>
                <c:pt idx="4">
                  <c:v>219848084</c:v>
                </c:pt>
                <c:pt idx="5">
                  <c:v>297900621</c:v>
                </c:pt>
                <c:pt idx="6">
                  <c:v>245826752</c:v>
                </c:pt>
                <c:pt idx="7">
                  <c:v>239732849</c:v>
                </c:pt>
                <c:pt idx="8">
                  <c:v>117684460</c:v>
                </c:pt>
                <c:pt idx="9">
                  <c:v>79353124</c:v>
                </c:pt>
                <c:pt idx="10">
                  <c:v>70007114</c:v>
                </c:pt>
                <c:pt idx="11">
                  <c:v>76857369</c:v>
                </c:pt>
                <c:pt idx="12">
                  <c:v>119033502</c:v>
                </c:pt>
                <c:pt idx="13">
                  <c:v>108411001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70-62F7-49C4-A3D8-31F87B5F27B7}"/>
            </c:ext>
          </c:extLst>
        </c:ser>
        <c:ser>
          <c:idx val="60"/>
          <c:order val="60"/>
          <c:tx>
            <c:strRef>
              <c:f>'Gross Sales'!$A$62</c:f>
              <c:strCache>
                <c:ptCount val="1"/>
                <c:pt idx="0">
                  <c:v>Swisher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('Gross Sales'!$B$1:$O$1,'Gross Sales'!$Q$1)</c:f>
              <c:strCache>
                <c:ptCount val="15"/>
                <c:pt idx="0">
                  <c:v>2007 GS</c:v>
                </c:pt>
                <c:pt idx="1">
                  <c:v>2008 GS</c:v>
                </c:pt>
                <c:pt idx="2">
                  <c:v>2009 GS</c:v>
                </c:pt>
                <c:pt idx="3">
                  <c:v>2010 GS</c:v>
                </c:pt>
                <c:pt idx="4">
                  <c:v>2011 GS</c:v>
                </c:pt>
                <c:pt idx="5">
                  <c:v>2012 GS</c:v>
                </c:pt>
                <c:pt idx="6">
                  <c:v>2013 GS</c:v>
                </c:pt>
                <c:pt idx="7">
                  <c:v>2014 GS</c:v>
                </c:pt>
                <c:pt idx="8">
                  <c:v>2015 GS</c:v>
                </c:pt>
                <c:pt idx="9">
                  <c:v>2016 GS</c:v>
                </c:pt>
                <c:pt idx="10">
                  <c:v>2017 GS</c:v>
                </c:pt>
                <c:pt idx="11">
                  <c:v>2018 GS</c:v>
                </c:pt>
                <c:pt idx="12">
                  <c:v>2019 GS</c:v>
                </c:pt>
                <c:pt idx="13">
                  <c:v>2020 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Sales'!$B$62:$S$62</c15:sqref>
                  </c15:fullRef>
                </c:ext>
              </c:extLst>
              <c:f>('Gross Sales'!$B$62:$O$62,'Gross Sales'!$Q$62)</c:f>
              <c:numCache>
                <c:formatCode>General</c:formatCode>
                <c:ptCount val="15"/>
                <c:pt idx="0" formatCode="&quot;$&quot;#,##0">
                  <c:v>89893622</c:v>
                </c:pt>
                <c:pt idx="1">
                  <c:v>103213404</c:v>
                </c:pt>
                <c:pt idx="2" formatCode="&quot;$&quot;#,##0">
                  <c:v>93398481</c:v>
                </c:pt>
                <c:pt idx="3" formatCode="&quot;$&quot;#,##0">
                  <c:v>109977642</c:v>
                </c:pt>
                <c:pt idx="4" formatCode="&quot;$&quot;#,##0">
                  <c:v>117232807</c:v>
                </c:pt>
                <c:pt idx="5" formatCode="&quot;$&quot;#,##0">
                  <c:v>131541564</c:v>
                </c:pt>
                <c:pt idx="6" formatCode="&quot;$&quot;#,##0">
                  <c:v>129275252</c:v>
                </c:pt>
                <c:pt idx="7" formatCode="&quot;$&quot;#,##0">
                  <c:v>121661466</c:v>
                </c:pt>
                <c:pt idx="8" formatCode="&quot;$&quot;#,##0">
                  <c:v>107339186</c:v>
                </c:pt>
                <c:pt idx="9" formatCode="&quot;$&quot;#,##0">
                  <c:v>114859830</c:v>
                </c:pt>
                <c:pt idx="10" formatCode="&quot;$&quot;#,##0">
                  <c:v>113387859</c:v>
                </c:pt>
                <c:pt idx="11" formatCode="&quot;$&quot;#,##0">
                  <c:v>116125055</c:v>
                </c:pt>
                <c:pt idx="12" formatCode="&quot;$&quot;#,##0">
                  <c:v>105936139</c:v>
                </c:pt>
                <c:pt idx="13" formatCode="&quot;$&quot;#,##0">
                  <c:v>99717718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71-62F7-49C4-A3D8-31F87B5F27B7}"/>
            </c:ext>
          </c:extLst>
        </c:ser>
        <c:ser>
          <c:idx val="61"/>
          <c:order val="61"/>
          <c:tx>
            <c:strRef>
              <c:f>'Gross Sales'!$A$63</c:f>
              <c:strCache>
                <c:ptCount val="1"/>
                <c:pt idx="0">
                  <c:v>Taylor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('Gross Sales'!$B$1:$O$1,'Gross Sales'!$Q$1)</c:f>
              <c:strCache>
                <c:ptCount val="15"/>
                <c:pt idx="0">
                  <c:v>2007 GS</c:v>
                </c:pt>
                <c:pt idx="1">
                  <c:v>2008 GS</c:v>
                </c:pt>
                <c:pt idx="2">
                  <c:v>2009 GS</c:v>
                </c:pt>
                <c:pt idx="3">
                  <c:v>2010 GS</c:v>
                </c:pt>
                <c:pt idx="4">
                  <c:v>2011 GS</c:v>
                </c:pt>
                <c:pt idx="5">
                  <c:v>2012 GS</c:v>
                </c:pt>
                <c:pt idx="6">
                  <c:v>2013 GS</c:v>
                </c:pt>
                <c:pt idx="7">
                  <c:v>2014 GS</c:v>
                </c:pt>
                <c:pt idx="8">
                  <c:v>2015 GS</c:v>
                </c:pt>
                <c:pt idx="9">
                  <c:v>2016 GS</c:v>
                </c:pt>
                <c:pt idx="10">
                  <c:v>2017 GS</c:v>
                </c:pt>
                <c:pt idx="11">
                  <c:v>2018 GS</c:v>
                </c:pt>
                <c:pt idx="12">
                  <c:v>2019 GS</c:v>
                </c:pt>
                <c:pt idx="13">
                  <c:v>2020 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Sales'!$B$63:$S$63</c15:sqref>
                  </c15:fullRef>
                </c:ext>
              </c:extLst>
              <c:f>('Gross Sales'!$B$63:$O$63,'Gross Sales'!$Q$63)</c:f>
              <c:numCache>
                <c:formatCode>"$"#,##0</c:formatCode>
                <c:ptCount val="15"/>
                <c:pt idx="0">
                  <c:v>4986363953</c:v>
                </c:pt>
                <c:pt idx="1">
                  <c:v>4985998125</c:v>
                </c:pt>
                <c:pt idx="2">
                  <c:v>4528269740</c:v>
                </c:pt>
                <c:pt idx="3">
                  <c:v>4814802742</c:v>
                </c:pt>
                <c:pt idx="4">
                  <c:v>5509037383</c:v>
                </c:pt>
                <c:pt idx="5">
                  <c:v>6033195365</c:v>
                </c:pt>
                <c:pt idx="6">
                  <c:v>6371780955</c:v>
                </c:pt>
                <c:pt idx="7">
                  <c:v>6926123741</c:v>
                </c:pt>
                <c:pt idx="8">
                  <c:v>6840495580</c:v>
                </c:pt>
                <c:pt idx="9">
                  <c:v>6823206860</c:v>
                </c:pt>
                <c:pt idx="10">
                  <c:v>7199201305</c:v>
                </c:pt>
                <c:pt idx="11">
                  <c:v>8138378946</c:v>
                </c:pt>
                <c:pt idx="12">
                  <c:v>8777082533</c:v>
                </c:pt>
                <c:pt idx="13">
                  <c:v>9585854401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72-62F7-49C4-A3D8-31F87B5F27B7}"/>
            </c:ext>
          </c:extLst>
        </c:ser>
        <c:ser>
          <c:idx val="63"/>
          <c:order val="63"/>
          <c:tx>
            <c:strRef>
              <c:f>'Gross Sales'!$A$65</c:f>
              <c:strCache>
                <c:ptCount val="1"/>
                <c:pt idx="0">
                  <c:v>Terry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('Gross Sales'!$B$1:$O$1,'Gross Sales'!$Q$1)</c:f>
              <c:strCache>
                <c:ptCount val="15"/>
                <c:pt idx="0">
                  <c:v>2007 GS</c:v>
                </c:pt>
                <c:pt idx="1">
                  <c:v>2008 GS</c:v>
                </c:pt>
                <c:pt idx="2">
                  <c:v>2009 GS</c:v>
                </c:pt>
                <c:pt idx="3">
                  <c:v>2010 GS</c:v>
                </c:pt>
                <c:pt idx="4">
                  <c:v>2011 GS</c:v>
                </c:pt>
                <c:pt idx="5">
                  <c:v>2012 GS</c:v>
                </c:pt>
                <c:pt idx="6">
                  <c:v>2013 GS</c:v>
                </c:pt>
                <c:pt idx="7">
                  <c:v>2014 GS</c:v>
                </c:pt>
                <c:pt idx="8">
                  <c:v>2015 GS</c:v>
                </c:pt>
                <c:pt idx="9">
                  <c:v>2016 GS</c:v>
                </c:pt>
                <c:pt idx="10">
                  <c:v>2017 GS</c:v>
                </c:pt>
                <c:pt idx="11">
                  <c:v>2018 GS</c:v>
                </c:pt>
                <c:pt idx="12">
                  <c:v>2019 GS</c:v>
                </c:pt>
                <c:pt idx="13">
                  <c:v>2020 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Sales'!$B$65:$S$65</c15:sqref>
                  </c15:fullRef>
                </c:ext>
              </c:extLst>
              <c:f>('Gross Sales'!$B$65:$O$65,'Gross Sales'!$Q$65)</c:f>
              <c:numCache>
                <c:formatCode>"$"#,##0</c:formatCode>
                <c:ptCount val="15"/>
                <c:pt idx="0">
                  <c:v>240184478</c:v>
                </c:pt>
                <c:pt idx="1">
                  <c:v>306890015</c:v>
                </c:pt>
                <c:pt idx="2">
                  <c:v>254414939</c:v>
                </c:pt>
                <c:pt idx="3">
                  <c:v>258117944</c:v>
                </c:pt>
                <c:pt idx="4">
                  <c:v>288372799</c:v>
                </c:pt>
                <c:pt idx="5">
                  <c:v>309370373</c:v>
                </c:pt>
                <c:pt idx="6">
                  <c:v>312314225</c:v>
                </c:pt>
                <c:pt idx="7">
                  <c:v>332432049</c:v>
                </c:pt>
                <c:pt idx="8">
                  <c:v>307875143</c:v>
                </c:pt>
                <c:pt idx="9">
                  <c:v>439705837</c:v>
                </c:pt>
                <c:pt idx="10">
                  <c:v>307274859</c:v>
                </c:pt>
                <c:pt idx="11">
                  <c:v>341966631</c:v>
                </c:pt>
                <c:pt idx="12">
                  <c:v>395598426</c:v>
                </c:pt>
                <c:pt idx="13">
                  <c:v>347669603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74-62F7-49C4-A3D8-31F87B5F27B7}"/>
            </c:ext>
          </c:extLst>
        </c:ser>
        <c:ser>
          <c:idx val="64"/>
          <c:order val="64"/>
          <c:tx>
            <c:strRef>
              <c:f>'Gross Sales'!$A$66</c:f>
              <c:strCache>
                <c:ptCount val="1"/>
                <c:pt idx="0">
                  <c:v>Tom Green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('Gross Sales'!$B$1:$O$1,'Gross Sales'!$Q$1)</c:f>
              <c:strCache>
                <c:ptCount val="15"/>
                <c:pt idx="0">
                  <c:v>2007 GS</c:v>
                </c:pt>
                <c:pt idx="1">
                  <c:v>2008 GS</c:v>
                </c:pt>
                <c:pt idx="2">
                  <c:v>2009 GS</c:v>
                </c:pt>
                <c:pt idx="3">
                  <c:v>2010 GS</c:v>
                </c:pt>
                <c:pt idx="4">
                  <c:v>2011 GS</c:v>
                </c:pt>
                <c:pt idx="5">
                  <c:v>2012 GS</c:v>
                </c:pt>
                <c:pt idx="6">
                  <c:v>2013 GS</c:v>
                </c:pt>
                <c:pt idx="7">
                  <c:v>2014 GS</c:v>
                </c:pt>
                <c:pt idx="8">
                  <c:v>2015 GS</c:v>
                </c:pt>
                <c:pt idx="9">
                  <c:v>2016 GS</c:v>
                </c:pt>
                <c:pt idx="10">
                  <c:v>2017 GS</c:v>
                </c:pt>
                <c:pt idx="11">
                  <c:v>2018 GS</c:v>
                </c:pt>
                <c:pt idx="12">
                  <c:v>2019 GS</c:v>
                </c:pt>
                <c:pt idx="13">
                  <c:v>2020 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Sales'!$B$66:$S$66</c15:sqref>
                  </c15:fullRef>
                </c:ext>
              </c:extLst>
              <c:f>('Gross Sales'!$B$66:$O$66,'Gross Sales'!$Q$66)</c:f>
              <c:numCache>
                <c:formatCode>"$"#,##0</c:formatCode>
                <c:ptCount val="15"/>
                <c:pt idx="0">
                  <c:v>3641144469</c:v>
                </c:pt>
                <c:pt idx="1">
                  <c:v>4008882723</c:v>
                </c:pt>
                <c:pt idx="2">
                  <c:v>3779637025</c:v>
                </c:pt>
                <c:pt idx="3">
                  <c:v>4103790697</c:v>
                </c:pt>
                <c:pt idx="4">
                  <c:v>4577010523</c:v>
                </c:pt>
                <c:pt idx="5">
                  <c:v>4993065335</c:v>
                </c:pt>
                <c:pt idx="6">
                  <c:v>5439289029</c:v>
                </c:pt>
                <c:pt idx="7">
                  <c:v>6081922750</c:v>
                </c:pt>
                <c:pt idx="8">
                  <c:v>6883431519</c:v>
                </c:pt>
                <c:pt idx="9">
                  <c:v>5964283753</c:v>
                </c:pt>
                <c:pt idx="10">
                  <c:v>6261764710</c:v>
                </c:pt>
                <c:pt idx="11">
                  <c:v>6296422840</c:v>
                </c:pt>
                <c:pt idx="12">
                  <c:v>6230142425</c:v>
                </c:pt>
                <c:pt idx="13">
                  <c:v>6110179233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75-62F7-49C4-A3D8-31F87B5F27B7}"/>
            </c:ext>
          </c:extLst>
        </c:ser>
        <c:ser>
          <c:idx val="66"/>
          <c:order val="66"/>
          <c:tx>
            <c:strRef>
              <c:f>'Gross Sales'!$A$68</c:f>
              <c:strCache>
                <c:ptCount val="1"/>
                <c:pt idx="0">
                  <c:v>Val Verde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('Gross Sales'!$B$1:$O$1,'Gross Sales'!$Q$1)</c:f>
              <c:strCache>
                <c:ptCount val="15"/>
                <c:pt idx="0">
                  <c:v>2007 GS</c:v>
                </c:pt>
                <c:pt idx="1">
                  <c:v>2008 GS</c:v>
                </c:pt>
                <c:pt idx="2">
                  <c:v>2009 GS</c:v>
                </c:pt>
                <c:pt idx="3">
                  <c:v>2010 GS</c:v>
                </c:pt>
                <c:pt idx="4">
                  <c:v>2011 GS</c:v>
                </c:pt>
                <c:pt idx="5">
                  <c:v>2012 GS</c:v>
                </c:pt>
                <c:pt idx="6">
                  <c:v>2013 GS</c:v>
                </c:pt>
                <c:pt idx="7">
                  <c:v>2014 GS</c:v>
                </c:pt>
                <c:pt idx="8">
                  <c:v>2015 GS</c:v>
                </c:pt>
                <c:pt idx="9">
                  <c:v>2016 GS</c:v>
                </c:pt>
                <c:pt idx="10">
                  <c:v>2017 GS</c:v>
                </c:pt>
                <c:pt idx="11">
                  <c:v>2018 GS</c:v>
                </c:pt>
                <c:pt idx="12">
                  <c:v>2019 GS</c:v>
                </c:pt>
                <c:pt idx="13">
                  <c:v>2020 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Sales'!$B$68:$S$68</c15:sqref>
                  </c15:fullRef>
                </c:ext>
              </c:extLst>
              <c:f>('Gross Sales'!$B$68:$O$68,'Gross Sales'!$Q$68)</c:f>
              <c:numCache>
                <c:formatCode>"$"#,##0</c:formatCode>
                <c:ptCount val="15"/>
                <c:pt idx="0">
                  <c:v>747057262</c:v>
                </c:pt>
                <c:pt idx="1">
                  <c:v>723501006</c:v>
                </c:pt>
                <c:pt idx="2">
                  <c:v>761321915</c:v>
                </c:pt>
                <c:pt idx="3">
                  <c:v>749860125</c:v>
                </c:pt>
                <c:pt idx="4">
                  <c:v>780449641</c:v>
                </c:pt>
                <c:pt idx="5">
                  <c:v>802703081</c:v>
                </c:pt>
                <c:pt idx="6">
                  <c:v>999803906</c:v>
                </c:pt>
                <c:pt idx="7">
                  <c:v>1160519361</c:v>
                </c:pt>
                <c:pt idx="8">
                  <c:v>1159839937</c:v>
                </c:pt>
                <c:pt idx="9">
                  <c:v>1254057603</c:v>
                </c:pt>
                <c:pt idx="10">
                  <c:v>954973658</c:v>
                </c:pt>
                <c:pt idx="11">
                  <c:v>965416686</c:v>
                </c:pt>
                <c:pt idx="12">
                  <c:v>1101063404</c:v>
                </c:pt>
                <c:pt idx="13">
                  <c:v>1430833072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77-62F7-49C4-A3D8-31F87B5F27B7}"/>
            </c:ext>
          </c:extLst>
        </c:ser>
        <c:ser>
          <c:idx val="69"/>
          <c:order val="69"/>
          <c:tx>
            <c:strRef>
              <c:f>'Gross Sales'!$A$71</c:f>
              <c:strCache>
                <c:ptCount val="1"/>
                <c:pt idx="0">
                  <c:v>Yoakum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'Gross Sales'!$B$1:$S$1</c15:sqref>
                  </c15:fullRef>
                </c:ext>
              </c:extLst>
              <c:f>('Gross Sales'!$B$1:$O$1,'Gross Sales'!$Q$1)</c:f>
              <c:strCache>
                <c:ptCount val="15"/>
                <c:pt idx="0">
                  <c:v>2007 GS</c:v>
                </c:pt>
                <c:pt idx="1">
                  <c:v>2008 GS</c:v>
                </c:pt>
                <c:pt idx="2">
                  <c:v>2009 GS</c:v>
                </c:pt>
                <c:pt idx="3">
                  <c:v>2010 GS</c:v>
                </c:pt>
                <c:pt idx="4">
                  <c:v>2011 GS</c:v>
                </c:pt>
                <c:pt idx="5">
                  <c:v>2012 GS</c:v>
                </c:pt>
                <c:pt idx="6">
                  <c:v>2013 GS</c:v>
                </c:pt>
                <c:pt idx="7">
                  <c:v>2014 GS</c:v>
                </c:pt>
                <c:pt idx="8">
                  <c:v>2015 GS</c:v>
                </c:pt>
                <c:pt idx="9">
                  <c:v>2016 GS</c:v>
                </c:pt>
                <c:pt idx="10">
                  <c:v>2017 GS</c:v>
                </c:pt>
                <c:pt idx="11">
                  <c:v>2018 GS</c:v>
                </c:pt>
                <c:pt idx="12">
                  <c:v>2019 GS</c:v>
                </c:pt>
                <c:pt idx="13">
                  <c:v>2020 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'Gross Sales'!$B$71:$S$71</c15:sqref>
                  </c15:fullRef>
                </c:ext>
              </c:extLst>
              <c:f>('Gross Sales'!$B$71:$O$71,'Gross Sales'!$Q$71)</c:f>
              <c:numCache>
                <c:formatCode>#,##0</c:formatCode>
                <c:ptCount val="15"/>
                <c:pt idx="0" formatCode="&quot;$&quot;#,##0">
                  <c:v>272554272</c:v>
                </c:pt>
                <c:pt idx="1">
                  <c:v>282581631</c:v>
                </c:pt>
                <c:pt idx="2">
                  <c:v>177673384</c:v>
                </c:pt>
                <c:pt idx="3">
                  <c:v>231756615</c:v>
                </c:pt>
                <c:pt idx="4" formatCode="&quot;$&quot;#,##0">
                  <c:v>329202853</c:v>
                </c:pt>
                <c:pt idx="5">
                  <c:v>402262706</c:v>
                </c:pt>
                <c:pt idx="6">
                  <c:v>367133963</c:v>
                </c:pt>
                <c:pt idx="7">
                  <c:v>399246339</c:v>
                </c:pt>
                <c:pt idx="8">
                  <c:v>337828161</c:v>
                </c:pt>
                <c:pt idx="9">
                  <c:v>488928772</c:v>
                </c:pt>
                <c:pt idx="10">
                  <c:v>348195701</c:v>
                </c:pt>
                <c:pt idx="11" formatCode="&quot;$&quot;#,##0">
                  <c:v>455823343</c:v>
                </c:pt>
                <c:pt idx="12" formatCode="&quot;$&quot;#,##0">
                  <c:v>546832036</c:v>
                </c:pt>
                <c:pt idx="13">
                  <c:v>262387985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7A-62F7-49C4-A3D8-31F87B5F2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315119"/>
        <c:axId val="18571237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'Gross Sales'!$A$2</c15:sqref>
                        </c15:formulaRef>
                      </c:ext>
                    </c:extLst>
                    <c:strCache>
                      <c:ptCount val="1"/>
                      <c:pt idx="0">
                        <c:v>Andrews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'Gross Sales'!$B$1:$S$1</c15:sqref>
                        </c15:fullRef>
                        <c15:formulaRef>
                          <c15:sqref>('Gross Sales'!$B$1:$O$1,'Gross Sales'!$Q$1)</c15:sqref>
                        </c15:formulaRef>
                      </c:ext>
                    </c:extLst>
                    <c:strCache>
                      <c:ptCount val="15"/>
                      <c:pt idx="0">
                        <c:v>2007 GS</c:v>
                      </c:pt>
                      <c:pt idx="1">
                        <c:v>2008 GS</c:v>
                      </c:pt>
                      <c:pt idx="2">
                        <c:v>2009 GS</c:v>
                      </c:pt>
                      <c:pt idx="3">
                        <c:v>2010 GS</c:v>
                      </c:pt>
                      <c:pt idx="4">
                        <c:v>2011 GS</c:v>
                      </c:pt>
                      <c:pt idx="5">
                        <c:v>2012 GS</c:v>
                      </c:pt>
                      <c:pt idx="6">
                        <c:v>2013 GS</c:v>
                      </c:pt>
                      <c:pt idx="7">
                        <c:v>2014 GS</c:v>
                      </c:pt>
                      <c:pt idx="8">
                        <c:v>2015 GS</c:v>
                      </c:pt>
                      <c:pt idx="9">
                        <c:v>2016 GS</c:v>
                      </c:pt>
                      <c:pt idx="10">
                        <c:v>2017 GS</c:v>
                      </c:pt>
                      <c:pt idx="11">
                        <c:v>2018 GS</c:v>
                      </c:pt>
                      <c:pt idx="12">
                        <c:v>2019 GS</c:v>
                      </c:pt>
                      <c:pt idx="13">
                        <c:v>2020 GS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'Gross Sales'!$B$2:$S$2</c15:sqref>
                        </c15:fullRef>
                        <c15:formulaRef>
                          <c15:sqref>('Gross Sales'!$B$2:$O$2,'Gross Sales'!$Q$2)</c15:sqref>
                        </c15:formulaRef>
                      </c:ext>
                    </c:extLst>
                    <c:numCache>
                      <c:formatCode>"$"#,##0</c:formatCode>
                      <c:ptCount val="15"/>
                      <c:pt idx="0">
                        <c:v>442072160</c:v>
                      </c:pt>
                      <c:pt idx="1">
                        <c:v>557487903</c:v>
                      </c:pt>
                      <c:pt idx="2">
                        <c:v>477642118</c:v>
                      </c:pt>
                      <c:pt idx="3">
                        <c:v>525014443</c:v>
                      </c:pt>
                      <c:pt idx="4">
                        <c:v>712788380</c:v>
                      </c:pt>
                      <c:pt idx="5">
                        <c:v>795415162</c:v>
                      </c:pt>
                      <c:pt idx="6">
                        <c:v>862169699</c:v>
                      </c:pt>
                      <c:pt idx="7">
                        <c:v>1015947344</c:v>
                      </c:pt>
                      <c:pt idx="8">
                        <c:v>787233217</c:v>
                      </c:pt>
                      <c:pt idx="9">
                        <c:v>633278296</c:v>
                      </c:pt>
                      <c:pt idx="10">
                        <c:v>792131550</c:v>
                      </c:pt>
                      <c:pt idx="11">
                        <c:v>1059676685</c:v>
                      </c:pt>
                      <c:pt idx="12">
                        <c:v>1072081809</c:v>
                      </c:pt>
                      <c:pt idx="13">
                        <c:v>230466417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62F7-49C4-A3D8-31F87B5F27B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'Gross Sales'!$A$3</c15:sqref>
                        </c15:formulaRef>
                      </c:ext>
                    </c:extLst>
                    <c:strCache>
                      <c:ptCount val="1"/>
                      <c:pt idx="0">
                        <c:v>Borden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'Gross Sales'!$B$1:$S$1</c15:sqref>
                        </c15:fullRef>
                        <c15:formulaRef>
                          <c15:sqref>('Gross Sales'!$B$1:$O$1,'Gross Sales'!$Q$1)</c15:sqref>
                        </c15:formulaRef>
                      </c:ext>
                    </c:extLst>
                    <c:strCache>
                      <c:ptCount val="15"/>
                      <c:pt idx="0">
                        <c:v>2007 GS</c:v>
                      </c:pt>
                      <c:pt idx="1">
                        <c:v>2008 GS</c:v>
                      </c:pt>
                      <c:pt idx="2">
                        <c:v>2009 GS</c:v>
                      </c:pt>
                      <c:pt idx="3">
                        <c:v>2010 GS</c:v>
                      </c:pt>
                      <c:pt idx="4">
                        <c:v>2011 GS</c:v>
                      </c:pt>
                      <c:pt idx="5">
                        <c:v>2012 GS</c:v>
                      </c:pt>
                      <c:pt idx="6">
                        <c:v>2013 GS</c:v>
                      </c:pt>
                      <c:pt idx="7">
                        <c:v>2014 GS</c:v>
                      </c:pt>
                      <c:pt idx="8">
                        <c:v>2015 GS</c:v>
                      </c:pt>
                      <c:pt idx="9">
                        <c:v>2016 GS</c:v>
                      </c:pt>
                      <c:pt idx="10">
                        <c:v>2017 GS</c:v>
                      </c:pt>
                      <c:pt idx="11">
                        <c:v>2018 GS</c:v>
                      </c:pt>
                      <c:pt idx="12">
                        <c:v>2019 GS</c:v>
                      </c:pt>
                      <c:pt idx="13">
                        <c:v>2020 GS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'Gross Sales'!$B$3:$S$3</c15:sqref>
                        </c15:fullRef>
                        <c15:formulaRef>
                          <c15:sqref>('Gross Sales'!$B$3:$O$3,'Gross Sales'!$Q$3)</c15:sqref>
                        </c15:formulaRef>
                      </c:ext>
                    </c:extLst>
                    <c:numCache>
                      <c:formatCode>"$"#,##0</c:formatCode>
                      <c:ptCount val="15"/>
                      <c:pt idx="0">
                        <c:v>687009</c:v>
                      </c:pt>
                      <c:pt idx="1">
                        <c:v>1142467</c:v>
                      </c:pt>
                      <c:pt idx="2">
                        <c:v>610450</c:v>
                      </c:pt>
                      <c:pt idx="3">
                        <c:v>742109</c:v>
                      </c:pt>
                      <c:pt idx="4">
                        <c:v>1848711</c:v>
                      </c:pt>
                      <c:pt idx="5">
                        <c:v>1722668</c:v>
                      </c:pt>
                      <c:pt idx="6">
                        <c:v>2681800</c:v>
                      </c:pt>
                      <c:pt idx="7">
                        <c:v>10164736</c:v>
                      </c:pt>
                      <c:pt idx="8">
                        <c:v>29689983</c:v>
                      </c:pt>
                      <c:pt idx="9">
                        <c:v>57086493</c:v>
                      </c:pt>
                      <c:pt idx="10">
                        <c:v>62653883</c:v>
                      </c:pt>
                      <c:pt idx="11">
                        <c:v>70928203</c:v>
                      </c:pt>
                      <c:pt idx="12">
                        <c:v>73102143</c:v>
                      </c:pt>
                      <c:pt idx="13">
                        <c:v>59339438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2F7-49C4-A3D8-31F87B5F27B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'Gross Sales'!$A$10</c15:sqref>
                        </c15:formulaRef>
                      </c:ext>
                    </c:extLst>
                    <c:strCache>
                      <c:ptCount val="1"/>
                      <c:pt idx="0">
                        <c:v>Crane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'Gross Sales'!$B$1:$S$1</c15:sqref>
                        </c15:fullRef>
                        <c15:formulaRef>
                          <c15:sqref>('Gross Sales'!$B$1:$O$1,'Gross Sales'!$Q$1)</c15:sqref>
                        </c15:formulaRef>
                      </c:ext>
                    </c:extLst>
                    <c:strCache>
                      <c:ptCount val="15"/>
                      <c:pt idx="0">
                        <c:v>2007 GS</c:v>
                      </c:pt>
                      <c:pt idx="1">
                        <c:v>2008 GS</c:v>
                      </c:pt>
                      <c:pt idx="2">
                        <c:v>2009 GS</c:v>
                      </c:pt>
                      <c:pt idx="3">
                        <c:v>2010 GS</c:v>
                      </c:pt>
                      <c:pt idx="4">
                        <c:v>2011 GS</c:v>
                      </c:pt>
                      <c:pt idx="5">
                        <c:v>2012 GS</c:v>
                      </c:pt>
                      <c:pt idx="6">
                        <c:v>2013 GS</c:v>
                      </c:pt>
                      <c:pt idx="7">
                        <c:v>2014 GS</c:v>
                      </c:pt>
                      <c:pt idx="8">
                        <c:v>2015 GS</c:v>
                      </c:pt>
                      <c:pt idx="9">
                        <c:v>2016 GS</c:v>
                      </c:pt>
                      <c:pt idx="10">
                        <c:v>2017 GS</c:v>
                      </c:pt>
                      <c:pt idx="11">
                        <c:v>2018 GS</c:v>
                      </c:pt>
                      <c:pt idx="12">
                        <c:v>2019 GS</c:v>
                      </c:pt>
                      <c:pt idx="13">
                        <c:v>2020 GS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'Gross Sales'!$B$10:$S$10</c15:sqref>
                        </c15:fullRef>
                        <c15:formulaRef>
                          <c15:sqref>('Gross Sales'!$B$10:$O$10,'Gross Sales'!$Q$10)</c15:sqref>
                        </c15:formulaRef>
                      </c:ext>
                    </c:extLst>
                    <c:numCache>
                      <c:formatCode>"$"#,##0</c:formatCode>
                      <c:ptCount val="15"/>
                      <c:pt idx="0">
                        <c:v>155396548</c:v>
                      </c:pt>
                      <c:pt idx="1">
                        <c:v>171737800</c:v>
                      </c:pt>
                      <c:pt idx="2">
                        <c:v>98151830</c:v>
                      </c:pt>
                      <c:pt idx="3">
                        <c:v>112302616</c:v>
                      </c:pt>
                      <c:pt idx="4">
                        <c:v>153194525</c:v>
                      </c:pt>
                      <c:pt idx="5">
                        <c:v>185889422</c:v>
                      </c:pt>
                      <c:pt idx="6">
                        <c:v>190460223</c:v>
                      </c:pt>
                      <c:pt idx="7">
                        <c:v>199984474</c:v>
                      </c:pt>
                      <c:pt idx="8">
                        <c:v>126742850</c:v>
                      </c:pt>
                      <c:pt idx="9">
                        <c:v>96896411</c:v>
                      </c:pt>
                      <c:pt idx="10">
                        <c:v>91757468</c:v>
                      </c:pt>
                      <c:pt idx="11">
                        <c:v>158764619</c:v>
                      </c:pt>
                      <c:pt idx="12">
                        <c:v>175667279</c:v>
                      </c:pt>
                      <c:pt idx="13">
                        <c:v>116257475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2F7-49C4-A3D8-31F87B5F27B7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'Gross Sales'!$A$15</c15:sqref>
                        </c15:formulaRef>
                      </c:ext>
                    </c:extLst>
                    <c:strCache>
                      <c:ptCount val="1"/>
                      <c:pt idx="0">
                        <c:v>Dawson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'Gross Sales'!$B$1:$S$1</c15:sqref>
                        </c15:fullRef>
                        <c15:formulaRef>
                          <c15:sqref>('Gross Sales'!$B$1:$O$1,'Gross Sales'!$Q$1)</c15:sqref>
                        </c15:formulaRef>
                      </c:ext>
                    </c:extLst>
                    <c:strCache>
                      <c:ptCount val="15"/>
                      <c:pt idx="0">
                        <c:v>2007 GS</c:v>
                      </c:pt>
                      <c:pt idx="1">
                        <c:v>2008 GS</c:v>
                      </c:pt>
                      <c:pt idx="2">
                        <c:v>2009 GS</c:v>
                      </c:pt>
                      <c:pt idx="3">
                        <c:v>2010 GS</c:v>
                      </c:pt>
                      <c:pt idx="4">
                        <c:v>2011 GS</c:v>
                      </c:pt>
                      <c:pt idx="5">
                        <c:v>2012 GS</c:v>
                      </c:pt>
                      <c:pt idx="6">
                        <c:v>2013 GS</c:v>
                      </c:pt>
                      <c:pt idx="7">
                        <c:v>2014 GS</c:v>
                      </c:pt>
                      <c:pt idx="8">
                        <c:v>2015 GS</c:v>
                      </c:pt>
                      <c:pt idx="9">
                        <c:v>2016 GS</c:v>
                      </c:pt>
                      <c:pt idx="10">
                        <c:v>2017 GS</c:v>
                      </c:pt>
                      <c:pt idx="11">
                        <c:v>2018 GS</c:v>
                      </c:pt>
                      <c:pt idx="12">
                        <c:v>2019 GS</c:v>
                      </c:pt>
                      <c:pt idx="13">
                        <c:v>2020 GS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'Gross Sales'!$B$15:$S$15</c15:sqref>
                        </c15:fullRef>
                        <c15:formulaRef>
                          <c15:sqref>('Gross Sales'!$B$15:$O$15,'Gross Sales'!$Q$15)</c15:sqref>
                        </c15:formulaRef>
                      </c:ext>
                    </c:extLst>
                    <c:numCache>
                      <c:formatCode>"$"#,##0</c:formatCode>
                      <c:ptCount val="15"/>
                      <c:pt idx="0">
                        <c:v>288805168</c:v>
                      </c:pt>
                      <c:pt idx="1">
                        <c:v>310075906</c:v>
                      </c:pt>
                      <c:pt idx="2">
                        <c:v>274097249</c:v>
                      </c:pt>
                      <c:pt idx="3">
                        <c:v>326391446</c:v>
                      </c:pt>
                      <c:pt idx="4">
                        <c:v>351364461</c:v>
                      </c:pt>
                      <c:pt idx="5">
                        <c:v>376325738</c:v>
                      </c:pt>
                      <c:pt idx="6">
                        <c:v>362721634</c:v>
                      </c:pt>
                      <c:pt idx="7">
                        <c:v>447134452</c:v>
                      </c:pt>
                      <c:pt idx="8">
                        <c:v>440796317</c:v>
                      </c:pt>
                      <c:pt idx="9">
                        <c:v>394248203</c:v>
                      </c:pt>
                      <c:pt idx="10">
                        <c:v>397047251</c:v>
                      </c:pt>
                      <c:pt idx="11">
                        <c:v>432773853</c:v>
                      </c:pt>
                      <c:pt idx="12">
                        <c:v>506620463</c:v>
                      </c:pt>
                      <c:pt idx="13">
                        <c:v>420497218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62F7-49C4-A3D8-31F87B5F27B7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'Gross Sales'!$A$21</c15:sqref>
                        </c15:formulaRef>
                      </c:ext>
                    </c:extLst>
                    <c:strCache>
                      <c:ptCount val="1"/>
                      <c:pt idx="0">
                        <c:v>Gaines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'Gross Sales'!$B$1:$S$1</c15:sqref>
                        </c15:fullRef>
                        <c15:formulaRef>
                          <c15:sqref>('Gross Sales'!$B$1:$O$1,'Gross Sales'!$Q$1)</c15:sqref>
                        </c15:formulaRef>
                      </c:ext>
                    </c:extLst>
                    <c:strCache>
                      <c:ptCount val="15"/>
                      <c:pt idx="0">
                        <c:v>2007 GS</c:v>
                      </c:pt>
                      <c:pt idx="1">
                        <c:v>2008 GS</c:v>
                      </c:pt>
                      <c:pt idx="2">
                        <c:v>2009 GS</c:v>
                      </c:pt>
                      <c:pt idx="3">
                        <c:v>2010 GS</c:v>
                      </c:pt>
                      <c:pt idx="4">
                        <c:v>2011 GS</c:v>
                      </c:pt>
                      <c:pt idx="5">
                        <c:v>2012 GS</c:v>
                      </c:pt>
                      <c:pt idx="6">
                        <c:v>2013 GS</c:v>
                      </c:pt>
                      <c:pt idx="7">
                        <c:v>2014 GS</c:v>
                      </c:pt>
                      <c:pt idx="8">
                        <c:v>2015 GS</c:v>
                      </c:pt>
                      <c:pt idx="9">
                        <c:v>2016 GS</c:v>
                      </c:pt>
                      <c:pt idx="10">
                        <c:v>2017 GS</c:v>
                      </c:pt>
                      <c:pt idx="11">
                        <c:v>2018 GS</c:v>
                      </c:pt>
                      <c:pt idx="12">
                        <c:v>2019 GS</c:v>
                      </c:pt>
                      <c:pt idx="13">
                        <c:v>2020 GS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'Gross Sales'!$B$21:$S$21</c15:sqref>
                        </c15:fullRef>
                        <c15:formulaRef>
                          <c15:sqref>('Gross Sales'!$B$21:$O$21,'Gross Sales'!$Q$21)</c15:sqref>
                        </c15:formulaRef>
                      </c:ext>
                    </c:extLst>
                    <c:numCache>
                      <c:formatCode>"$"#,##0</c:formatCode>
                      <c:ptCount val="15"/>
                      <c:pt idx="0">
                        <c:v>378759710</c:v>
                      </c:pt>
                      <c:pt idx="1">
                        <c:v>466745003</c:v>
                      </c:pt>
                      <c:pt idx="2">
                        <c:v>355020764</c:v>
                      </c:pt>
                      <c:pt idx="3">
                        <c:v>410147586</c:v>
                      </c:pt>
                      <c:pt idx="4">
                        <c:v>553870360</c:v>
                      </c:pt>
                      <c:pt idx="5">
                        <c:v>590680365</c:v>
                      </c:pt>
                      <c:pt idx="6">
                        <c:v>610562855</c:v>
                      </c:pt>
                      <c:pt idx="7">
                        <c:v>770927037</c:v>
                      </c:pt>
                      <c:pt idx="8">
                        <c:v>721667649</c:v>
                      </c:pt>
                      <c:pt idx="9">
                        <c:v>621871949</c:v>
                      </c:pt>
                      <c:pt idx="10">
                        <c:v>866617718</c:v>
                      </c:pt>
                      <c:pt idx="11">
                        <c:v>982132527</c:v>
                      </c:pt>
                      <c:pt idx="12">
                        <c:v>1076268366</c:v>
                      </c:pt>
                      <c:pt idx="13">
                        <c:v>914546781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8-62F7-49C4-A3D8-31F87B5F27B7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'Gross Sales'!$A$23</c15:sqref>
                        </c15:formulaRef>
                      </c:ext>
                    </c:extLst>
                    <c:strCache>
                      <c:ptCount val="1"/>
                      <c:pt idx="0">
                        <c:v>Glasscock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'Gross Sales'!$B$1:$S$1</c15:sqref>
                        </c15:fullRef>
                        <c15:formulaRef>
                          <c15:sqref>('Gross Sales'!$B$1:$O$1,'Gross Sales'!$Q$1)</c15:sqref>
                        </c15:formulaRef>
                      </c:ext>
                    </c:extLst>
                    <c:strCache>
                      <c:ptCount val="15"/>
                      <c:pt idx="0">
                        <c:v>2007 GS</c:v>
                      </c:pt>
                      <c:pt idx="1">
                        <c:v>2008 GS</c:v>
                      </c:pt>
                      <c:pt idx="2">
                        <c:v>2009 GS</c:v>
                      </c:pt>
                      <c:pt idx="3">
                        <c:v>2010 GS</c:v>
                      </c:pt>
                      <c:pt idx="4">
                        <c:v>2011 GS</c:v>
                      </c:pt>
                      <c:pt idx="5">
                        <c:v>2012 GS</c:v>
                      </c:pt>
                      <c:pt idx="6">
                        <c:v>2013 GS</c:v>
                      </c:pt>
                      <c:pt idx="7">
                        <c:v>2014 GS</c:v>
                      </c:pt>
                      <c:pt idx="8">
                        <c:v>2015 GS</c:v>
                      </c:pt>
                      <c:pt idx="9">
                        <c:v>2016 GS</c:v>
                      </c:pt>
                      <c:pt idx="10">
                        <c:v>2017 GS</c:v>
                      </c:pt>
                      <c:pt idx="11">
                        <c:v>2018 GS</c:v>
                      </c:pt>
                      <c:pt idx="12">
                        <c:v>2019 GS</c:v>
                      </c:pt>
                      <c:pt idx="13">
                        <c:v>2020 GS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'Gross Sales'!$B$23:$S$23</c15:sqref>
                        </c15:fullRef>
                        <c15:formulaRef>
                          <c15:sqref>('Gross Sales'!$B$23:$O$23,'Gross Sales'!$Q$23)</c15:sqref>
                        </c15:formulaRef>
                      </c:ext>
                    </c:extLst>
                    <c:numCache>
                      <c:formatCode>"$"#,##0</c:formatCode>
                      <c:ptCount val="15"/>
                      <c:pt idx="0">
                        <c:v>16740307</c:v>
                      </c:pt>
                      <c:pt idx="1">
                        <c:v>17507237</c:v>
                      </c:pt>
                      <c:pt idx="2">
                        <c:v>17000549</c:v>
                      </c:pt>
                      <c:pt idx="3">
                        <c:v>17811746</c:v>
                      </c:pt>
                      <c:pt idx="4">
                        <c:v>40942901</c:v>
                      </c:pt>
                      <c:pt idx="5">
                        <c:v>64784609</c:v>
                      </c:pt>
                      <c:pt idx="6">
                        <c:v>95345903</c:v>
                      </c:pt>
                      <c:pt idx="7">
                        <c:v>115710710</c:v>
                      </c:pt>
                      <c:pt idx="8">
                        <c:v>98201290</c:v>
                      </c:pt>
                      <c:pt idx="9">
                        <c:v>76791263</c:v>
                      </c:pt>
                      <c:pt idx="10">
                        <c:v>115835479</c:v>
                      </c:pt>
                      <c:pt idx="11">
                        <c:v>180922328</c:v>
                      </c:pt>
                      <c:pt idx="12">
                        <c:v>215044015</c:v>
                      </c:pt>
                      <c:pt idx="13">
                        <c:v>128978679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A-62F7-49C4-A3D8-31F87B5F27B7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'Gross Sales'!$A$27</c15:sqref>
                        </c15:formulaRef>
                      </c:ext>
                    </c:extLst>
                    <c:strCache>
                      <c:ptCount val="1"/>
                      <c:pt idx="0">
                        <c:v>Howard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'Gross Sales'!$B$1:$S$1</c15:sqref>
                        </c15:fullRef>
                        <c15:formulaRef>
                          <c15:sqref>('Gross Sales'!$B$1:$O$1,'Gross Sales'!$Q$1)</c15:sqref>
                        </c15:formulaRef>
                      </c:ext>
                    </c:extLst>
                    <c:strCache>
                      <c:ptCount val="15"/>
                      <c:pt idx="0">
                        <c:v>2007 GS</c:v>
                      </c:pt>
                      <c:pt idx="1">
                        <c:v>2008 GS</c:v>
                      </c:pt>
                      <c:pt idx="2">
                        <c:v>2009 GS</c:v>
                      </c:pt>
                      <c:pt idx="3">
                        <c:v>2010 GS</c:v>
                      </c:pt>
                      <c:pt idx="4">
                        <c:v>2011 GS</c:v>
                      </c:pt>
                      <c:pt idx="5">
                        <c:v>2012 GS</c:v>
                      </c:pt>
                      <c:pt idx="6">
                        <c:v>2013 GS</c:v>
                      </c:pt>
                      <c:pt idx="7">
                        <c:v>2014 GS</c:v>
                      </c:pt>
                      <c:pt idx="8">
                        <c:v>2015 GS</c:v>
                      </c:pt>
                      <c:pt idx="9">
                        <c:v>2016 GS</c:v>
                      </c:pt>
                      <c:pt idx="10">
                        <c:v>2017 GS</c:v>
                      </c:pt>
                      <c:pt idx="11">
                        <c:v>2018 GS</c:v>
                      </c:pt>
                      <c:pt idx="12">
                        <c:v>2019 GS</c:v>
                      </c:pt>
                      <c:pt idx="13">
                        <c:v>2020 GS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'Gross Sales'!$B$27:$S$27</c15:sqref>
                        </c15:fullRef>
                        <c15:formulaRef>
                          <c15:sqref>('Gross Sales'!$B$27:$O$27,'Gross Sales'!$Q$27)</c15:sqref>
                        </c15:formulaRef>
                      </c:ext>
                    </c:extLst>
                    <c:numCache>
                      <c:formatCode>"$"#,##0</c:formatCode>
                      <c:ptCount val="15"/>
                      <c:pt idx="0">
                        <c:v>965215695</c:v>
                      </c:pt>
                      <c:pt idx="1">
                        <c:v>1156848309</c:v>
                      </c:pt>
                      <c:pt idx="2">
                        <c:v>870822673</c:v>
                      </c:pt>
                      <c:pt idx="3">
                        <c:v>914812712</c:v>
                      </c:pt>
                      <c:pt idx="4">
                        <c:v>1179163789</c:v>
                      </c:pt>
                      <c:pt idx="5">
                        <c:v>1376779383</c:v>
                      </c:pt>
                      <c:pt idx="6">
                        <c:v>1523257451</c:v>
                      </c:pt>
                      <c:pt idx="7">
                        <c:v>1630972381</c:v>
                      </c:pt>
                      <c:pt idx="8">
                        <c:v>1544202283</c:v>
                      </c:pt>
                      <c:pt idx="9">
                        <c:v>1197983645</c:v>
                      </c:pt>
                      <c:pt idx="10">
                        <c:v>1810986033</c:v>
                      </c:pt>
                      <c:pt idx="11">
                        <c:v>1948767436</c:v>
                      </c:pt>
                      <c:pt idx="12">
                        <c:v>1737231899</c:v>
                      </c:pt>
                      <c:pt idx="13">
                        <c:v>1482788901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E-62F7-49C4-A3D8-31F87B5F27B7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'Gross Sales'!$A$36</c15:sqref>
                        </c15:formulaRef>
                      </c:ext>
                    </c:extLst>
                    <c:strCache>
                      <c:ptCount val="1"/>
                      <c:pt idx="0">
                        <c:v>Loving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'Gross Sales'!$B$1:$S$1</c15:sqref>
                        </c15:fullRef>
                        <c15:formulaRef>
                          <c15:sqref>('Gross Sales'!$B$1:$O$1,'Gross Sales'!$Q$1)</c15:sqref>
                        </c15:formulaRef>
                      </c:ext>
                    </c:extLst>
                    <c:strCache>
                      <c:ptCount val="15"/>
                      <c:pt idx="0">
                        <c:v>2007 GS</c:v>
                      </c:pt>
                      <c:pt idx="1">
                        <c:v>2008 GS</c:v>
                      </c:pt>
                      <c:pt idx="2">
                        <c:v>2009 GS</c:v>
                      </c:pt>
                      <c:pt idx="3">
                        <c:v>2010 GS</c:v>
                      </c:pt>
                      <c:pt idx="4">
                        <c:v>2011 GS</c:v>
                      </c:pt>
                      <c:pt idx="5">
                        <c:v>2012 GS</c:v>
                      </c:pt>
                      <c:pt idx="6">
                        <c:v>2013 GS</c:v>
                      </c:pt>
                      <c:pt idx="7">
                        <c:v>2014 GS</c:v>
                      </c:pt>
                      <c:pt idx="8">
                        <c:v>2015 GS</c:v>
                      </c:pt>
                      <c:pt idx="9">
                        <c:v>2016 GS</c:v>
                      </c:pt>
                      <c:pt idx="10">
                        <c:v>2017 GS</c:v>
                      </c:pt>
                      <c:pt idx="11">
                        <c:v>2018 GS</c:v>
                      </c:pt>
                      <c:pt idx="12">
                        <c:v>2019 GS</c:v>
                      </c:pt>
                      <c:pt idx="13">
                        <c:v>2020 GS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'Gross Sales'!$B$36:$S$36</c15:sqref>
                        </c15:fullRef>
                        <c15:formulaRef>
                          <c15:sqref>('Gross Sales'!$B$36:$O$36,'Gross Sales'!$Q$36)</c15:sqref>
                        </c15:formulaRef>
                      </c:ext>
                    </c:extLst>
                    <c:numCache>
                      <c:formatCode>"$"#,##0</c:formatCode>
                      <c:ptCount val="15"/>
                      <c:pt idx="0">
                        <c:v>68601</c:v>
                      </c:pt>
                      <c:pt idx="1">
                        <c:v>165020</c:v>
                      </c:pt>
                      <c:pt idx="2">
                        <c:v>132388</c:v>
                      </c:pt>
                      <c:pt idx="3">
                        <c:v>500079</c:v>
                      </c:pt>
                      <c:pt idx="4">
                        <c:v>136716</c:v>
                      </c:pt>
                      <c:pt idx="5">
                        <c:v>286560</c:v>
                      </c:pt>
                      <c:pt idx="6">
                        <c:v>554368</c:v>
                      </c:pt>
                      <c:pt idx="7">
                        <c:v>3694316</c:v>
                      </c:pt>
                      <c:pt idx="8">
                        <c:v>10994044</c:v>
                      </c:pt>
                      <c:pt idx="9">
                        <c:v>7613322</c:v>
                      </c:pt>
                      <c:pt idx="10">
                        <c:v>97954928</c:v>
                      </c:pt>
                      <c:pt idx="11">
                        <c:v>242425151</c:v>
                      </c:pt>
                      <c:pt idx="12">
                        <c:v>36945129</c:v>
                      </c:pt>
                      <c:pt idx="13">
                        <c:v>28112068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7-62F7-49C4-A3D8-31F87B5F27B7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'Gross Sales'!$A$39</c15:sqref>
                        </c15:formulaRef>
                      </c:ext>
                    </c:extLst>
                    <c:strCache>
                      <c:ptCount val="1"/>
                      <c:pt idx="0">
                        <c:v>Martin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'Gross Sales'!$B$1:$S$1</c15:sqref>
                        </c15:fullRef>
                        <c15:formulaRef>
                          <c15:sqref>('Gross Sales'!$B$1:$O$1,'Gross Sales'!$Q$1)</c15:sqref>
                        </c15:formulaRef>
                      </c:ext>
                    </c:extLst>
                    <c:strCache>
                      <c:ptCount val="15"/>
                      <c:pt idx="0">
                        <c:v>2007 GS</c:v>
                      </c:pt>
                      <c:pt idx="1">
                        <c:v>2008 GS</c:v>
                      </c:pt>
                      <c:pt idx="2">
                        <c:v>2009 GS</c:v>
                      </c:pt>
                      <c:pt idx="3">
                        <c:v>2010 GS</c:v>
                      </c:pt>
                      <c:pt idx="4">
                        <c:v>2011 GS</c:v>
                      </c:pt>
                      <c:pt idx="5">
                        <c:v>2012 GS</c:v>
                      </c:pt>
                      <c:pt idx="6">
                        <c:v>2013 GS</c:v>
                      </c:pt>
                      <c:pt idx="7">
                        <c:v>2014 GS</c:v>
                      </c:pt>
                      <c:pt idx="8">
                        <c:v>2015 GS</c:v>
                      </c:pt>
                      <c:pt idx="9">
                        <c:v>2016 GS</c:v>
                      </c:pt>
                      <c:pt idx="10">
                        <c:v>2017 GS</c:v>
                      </c:pt>
                      <c:pt idx="11">
                        <c:v>2018 GS</c:v>
                      </c:pt>
                      <c:pt idx="12">
                        <c:v>2019 GS</c:v>
                      </c:pt>
                      <c:pt idx="13">
                        <c:v>2020 GS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'Gross Sales'!$B$39:$S$39</c15:sqref>
                        </c15:fullRef>
                        <c15:formulaRef>
                          <c15:sqref>('Gross Sales'!$B$39:$O$39,'Gross Sales'!$Q$39)</c15:sqref>
                        </c15:formulaRef>
                      </c:ext>
                    </c:extLst>
                    <c:numCache>
                      <c:formatCode>"$"#,##0</c:formatCode>
                      <c:ptCount val="15"/>
                      <c:pt idx="0">
                        <c:v>148778289</c:v>
                      </c:pt>
                      <c:pt idx="1">
                        <c:v>182250828</c:v>
                      </c:pt>
                      <c:pt idx="2">
                        <c:v>134616109</c:v>
                      </c:pt>
                      <c:pt idx="3">
                        <c:v>167172127</c:v>
                      </c:pt>
                      <c:pt idx="4">
                        <c:v>197351345</c:v>
                      </c:pt>
                      <c:pt idx="5">
                        <c:v>269823494</c:v>
                      </c:pt>
                      <c:pt idx="6">
                        <c:v>204057602</c:v>
                      </c:pt>
                      <c:pt idx="7">
                        <c:v>244589614</c:v>
                      </c:pt>
                      <c:pt idx="8">
                        <c:v>236217651</c:v>
                      </c:pt>
                      <c:pt idx="9">
                        <c:v>184741456</c:v>
                      </c:pt>
                      <c:pt idx="10">
                        <c:v>270832759</c:v>
                      </c:pt>
                      <c:pt idx="11">
                        <c:v>331209401</c:v>
                      </c:pt>
                      <c:pt idx="12">
                        <c:v>298384057</c:v>
                      </c:pt>
                      <c:pt idx="13">
                        <c:v>224562316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A-62F7-49C4-A3D8-31F87B5F27B7}"/>
                  </c:ext>
                </c:extLst>
              </c15:ser>
            </c15:filteredLineSeries>
            <c15:filteredLine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'Gross Sales'!$A$48</c15:sqref>
                        </c15:formulaRef>
                      </c:ext>
                    </c:extLst>
                    <c:strCache>
                      <c:ptCount val="1"/>
                      <c:pt idx="0">
                        <c:v>Pecos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'Gross Sales'!$B$1:$S$1</c15:sqref>
                        </c15:fullRef>
                        <c15:formulaRef>
                          <c15:sqref>('Gross Sales'!$B$1:$O$1,'Gross Sales'!$Q$1)</c15:sqref>
                        </c15:formulaRef>
                      </c:ext>
                    </c:extLst>
                    <c:strCache>
                      <c:ptCount val="15"/>
                      <c:pt idx="0">
                        <c:v>2007 GS</c:v>
                      </c:pt>
                      <c:pt idx="1">
                        <c:v>2008 GS</c:v>
                      </c:pt>
                      <c:pt idx="2">
                        <c:v>2009 GS</c:v>
                      </c:pt>
                      <c:pt idx="3">
                        <c:v>2010 GS</c:v>
                      </c:pt>
                      <c:pt idx="4">
                        <c:v>2011 GS</c:v>
                      </c:pt>
                      <c:pt idx="5">
                        <c:v>2012 GS</c:v>
                      </c:pt>
                      <c:pt idx="6">
                        <c:v>2013 GS</c:v>
                      </c:pt>
                      <c:pt idx="7">
                        <c:v>2014 GS</c:v>
                      </c:pt>
                      <c:pt idx="8">
                        <c:v>2015 GS</c:v>
                      </c:pt>
                      <c:pt idx="9">
                        <c:v>2016 GS</c:v>
                      </c:pt>
                      <c:pt idx="10">
                        <c:v>2017 GS</c:v>
                      </c:pt>
                      <c:pt idx="11">
                        <c:v>2018 GS</c:v>
                      </c:pt>
                      <c:pt idx="12">
                        <c:v>2019 GS</c:v>
                      </c:pt>
                      <c:pt idx="13">
                        <c:v>2020 GS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'Gross Sales'!$B$48:$S$48</c15:sqref>
                        </c15:fullRef>
                        <c15:formulaRef>
                          <c15:sqref>('Gross Sales'!$B$48:$O$48,'Gross Sales'!$Q$48)</c15:sqref>
                        </c15:formulaRef>
                      </c:ext>
                    </c:extLst>
                    <c:numCache>
                      <c:formatCode>"$"#,##0</c:formatCode>
                      <c:ptCount val="15"/>
                      <c:pt idx="0">
                        <c:v>540516091</c:v>
                      </c:pt>
                      <c:pt idx="1">
                        <c:v>904279870</c:v>
                      </c:pt>
                      <c:pt idx="2">
                        <c:v>641778796</c:v>
                      </c:pt>
                      <c:pt idx="3">
                        <c:v>736596508</c:v>
                      </c:pt>
                      <c:pt idx="4">
                        <c:v>988112311</c:v>
                      </c:pt>
                      <c:pt idx="5">
                        <c:v>1036822439</c:v>
                      </c:pt>
                      <c:pt idx="6">
                        <c:v>680637319</c:v>
                      </c:pt>
                      <c:pt idx="7">
                        <c:v>553458910</c:v>
                      </c:pt>
                      <c:pt idx="8">
                        <c:v>473662084</c:v>
                      </c:pt>
                      <c:pt idx="9">
                        <c:v>458342682</c:v>
                      </c:pt>
                      <c:pt idx="10">
                        <c:v>774430261</c:v>
                      </c:pt>
                      <c:pt idx="11">
                        <c:v>1013321313</c:v>
                      </c:pt>
                      <c:pt idx="12">
                        <c:v>1258814669</c:v>
                      </c:pt>
                      <c:pt idx="13">
                        <c:v>764705634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3-62F7-49C4-A3D8-31F87B5F27B7}"/>
                  </c:ext>
                </c:extLst>
              </c15:ser>
            </c15:filteredLineSeries>
            <c15:filteredLineSeries>
              <c15:ser>
                <c:idx val="51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'Gross Sales'!$A$53</c15:sqref>
                        </c15:formulaRef>
                      </c:ext>
                    </c:extLst>
                    <c:strCache>
                      <c:ptCount val="1"/>
                      <c:pt idx="0">
                        <c:v>Reeves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'Gross Sales'!$B$1:$S$1</c15:sqref>
                        </c15:fullRef>
                        <c15:formulaRef>
                          <c15:sqref>('Gross Sales'!$B$1:$O$1,'Gross Sales'!$Q$1)</c15:sqref>
                        </c15:formulaRef>
                      </c:ext>
                    </c:extLst>
                    <c:strCache>
                      <c:ptCount val="15"/>
                      <c:pt idx="0">
                        <c:v>2007 GS</c:v>
                      </c:pt>
                      <c:pt idx="1">
                        <c:v>2008 GS</c:v>
                      </c:pt>
                      <c:pt idx="2">
                        <c:v>2009 GS</c:v>
                      </c:pt>
                      <c:pt idx="3">
                        <c:v>2010 GS</c:v>
                      </c:pt>
                      <c:pt idx="4">
                        <c:v>2011 GS</c:v>
                      </c:pt>
                      <c:pt idx="5">
                        <c:v>2012 GS</c:v>
                      </c:pt>
                      <c:pt idx="6">
                        <c:v>2013 GS</c:v>
                      </c:pt>
                      <c:pt idx="7">
                        <c:v>2014 GS</c:v>
                      </c:pt>
                      <c:pt idx="8">
                        <c:v>2015 GS</c:v>
                      </c:pt>
                      <c:pt idx="9">
                        <c:v>2016 GS</c:v>
                      </c:pt>
                      <c:pt idx="10">
                        <c:v>2017 GS</c:v>
                      </c:pt>
                      <c:pt idx="11">
                        <c:v>2018 GS</c:v>
                      </c:pt>
                      <c:pt idx="12">
                        <c:v>2019 GS</c:v>
                      </c:pt>
                      <c:pt idx="13">
                        <c:v>2020 GS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'Gross Sales'!$B$53:$S$53</c15:sqref>
                        </c15:fullRef>
                        <c15:formulaRef>
                          <c15:sqref>('Gross Sales'!$B$53:$O$53,'Gross Sales'!$Q$53)</c15:sqref>
                        </c15:formulaRef>
                      </c:ext>
                    </c:extLst>
                    <c:numCache>
                      <c:formatCode>"$"#,##0</c:formatCode>
                      <c:ptCount val="15"/>
                      <c:pt idx="0">
                        <c:v>230099773</c:v>
                      </c:pt>
                      <c:pt idx="1">
                        <c:v>245034637</c:v>
                      </c:pt>
                      <c:pt idx="2">
                        <c:v>171927983</c:v>
                      </c:pt>
                      <c:pt idx="3">
                        <c:v>198200436</c:v>
                      </c:pt>
                      <c:pt idx="4">
                        <c:v>327248317</c:v>
                      </c:pt>
                      <c:pt idx="5">
                        <c:v>422709260</c:v>
                      </c:pt>
                      <c:pt idx="6">
                        <c:v>485114975</c:v>
                      </c:pt>
                      <c:pt idx="7">
                        <c:v>678749170</c:v>
                      </c:pt>
                      <c:pt idx="8">
                        <c:v>605726059</c:v>
                      </c:pt>
                      <c:pt idx="9">
                        <c:v>530126568</c:v>
                      </c:pt>
                      <c:pt idx="10">
                        <c:v>899744707</c:v>
                      </c:pt>
                      <c:pt idx="11">
                        <c:v>1364001982</c:v>
                      </c:pt>
                      <c:pt idx="12">
                        <c:v>1369327017</c:v>
                      </c:pt>
                      <c:pt idx="13">
                        <c:v>784140763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8-62F7-49C4-A3D8-31F87B5F27B7}"/>
                  </c:ext>
                </c:extLst>
              </c15:ser>
            </c15:filteredLineSeries>
            <c15:filteredLineSeries>
              <c15:ser>
                <c:idx val="62"/>
                <c:order val="6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'Gross Sales'!$A$64</c15:sqref>
                        </c15:formulaRef>
                      </c:ext>
                    </c:extLst>
                    <c:strCache>
                      <c:ptCount val="1"/>
                      <c:pt idx="0">
                        <c:v>Terrell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'Gross Sales'!$B$1:$S$1</c15:sqref>
                        </c15:fullRef>
                        <c15:formulaRef>
                          <c15:sqref>('Gross Sales'!$B$1:$O$1,'Gross Sales'!$Q$1)</c15:sqref>
                        </c15:formulaRef>
                      </c:ext>
                    </c:extLst>
                    <c:strCache>
                      <c:ptCount val="15"/>
                      <c:pt idx="0">
                        <c:v>2007 GS</c:v>
                      </c:pt>
                      <c:pt idx="1">
                        <c:v>2008 GS</c:v>
                      </c:pt>
                      <c:pt idx="2">
                        <c:v>2009 GS</c:v>
                      </c:pt>
                      <c:pt idx="3">
                        <c:v>2010 GS</c:v>
                      </c:pt>
                      <c:pt idx="4">
                        <c:v>2011 GS</c:v>
                      </c:pt>
                      <c:pt idx="5">
                        <c:v>2012 GS</c:v>
                      </c:pt>
                      <c:pt idx="6">
                        <c:v>2013 GS</c:v>
                      </c:pt>
                      <c:pt idx="7">
                        <c:v>2014 GS</c:v>
                      </c:pt>
                      <c:pt idx="8">
                        <c:v>2015 GS</c:v>
                      </c:pt>
                      <c:pt idx="9">
                        <c:v>2016 GS</c:v>
                      </c:pt>
                      <c:pt idx="10">
                        <c:v>2017 GS</c:v>
                      </c:pt>
                      <c:pt idx="11">
                        <c:v>2018 GS</c:v>
                      </c:pt>
                      <c:pt idx="12">
                        <c:v>2019 GS</c:v>
                      </c:pt>
                      <c:pt idx="13">
                        <c:v>2020 GS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'Gross Sales'!$B$64:$S$64</c15:sqref>
                        </c15:fullRef>
                        <c15:formulaRef>
                          <c15:sqref>('Gross Sales'!$B$64:$O$64,'Gross Sales'!$Q$64)</c15:sqref>
                        </c15:formulaRef>
                      </c:ext>
                    </c:extLst>
                    <c:numCache>
                      <c:formatCode>"$"#,##0</c:formatCode>
                      <c:ptCount val="15"/>
                      <c:pt idx="0">
                        <c:v>4309653</c:v>
                      </c:pt>
                      <c:pt idx="1">
                        <c:v>4874377</c:v>
                      </c:pt>
                      <c:pt idx="2">
                        <c:v>4515780</c:v>
                      </c:pt>
                      <c:pt idx="3">
                        <c:v>4258147</c:v>
                      </c:pt>
                      <c:pt idx="4">
                        <c:v>4311919</c:v>
                      </c:pt>
                      <c:pt idx="5">
                        <c:v>4123596</c:v>
                      </c:pt>
                      <c:pt idx="6">
                        <c:v>4167467</c:v>
                      </c:pt>
                      <c:pt idx="7">
                        <c:v>4315760</c:v>
                      </c:pt>
                      <c:pt idx="8">
                        <c:v>3899989</c:v>
                      </c:pt>
                      <c:pt idx="9">
                        <c:v>3815677</c:v>
                      </c:pt>
                      <c:pt idx="10">
                        <c:v>3788360</c:v>
                      </c:pt>
                      <c:pt idx="11">
                        <c:v>4077099</c:v>
                      </c:pt>
                      <c:pt idx="12">
                        <c:v>3800807</c:v>
                      </c:pt>
                      <c:pt idx="13">
                        <c:v>4432948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3-62F7-49C4-A3D8-31F87B5F27B7}"/>
                  </c:ext>
                </c:extLst>
              </c15:ser>
            </c15:filteredLineSeries>
            <c15:filteredLineSeries>
              <c15:ser>
                <c:idx val="65"/>
                <c:order val="6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'Gross Sales'!$A$67</c15:sqref>
                        </c15:formulaRef>
                      </c:ext>
                    </c:extLst>
                    <c:strCache>
                      <c:ptCount val="1"/>
                      <c:pt idx="0">
                        <c:v>Upton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'Gross Sales'!$B$1:$S$1</c15:sqref>
                        </c15:fullRef>
                        <c15:formulaRef>
                          <c15:sqref>('Gross Sales'!$B$1:$O$1,'Gross Sales'!$Q$1)</c15:sqref>
                        </c15:formulaRef>
                      </c:ext>
                    </c:extLst>
                    <c:strCache>
                      <c:ptCount val="15"/>
                      <c:pt idx="0">
                        <c:v>2007 GS</c:v>
                      </c:pt>
                      <c:pt idx="1">
                        <c:v>2008 GS</c:v>
                      </c:pt>
                      <c:pt idx="2">
                        <c:v>2009 GS</c:v>
                      </c:pt>
                      <c:pt idx="3">
                        <c:v>2010 GS</c:v>
                      </c:pt>
                      <c:pt idx="4">
                        <c:v>2011 GS</c:v>
                      </c:pt>
                      <c:pt idx="5">
                        <c:v>2012 GS</c:v>
                      </c:pt>
                      <c:pt idx="6">
                        <c:v>2013 GS</c:v>
                      </c:pt>
                      <c:pt idx="7">
                        <c:v>2014 GS</c:v>
                      </c:pt>
                      <c:pt idx="8">
                        <c:v>2015 GS</c:v>
                      </c:pt>
                      <c:pt idx="9">
                        <c:v>2016 GS</c:v>
                      </c:pt>
                      <c:pt idx="10">
                        <c:v>2017 GS</c:v>
                      </c:pt>
                      <c:pt idx="11">
                        <c:v>2018 GS</c:v>
                      </c:pt>
                      <c:pt idx="12">
                        <c:v>2019 GS</c:v>
                      </c:pt>
                      <c:pt idx="13">
                        <c:v>2020 GS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'Gross Sales'!$B$67:$S$67</c15:sqref>
                        </c15:fullRef>
                        <c15:formulaRef>
                          <c15:sqref>('Gross Sales'!$B$67:$O$67,'Gross Sales'!$Q$67)</c15:sqref>
                        </c15:formulaRef>
                      </c:ext>
                    </c:extLst>
                    <c:numCache>
                      <c:formatCode>"$"#,##0</c:formatCode>
                      <c:ptCount val="15"/>
                      <c:pt idx="0">
                        <c:v>79239345</c:v>
                      </c:pt>
                      <c:pt idx="1">
                        <c:v>80871513</c:v>
                      </c:pt>
                      <c:pt idx="2">
                        <c:v>51242529</c:v>
                      </c:pt>
                      <c:pt idx="3">
                        <c:v>77405763</c:v>
                      </c:pt>
                      <c:pt idx="4">
                        <c:v>88539272</c:v>
                      </c:pt>
                      <c:pt idx="5">
                        <c:v>125102927</c:v>
                      </c:pt>
                      <c:pt idx="6">
                        <c:v>107684876</c:v>
                      </c:pt>
                      <c:pt idx="7">
                        <c:v>137333170</c:v>
                      </c:pt>
                      <c:pt idx="8">
                        <c:v>135549204</c:v>
                      </c:pt>
                      <c:pt idx="9">
                        <c:v>1084957180</c:v>
                      </c:pt>
                      <c:pt idx="10">
                        <c:v>1058454568</c:v>
                      </c:pt>
                      <c:pt idx="11">
                        <c:v>1438621291</c:v>
                      </c:pt>
                      <c:pt idx="12">
                        <c:v>291276165</c:v>
                      </c:pt>
                      <c:pt idx="13">
                        <c:v>177966039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6-62F7-49C4-A3D8-31F87B5F27B7}"/>
                  </c:ext>
                </c:extLst>
              </c15:ser>
            </c15:filteredLineSeries>
            <c15:filteredLineSeries>
              <c15:ser>
                <c:idx val="67"/>
                <c:order val="6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'Gross Sales'!$A$69</c15:sqref>
                        </c15:formulaRef>
                      </c:ext>
                    </c:extLst>
                    <c:strCache>
                      <c:ptCount val="1"/>
                      <c:pt idx="0">
                        <c:v>Ward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'Gross Sales'!$B$1:$S$1</c15:sqref>
                        </c15:fullRef>
                        <c15:formulaRef>
                          <c15:sqref>('Gross Sales'!$B$1:$O$1,'Gross Sales'!$Q$1)</c15:sqref>
                        </c15:formulaRef>
                      </c:ext>
                    </c:extLst>
                    <c:strCache>
                      <c:ptCount val="15"/>
                      <c:pt idx="0">
                        <c:v>2007 GS</c:v>
                      </c:pt>
                      <c:pt idx="1">
                        <c:v>2008 GS</c:v>
                      </c:pt>
                      <c:pt idx="2">
                        <c:v>2009 GS</c:v>
                      </c:pt>
                      <c:pt idx="3">
                        <c:v>2010 GS</c:v>
                      </c:pt>
                      <c:pt idx="4">
                        <c:v>2011 GS</c:v>
                      </c:pt>
                      <c:pt idx="5">
                        <c:v>2012 GS</c:v>
                      </c:pt>
                      <c:pt idx="6">
                        <c:v>2013 GS</c:v>
                      </c:pt>
                      <c:pt idx="7">
                        <c:v>2014 GS</c:v>
                      </c:pt>
                      <c:pt idx="8">
                        <c:v>2015 GS</c:v>
                      </c:pt>
                      <c:pt idx="9">
                        <c:v>2016 GS</c:v>
                      </c:pt>
                      <c:pt idx="10">
                        <c:v>2017 GS</c:v>
                      </c:pt>
                      <c:pt idx="11">
                        <c:v>2018 GS</c:v>
                      </c:pt>
                      <c:pt idx="12">
                        <c:v>2019 GS</c:v>
                      </c:pt>
                      <c:pt idx="13">
                        <c:v>2020 GS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'Gross Sales'!$B$69:$S$69</c15:sqref>
                        </c15:fullRef>
                        <c15:formulaRef>
                          <c15:sqref>('Gross Sales'!$B$69:$O$69,'Gross Sales'!$Q$69)</c15:sqref>
                        </c15:formulaRef>
                      </c:ext>
                    </c:extLst>
                    <c:numCache>
                      <c:formatCode>"$"#,##0</c:formatCode>
                      <c:ptCount val="15"/>
                      <c:pt idx="0">
                        <c:v>253231049</c:v>
                      </c:pt>
                      <c:pt idx="1">
                        <c:v>313404992</c:v>
                      </c:pt>
                      <c:pt idx="2">
                        <c:v>209319961</c:v>
                      </c:pt>
                      <c:pt idx="3">
                        <c:v>269612604</c:v>
                      </c:pt>
                      <c:pt idx="4">
                        <c:v>429161133</c:v>
                      </c:pt>
                      <c:pt idx="5">
                        <c:v>626478624</c:v>
                      </c:pt>
                      <c:pt idx="6">
                        <c:v>727732961</c:v>
                      </c:pt>
                      <c:pt idx="7">
                        <c:v>1063815671</c:v>
                      </c:pt>
                      <c:pt idx="8">
                        <c:v>766234655</c:v>
                      </c:pt>
                      <c:pt idx="9">
                        <c:v>583534219</c:v>
                      </c:pt>
                      <c:pt idx="10">
                        <c:v>856472583</c:v>
                      </c:pt>
                      <c:pt idx="11">
                        <c:v>1071330982</c:v>
                      </c:pt>
                      <c:pt idx="12">
                        <c:v>1093512192</c:v>
                      </c:pt>
                      <c:pt idx="13">
                        <c:v>708616130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8-62F7-49C4-A3D8-31F87B5F27B7}"/>
                  </c:ext>
                </c:extLst>
              </c15:ser>
            </c15:filteredLineSeries>
            <c15:filteredLineSeries>
              <c15:ser>
                <c:idx val="68"/>
                <c:order val="6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'Gross Sales'!$A$70</c15:sqref>
                        </c15:formulaRef>
                      </c:ext>
                    </c:extLst>
                    <c:strCache>
                      <c:ptCount val="1"/>
                      <c:pt idx="0">
                        <c:v>Winkler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'Gross Sales'!$B$1:$S$1</c15:sqref>
                        </c15:fullRef>
                        <c15:formulaRef>
                          <c15:sqref>('Gross Sales'!$B$1:$O$1,'Gross Sales'!$Q$1)</c15:sqref>
                        </c15:formulaRef>
                      </c:ext>
                    </c:extLst>
                    <c:strCache>
                      <c:ptCount val="15"/>
                      <c:pt idx="0">
                        <c:v>2007 GS</c:v>
                      </c:pt>
                      <c:pt idx="1">
                        <c:v>2008 GS</c:v>
                      </c:pt>
                      <c:pt idx="2">
                        <c:v>2009 GS</c:v>
                      </c:pt>
                      <c:pt idx="3">
                        <c:v>2010 GS</c:v>
                      </c:pt>
                      <c:pt idx="4">
                        <c:v>2011 GS</c:v>
                      </c:pt>
                      <c:pt idx="5">
                        <c:v>2012 GS</c:v>
                      </c:pt>
                      <c:pt idx="6">
                        <c:v>2013 GS</c:v>
                      </c:pt>
                      <c:pt idx="7">
                        <c:v>2014 GS</c:v>
                      </c:pt>
                      <c:pt idx="8">
                        <c:v>2015 GS</c:v>
                      </c:pt>
                      <c:pt idx="9">
                        <c:v>2016 GS</c:v>
                      </c:pt>
                      <c:pt idx="10">
                        <c:v>2017 GS</c:v>
                      </c:pt>
                      <c:pt idx="11">
                        <c:v>2018 GS</c:v>
                      </c:pt>
                      <c:pt idx="12">
                        <c:v>2019 GS</c:v>
                      </c:pt>
                      <c:pt idx="13">
                        <c:v>2020 GS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'Gross Sales'!$B$70:$S$70</c15:sqref>
                        </c15:fullRef>
                        <c15:formulaRef>
                          <c15:sqref>('Gross Sales'!$B$70:$O$70,'Gross Sales'!$Q$70)</c15:sqref>
                        </c15:formulaRef>
                      </c:ext>
                    </c:extLst>
                    <c:numCache>
                      <c:formatCode>"$"#,##0</c:formatCode>
                      <c:ptCount val="15"/>
                      <c:pt idx="0">
                        <c:v>554731141</c:v>
                      </c:pt>
                      <c:pt idx="1">
                        <c:v>177888413</c:v>
                      </c:pt>
                      <c:pt idx="2">
                        <c:v>124307289</c:v>
                      </c:pt>
                      <c:pt idx="3">
                        <c:v>148369523</c:v>
                      </c:pt>
                      <c:pt idx="4">
                        <c:v>225589437</c:v>
                      </c:pt>
                      <c:pt idx="5">
                        <c:v>248910732</c:v>
                      </c:pt>
                      <c:pt idx="6">
                        <c:v>275536095</c:v>
                      </c:pt>
                      <c:pt idx="7">
                        <c:v>329011132</c:v>
                      </c:pt>
                      <c:pt idx="8">
                        <c:v>248648688</c:v>
                      </c:pt>
                      <c:pt idx="9">
                        <c:v>167002438</c:v>
                      </c:pt>
                      <c:pt idx="10">
                        <c:v>292697591</c:v>
                      </c:pt>
                      <c:pt idx="11">
                        <c:v>709349133</c:v>
                      </c:pt>
                      <c:pt idx="12">
                        <c:v>795213327</c:v>
                      </c:pt>
                      <c:pt idx="13">
                        <c:v>546450972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9-62F7-49C4-A3D8-31F87B5F27B7}"/>
                  </c:ext>
                </c:extLst>
              </c15:ser>
            </c15:filteredLineSeries>
          </c:ext>
        </c:extLst>
      </c:lineChart>
      <c:catAx>
        <c:axId val="18573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123759"/>
        <c:crosses val="autoZero"/>
        <c:auto val="1"/>
        <c:lblAlgn val="ctr"/>
        <c:lblOffset val="100"/>
        <c:noMultiLvlLbl val="0"/>
      </c:catAx>
      <c:valAx>
        <c:axId val="185712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31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Taxable Value (2007-2020)</a:t>
            </a:r>
            <a:endParaRPr lang="en-US"/>
          </a:p>
        </c:rich>
      </c:tx>
      <c:layout>
        <c:manualLayout>
          <c:xMode val="edge"/>
          <c:yMode val="edge"/>
          <c:x val="0.18975751131358962"/>
          <c:y val="4.166658924273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'Taxable Value'!$B$74</c:f>
              <c:numCache>
                <c:formatCode>"$"#,##0</c:formatCode>
                <c:ptCount val="1"/>
                <c:pt idx="0">
                  <c:v>266203733.17142856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7-CA46-893B-2D62EBFBEC7C}"/>
            </c:ext>
          </c:extLst>
        </c:ser>
        <c:ser>
          <c:idx val="1"/>
          <c:order val="1"/>
          <c:tx>
            <c:v>2008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'Taxable Value'!$C$74</c:f>
              <c:numCache>
                <c:formatCode>"$"#,##0</c:formatCode>
                <c:ptCount val="1"/>
                <c:pt idx="0">
                  <c:v>295776104.19999999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57-CA46-893B-2D62EBFBEC7C}"/>
            </c:ext>
          </c:extLst>
        </c:ser>
        <c:ser>
          <c:idx val="2"/>
          <c:order val="2"/>
          <c:tx>
            <c:v>2009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'Taxable Value'!$D$74</c:f>
              <c:numCache>
                <c:formatCode>"$"#,##0</c:formatCode>
                <c:ptCount val="1"/>
                <c:pt idx="0">
                  <c:v>243639994.34285715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57-CA46-893B-2D62EBFBEC7C}"/>
            </c:ext>
          </c:extLst>
        </c:ser>
        <c:ser>
          <c:idx val="3"/>
          <c:order val="3"/>
          <c:tx>
            <c:v>2010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'Taxable Value'!$E$74</c:f>
              <c:numCache>
                <c:formatCode>"$"#,##0</c:formatCode>
                <c:ptCount val="1"/>
                <c:pt idx="0">
                  <c:v>272026692.39999998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57-CA46-893B-2D62EBFBEC7C}"/>
            </c:ext>
          </c:extLst>
        </c:ser>
        <c:ser>
          <c:idx val="4"/>
          <c:order val="4"/>
          <c:tx>
            <c:v>2011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'Taxable Value'!$F$74</c:f>
              <c:numCache>
                <c:formatCode>"$"#,##0</c:formatCode>
                <c:ptCount val="1"/>
                <c:pt idx="0">
                  <c:v>323599708.19999999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57-CA46-893B-2D62EBFBEC7C}"/>
            </c:ext>
          </c:extLst>
        </c:ser>
        <c:ser>
          <c:idx val="5"/>
          <c:order val="5"/>
          <c:tx>
            <c:v>2012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'Taxable Value'!$G$74</c:f>
              <c:numCache>
                <c:formatCode>"$"#,##0</c:formatCode>
                <c:ptCount val="1"/>
                <c:pt idx="0">
                  <c:v>372536000.9285714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57-CA46-893B-2D62EBFBEC7C}"/>
            </c:ext>
          </c:extLst>
        </c:ser>
        <c:ser>
          <c:idx val="6"/>
          <c:order val="6"/>
          <c:tx>
            <c:v>2013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'Taxable Value'!$H$74</c:f>
              <c:numCache>
                <c:formatCode>"$"#,##0</c:formatCode>
                <c:ptCount val="1"/>
                <c:pt idx="0">
                  <c:v>391179741.05714285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57-CA46-893B-2D62EBFBEC7C}"/>
            </c:ext>
          </c:extLst>
        </c:ser>
        <c:ser>
          <c:idx val="7"/>
          <c:order val="7"/>
          <c:tx>
            <c:v>2014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'Taxable Value'!$I$74</c:f>
              <c:numCache>
                <c:formatCode>"$"#,##0</c:formatCode>
                <c:ptCount val="1"/>
                <c:pt idx="0">
                  <c:v>451283793.22857141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57-CA46-893B-2D62EBFBEC7C}"/>
            </c:ext>
          </c:extLst>
        </c:ser>
        <c:ser>
          <c:idx val="8"/>
          <c:order val="8"/>
          <c:tx>
            <c:v>2015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'Taxable Value'!$J$74</c:f>
              <c:numCache>
                <c:formatCode>"$"#,##0</c:formatCode>
                <c:ptCount val="1"/>
                <c:pt idx="0">
                  <c:v>393625871.58571428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57-CA46-893B-2D62EBFBEC7C}"/>
            </c:ext>
          </c:extLst>
        </c:ser>
        <c:ser>
          <c:idx val="9"/>
          <c:order val="9"/>
          <c:tx>
            <c:v>2016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'Taxable Value'!$K$74</c:f>
              <c:numCache>
                <c:formatCode>"$"#,##0</c:formatCode>
                <c:ptCount val="1"/>
                <c:pt idx="0">
                  <c:v>332359811.91428572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57-CA46-893B-2D62EBFBEC7C}"/>
            </c:ext>
          </c:extLst>
        </c:ser>
        <c:ser>
          <c:idx val="10"/>
          <c:order val="10"/>
          <c:tx>
            <c:v>2017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'Taxable Value'!$L$74</c:f>
              <c:numCache>
                <c:formatCode>"$"#,##0</c:formatCode>
                <c:ptCount val="1"/>
                <c:pt idx="0">
                  <c:v>398259119.17142856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E57-CA46-893B-2D62EBFBEC7C}"/>
            </c:ext>
          </c:extLst>
        </c:ser>
        <c:ser>
          <c:idx val="11"/>
          <c:order val="11"/>
          <c:tx>
            <c:v>2018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'Taxable Value'!$M$74</c:f>
              <c:numCache>
                <c:formatCode>"$"#,##0</c:formatCode>
                <c:ptCount val="1"/>
                <c:pt idx="0">
                  <c:v>478309040.17142856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E57-CA46-893B-2D62EBFBEC7C}"/>
            </c:ext>
          </c:extLst>
        </c:ser>
        <c:ser>
          <c:idx val="12"/>
          <c:order val="12"/>
          <c:tx>
            <c:v>2019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'Taxable Value'!$N$74</c:f>
              <c:numCache>
                <c:formatCode>"$"#,##0</c:formatCode>
                <c:ptCount val="1"/>
                <c:pt idx="0">
                  <c:v>490348456.64285713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E57-CA46-893B-2D62EBFBEC7C}"/>
            </c:ext>
          </c:extLst>
        </c:ser>
        <c:ser>
          <c:idx val="13"/>
          <c:order val="13"/>
          <c:tx>
            <c:v>2020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'Taxable Value'!$O$74</c:f>
              <c:numCache>
                <c:formatCode>"$"#,##0</c:formatCode>
                <c:ptCount val="1"/>
                <c:pt idx="0">
                  <c:v>391639219.8142857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E57-CA46-893B-2D62EBFBE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778111"/>
        <c:axId val="303190639"/>
      </c:barChart>
      <c:catAx>
        <c:axId val="4217781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90639"/>
        <c:crosses val="autoZero"/>
        <c:auto val="1"/>
        <c:lblAlgn val="ctr"/>
        <c:lblOffset val="100"/>
        <c:noMultiLvlLbl val="0"/>
      </c:catAx>
      <c:valAx>
        <c:axId val="30319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7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Total Taxable Value (2007-2020)</a:t>
            </a:r>
            <a:endParaRPr lang="en-US"/>
          </a:p>
        </c:rich>
      </c:tx>
      <c:layout>
        <c:manualLayout>
          <c:xMode val="edge"/>
          <c:yMode val="edge"/>
          <c:x val="0.18975751131358962"/>
          <c:y val="4.166658924273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'Taxable Value'!$B$73</c:f>
              <c:numCache>
                <c:formatCode>"$"#,##0</c:formatCode>
                <c:ptCount val="1"/>
                <c:pt idx="0">
                  <c:v>18634261322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6-FD45-956B-F726286AAF9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'Taxable Value'!$C$73</c:f>
              <c:numCache>
                <c:formatCode>"$"#,##0</c:formatCode>
                <c:ptCount val="1"/>
                <c:pt idx="0">
                  <c:v>20704327294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26-FD45-956B-F726286AAF9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'Taxable Value'!$D$73</c:f>
              <c:numCache>
                <c:formatCode>"$"#,##0</c:formatCode>
                <c:ptCount val="1"/>
                <c:pt idx="0">
                  <c:v>17054799604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26-FD45-956B-F726286AAF9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'Taxable Value'!$E$73</c:f>
              <c:numCache>
                <c:formatCode>"$"#,##0</c:formatCode>
                <c:ptCount val="1"/>
                <c:pt idx="0">
                  <c:v>19041868468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26-FD45-956B-F726286AAF9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'Taxable Value'!$F$73</c:f>
              <c:numCache>
                <c:formatCode>"$"#,##0</c:formatCode>
                <c:ptCount val="1"/>
                <c:pt idx="0">
                  <c:v>22651979574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26-FD45-956B-F726286AAF98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'Taxable Value'!$G$73</c:f>
              <c:numCache>
                <c:formatCode>"$"#,##0</c:formatCode>
                <c:ptCount val="1"/>
                <c:pt idx="0">
                  <c:v>26077520065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26-FD45-956B-F726286AAF98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'Taxable Value'!$H$73</c:f>
              <c:numCache>
                <c:formatCode>"$"#,##0</c:formatCode>
                <c:ptCount val="1"/>
                <c:pt idx="0">
                  <c:v>27382581874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26-FD45-956B-F726286AAF98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'Taxable Value'!$I$73</c:f>
              <c:numCache>
                <c:formatCode>"$"#,##0</c:formatCode>
                <c:ptCount val="1"/>
                <c:pt idx="0">
                  <c:v>31589865526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26-FD45-956B-F726286AAF98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'Taxable Value'!$J$73</c:f>
              <c:numCache>
                <c:formatCode>"$"#,##0</c:formatCode>
                <c:ptCount val="1"/>
                <c:pt idx="0">
                  <c:v>27553811011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26-FD45-956B-F726286AAF98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'Taxable Value'!$K$73</c:f>
              <c:numCache>
                <c:formatCode>"$"#,##0</c:formatCode>
                <c:ptCount val="1"/>
                <c:pt idx="0">
                  <c:v>23265186834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26-FD45-956B-F726286AAF98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'Taxable Value'!$L$73</c:f>
              <c:numCache>
                <c:formatCode>"$"#,##0</c:formatCode>
                <c:ptCount val="1"/>
                <c:pt idx="0">
                  <c:v>27878138342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A26-FD45-956B-F726286AAF98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'Taxable Value'!$M$73</c:f>
              <c:numCache>
                <c:formatCode>"$"#,##0</c:formatCode>
                <c:ptCount val="1"/>
                <c:pt idx="0">
                  <c:v>33481632812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A26-FD45-956B-F726286AAF98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'Taxable Value'!$N$73</c:f>
              <c:numCache>
                <c:formatCode>"$"#,##0</c:formatCode>
                <c:ptCount val="1"/>
                <c:pt idx="0">
                  <c:v>34324391965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A26-FD45-956B-F726286AAF98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'Taxable Value'!$O$73</c:f>
              <c:numCache>
                <c:formatCode>"$"#,##0</c:formatCode>
                <c:ptCount val="1"/>
                <c:pt idx="0">
                  <c:v>27414745387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A26-FD45-956B-F726286AA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778111"/>
        <c:axId val="303190639"/>
      </c:barChart>
      <c:catAx>
        <c:axId val="4217781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90639"/>
        <c:crosses val="autoZero"/>
        <c:auto val="1"/>
        <c:lblAlgn val="ctr"/>
        <c:lblOffset val="100"/>
        <c:noMultiLvlLbl val="0"/>
      </c:catAx>
      <c:valAx>
        <c:axId val="30319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7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and Total Taxable Value Top 15 counties (2007-2020)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5"/>
          <c:order val="15"/>
          <c:tx>
            <c:strRef>
              <c:f>'Taxable Value'!$Q$1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'Taxable Value'!$A$2:$A$71</c15:sqref>
                  </c15:fullRef>
                </c:ext>
              </c:extLst>
              <c:f>('Taxable Value'!$A$2:$A$16,'Taxable Value'!$A$18:$A$39,'Taxable Value'!$A$42:$A$56,'Taxable Value'!$A$58,'Taxable Value'!$A$61:$A$70)</c:f>
              <c:strCache>
                <c:ptCount val="63"/>
                <c:pt idx="0">
                  <c:v>Kent</c:v>
                </c:pt>
                <c:pt idx="1">
                  <c:v>King</c:v>
                </c:pt>
                <c:pt idx="2">
                  <c:v>Roberts</c:v>
                </c:pt>
                <c:pt idx="3">
                  <c:v>Andrews</c:v>
                </c:pt>
                <c:pt idx="4">
                  <c:v>Borden</c:v>
                </c:pt>
                <c:pt idx="5">
                  <c:v>Cottle</c:v>
                </c:pt>
                <c:pt idx="6">
                  <c:v>Motley</c:v>
                </c:pt>
                <c:pt idx="7">
                  <c:v>Hudspeth</c:v>
                </c:pt>
                <c:pt idx="8">
                  <c:v>Cochran</c:v>
                </c:pt>
                <c:pt idx="9">
                  <c:v>Jeff Davis</c:v>
                </c:pt>
                <c:pt idx="10">
                  <c:v>Menard</c:v>
                </c:pt>
                <c:pt idx="11">
                  <c:v>Edwards</c:v>
                </c:pt>
                <c:pt idx="12">
                  <c:v>Concho</c:v>
                </c:pt>
                <c:pt idx="13">
                  <c:v>Dickens</c:v>
                </c:pt>
                <c:pt idx="14">
                  <c:v>Coke</c:v>
                </c:pt>
                <c:pt idx="15">
                  <c:v>Sherman</c:v>
                </c:pt>
                <c:pt idx="16">
                  <c:v>Fisher</c:v>
                </c:pt>
                <c:pt idx="17">
                  <c:v>Sterling</c:v>
                </c:pt>
                <c:pt idx="18">
                  <c:v>Crosby</c:v>
                </c:pt>
                <c:pt idx="19">
                  <c:v>Stonewall</c:v>
                </c:pt>
                <c:pt idx="20">
                  <c:v>Floyd</c:v>
                </c:pt>
                <c:pt idx="21">
                  <c:v>Schleicher</c:v>
                </c:pt>
                <c:pt idx="22">
                  <c:v>Lynn</c:v>
                </c:pt>
                <c:pt idx="23">
                  <c:v>Irion</c:v>
                </c:pt>
                <c:pt idx="24">
                  <c:v>Swisher</c:v>
                </c:pt>
                <c:pt idx="25">
                  <c:v>Knox</c:v>
                </c:pt>
                <c:pt idx="26">
                  <c:v>Glasscock</c:v>
                </c:pt>
                <c:pt idx="27">
                  <c:v>Carson</c:v>
                </c:pt>
                <c:pt idx="28">
                  <c:v>Presidio</c:v>
                </c:pt>
                <c:pt idx="29">
                  <c:v>Culberson</c:v>
                </c:pt>
                <c:pt idx="30">
                  <c:v>Kimble</c:v>
                </c:pt>
                <c:pt idx="31">
                  <c:v>Ector</c:v>
                </c:pt>
                <c:pt idx="32">
                  <c:v>Mitchell</c:v>
                </c:pt>
                <c:pt idx="33">
                  <c:v>Lamb</c:v>
                </c:pt>
                <c:pt idx="34">
                  <c:v>Crockett</c:v>
                </c:pt>
                <c:pt idx="35">
                  <c:v>Garza</c:v>
                </c:pt>
                <c:pt idx="36">
                  <c:v>Sutton</c:v>
                </c:pt>
                <c:pt idx="37">
                  <c:v>Terry</c:v>
                </c:pt>
                <c:pt idx="38">
                  <c:v>Runnels</c:v>
                </c:pt>
                <c:pt idx="39">
                  <c:v>McCulloch</c:v>
                </c:pt>
                <c:pt idx="40">
                  <c:v>Dallam</c:v>
                </c:pt>
                <c:pt idx="41">
                  <c:v>Reagan</c:v>
                </c:pt>
                <c:pt idx="42">
                  <c:v>Yoakum</c:v>
                </c:pt>
                <c:pt idx="43">
                  <c:v>Brewster</c:v>
                </c:pt>
                <c:pt idx="44">
                  <c:v>Dawson</c:v>
                </c:pt>
                <c:pt idx="45">
                  <c:v>Midland</c:v>
                </c:pt>
                <c:pt idx="46">
                  <c:v>Moore</c:v>
                </c:pt>
                <c:pt idx="47">
                  <c:v>Nolan</c:v>
                </c:pt>
                <c:pt idx="48">
                  <c:v>Gaines</c:v>
                </c:pt>
                <c:pt idx="49">
                  <c:v>Ochiltree</c:v>
                </c:pt>
                <c:pt idx="50">
                  <c:v>Pecos</c:v>
                </c:pt>
                <c:pt idx="51">
                  <c:v>Hockley</c:v>
                </c:pt>
                <c:pt idx="52">
                  <c:v>Val Verde</c:v>
                </c:pt>
                <c:pt idx="53">
                  <c:v>Howard</c:v>
                </c:pt>
                <c:pt idx="54">
                  <c:v>Hale</c:v>
                </c:pt>
                <c:pt idx="55">
                  <c:v>Gray</c:v>
                </c:pt>
                <c:pt idx="56">
                  <c:v>Scurry</c:v>
                </c:pt>
                <c:pt idx="57">
                  <c:v>Randall</c:v>
                </c:pt>
                <c:pt idx="58">
                  <c:v>Tom Green</c:v>
                </c:pt>
                <c:pt idx="59">
                  <c:v>Taylor</c:v>
                </c:pt>
                <c:pt idx="60">
                  <c:v>Potter</c:v>
                </c:pt>
                <c:pt idx="61">
                  <c:v>Lubbock</c:v>
                </c:pt>
                <c:pt idx="62">
                  <c:v>Ward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'Taxable Value'!$Q$2:$Q$71</c15:sqref>
                  </c15:fullRef>
                </c:ext>
              </c:extLst>
              <c:f>('Taxable Value'!$Q$2:$Q$16,'Taxable Value'!$Q$18:$Q$39,'Taxable Value'!$Q$42:$Q$56,'Taxable Value'!$Q$58,'Taxable Value'!$Q$61:$Q$70)</c:f>
              <c:numCache>
                <c:formatCode>"$"#,##0</c:formatCode>
                <c:ptCount val="63"/>
                <c:pt idx="0">
                  <c:v>1021714.2857142857</c:v>
                </c:pt>
                <c:pt idx="1">
                  <c:v>1242260.2142857143</c:v>
                </c:pt>
                <c:pt idx="2">
                  <c:v>1729483.2857142857</c:v>
                </c:pt>
                <c:pt idx="3">
                  <c:v>320716817.21428573</c:v>
                </c:pt>
                <c:pt idx="4">
                  <c:v>2336863.6428571427</c:v>
                </c:pt>
                <c:pt idx="5">
                  <c:v>3657349.2857142859</c:v>
                </c:pt>
                <c:pt idx="6">
                  <c:v>3750911.6428571427</c:v>
                </c:pt>
                <c:pt idx="7">
                  <c:v>5027702.3571428573</c:v>
                </c:pt>
                <c:pt idx="8">
                  <c:v>7030097.7142857146</c:v>
                </c:pt>
                <c:pt idx="9">
                  <c:v>8356775.7857142854</c:v>
                </c:pt>
                <c:pt idx="10">
                  <c:v>8312144.7142857146</c:v>
                </c:pt>
                <c:pt idx="11">
                  <c:v>8730934.6428571437</c:v>
                </c:pt>
                <c:pt idx="12">
                  <c:v>9406503</c:v>
                </c:pt>
                <c:pt idx="13">
                  <c:v>9950329.4285714291</c:v>
                </c:pt>
                <c:pt idx="14">
                  <c:v>10031368.5</c:v>
                </c:pt>
                <c:pt idx="15">
                  <c:v>10520305.285714285</c:v>
                </c:pt>
                <c:pt idx="16">
                  <c:v>10929419.928571429</c:v>
                </c:pt>
                <c:pt idx="17">
                  <c:v>11995013.357142856</c:v>
                </c:pt>
                <c:pt idx="18">
                  <c:v>12053328.642857144</c:v>
                </c:pt>
                <c:pt idx="19">
                  <c:v>13476122.714285715</c:v>
                </c:pt>
                <c:pt idx="20">
                  <c:v>16918576.214285713</c:v>
                </c:pt>
                <c:pt idx="21">
                  <c:v>20458177.5</c:v>
                </c:pt>
                <c:pt idx="22">
                  <c:v>20597643.214285713</c:v>
                </c:pt>
                <c:pt idx="23">
                  <c:v>21296697.357142858</c:v>
                </c:pt>
                <c:pt idx="24">
                  <c:v>22035459.071428571</c:v>
                </c:pt>
                <c:pt idx="25">
                  <c:v>24795089.214285713</c:v>
                </c:pt>
                <c:pt idx="26">
                  <c:v>25671455.714285713</c:v>
                </c:pt>
                <c:pt idx="27">
                  <c:v>26949523.285714287</c:v>
                </c:pt>
                <c:pt idx="28">
                  <c:v>36447129.285714284</c:v>
                </c:pt>
                <c:pt idx="29">
                  <c:v>36579958.357142858</c:v>
                </c:pt>
                <c:pt idx="30">
                  <c:v>38230424.928571425</c:v>
                </c:pt>
                <c:pt idx="31">
                  <c:v>3774461217.4285712</c:v>
                </c:pt>
                <c:pt idx="32">
                  <c:v>41707492.214285716</c:v>
                </c:pt>
                <c:pt idx="33">
                  <c:v>51922353.428571425</c:v>
                </c:pt>
                <c:pt idx="34">
                  <c:v>51583108.642857142</c:v>
                </c:pt>
                <c:pt idx="35">
                  <c:v>52005639.928571425</c:v>
                </c:pt>
                <c:pt idx="36">
                  <c:v>55813724.071428575</c:v>
                </c:pt>
                <c:pt idx="37">
                  <c:v>70337605.357142851</c:v>
                </c:pt>
                <c:pt idx="38">
                  <c:v>72521172.214285716</c:v>
                </c:pt>
                <c:pt idx="39">
                  <c:v>82738660.285714284</c:v>
                </c:pt>
                <c:pt idx="40">
                  <c:v>90228843.357142851</c:v>
                </c:pt>
                <c:pt idx="41">
                  <c:v>93007772.571428567</c:v>
                </c:pt>
                <c:pt idx="42">
                  <c:v>93639753.857142851</c:v>
                </c:pt>
                <c:pt idx="43">
                  <c:v>97338940.642857149</c:v>
                </c:pt>
                <c:pt idx="44">
                  <c:v>100482068.5</c:v>
                </c:pt>
                <c:pt idx="45">
                  <c:v>5505602753.3571424</c:v>
                </c:pt>
                <c:pt idx="46">
                  <c:v>153358360.57142857</c:v>
                </c:pt>
                <c:pt idx="47">
                  <c:v>157087420.5</c:v>
                </c:pt>
                <c:pt idx="48">
                  <c:v>163972102</c:v>
                </c:pt>
                <c:pt idx="49">
                  <c:v>193344224.7857143</c:v>
                </c:pt>
                <c:pt idx="50">
                  <c:v>315155733.64285713</c:v>
                </c:pt>
                <c:pt idx="51">
                  <c:v>258778061.85714287</c:v>
                </c:pt>
                <c:pt idx="52">
                  <c:v>321724533</c:v>
                </c:pt>
                <c:pt idx="53">
                  <c:v>425280871.5</c:v>
                </c:pt>
                <c:pt idx="54">
                  <c:v>461697524.35714287</c:v>
                </c:pt>
                <c:pt idx="55">
                  <c:v>508498962.21428573</c:v>
                </c:pt>
                <c:pt idx="56">
                  <c:v>590939916.78571427</c:v>
                </c:pt>
                <c:pt idx="57">
                  <c:v>1006112441</c:v>
                </c:pt>
                <c:pt idx="58">
                  <c:v>1412068668.7142856</c:v>
                </c:pt>
                <c:pt idx="59">
                  <c:v>1718107602.4285715</c:v>
                </c:pt>
                <c:pt idx="60">
                  <c:v>2217465773</c:v>
                </c:pt>
                <c:pt idx="61">
                  <c:v>3798243382.5</c:v>
                </c:pt>
                <c:pt idx="62">
                  <c:v>269878997.35714287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9C8-D54C-AF55-187AB3D5B921}"/>
            </c:ext>
          </c:extLst>
        </c:ser>
        <c:ser>
          <c:idx val="16"/>
          <c:order val="16"/>
          <c:tx>
            <c:strRef>
              <c:f>'Taxable Value'!$R$1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'Taxable Value'!$A$2:$A$71</c15:sqref>
                  </c15:fullRef>
                </c:ext>
              </c:extLst>
              <c:f>('Taxable Value'!$A$2:$A$16,'Taxable Value'!$A$18:$A$39,'Taxable Value'!$A$42:$A$56,'Taxable Value'!$A$58,'Taxable Value'!$A$61:$A$70)</c:f>
              <c:strCache>
                <c:ptCount val="63"/>
                <c:pt idx="0">
                  <c:v>Kent</c:v>
                </c:pt>
                <c:pt idx="1">
                  <c:v>King</c:v>
                </c:pt>
                <c:pt idx="2">
                  <c:v>Roberts</c:v>
                </c:pt>
                <c:pt idx="3">
                  <c:v>Andrews</c:v>
                </c:pt>
                <c:pt idx="4">
                  <c:v>Borden</c:v>
                </c:pt>
                <c:pt idx="5">
                  <c:v>Cottle</c:v>
                </c:pt>
                <c:pt idx="6">
                  <c:v>Motley</c:v>
                </c:pt>
                <c:pt idx="7">
                  <c:v>Hudspeth</c:v>
                </c:pt>
                <c:pt idx="8">
                  <c:v>Cochran</c:v>
                </c:pt>
                <c:pt idx="9">
                  <c:v>Jeff Davis</c:v>
                </c:pt>
                <c:pt idx="10">
                  <c:v>Menard</c:v>
                </c:pt>
                <c:pt idx="11">
                  <c:v>Edwards</c:v>
                </c:pt>
                <c:pt idx="12">
                  <c:v>Concho</c:v>
                </c:pt>
                <c:pt idx="13">
                  <c:v>Dickens</c:v>
                </c:pt>
                <c:pt idx="14">
                  <c:v>Coke</c:v>
                </c:pt>
                <c:pt idx="15">
                  <c:v>Sherman</c:v>
                </c:pt>
                <c:pt idx="16">
                  <c:v>Fisher</c:v>
                </c:pt>
                <c:pt idx="17">
                  <c:v>Sterling</c:v>
                </c:pt>
                <c:pt idx="18">
                  <c:v>Crosby</c:v>
                </c:pt>
                <c:pt idx="19">
                  <c:v>Stonewall</c:v>
                </c:pt>
                <c:pt idx="20">
                  <c:v>Floyd</c:v>
                </c:pt>
                <c:pt idx="21">
                  <c:v>Schleicher</c:v>
                </c:pt>
                <c:pt idx="22">
                  <c:v>Lynn</c:v>
                </c:pt>
                <c:pt idx="23">
                  <c:v>Irion</c:v>
                </c:pt>
                <c:pt idx="24">
                  <c:v>Swisher</c:v>
                </c:pt>
                <c:pt idx="25">
                  <c:v>Knox</c:v>
                </c:pt>
                <c:pt idx="26">
                  <c:v>Glasscock</c:v>
                </c:pt>
                <c:pt idx="27">
                  <c:v>Carson</c:v>
                </c:pt>
                <c:pt idx="28">
                  <c:v>Presidio</c:v>
                </c:pt>
                <c:pt idx="29">
                  <c:v>Culberson</c:v>
                </c:pt>
                <c:pt idx="30">
                  <c:v>Kimble</c:v>
                </c:pt>
                <c:pt idx="31">
                  <c:v>Ector</c:v>
                </c:pt>
                <c:pt idx="32">
                  <c:v>Mitchell</c:v>
                </c:pt>
                <c:pt idx="33">
                  <c:v>Lamb</c:v>
                </c:pt>
                <c:pt idx="34">
                  <c:v>Crockett</c:v>
                </c:pt>
                <c:pt idx="35">
                  <c:v>Garza</c:v>
                </c:pt>
                <c:pt idx="36">
                  <c:v>Sutton</c:v>
                </c:pt>
                <c:pt idx="37">
                  <c:v>Terry</c:v>
                </c:pt>
                <c:pt idx="38">
                  <c:v>Runnels</c:v>
                </c:pt>
                <c:pt idx="39">
                  <c:v>McCulloch</c:v>
                </c:pt>
                <c:pt idx="40">
                  <c:v>Dallam</c:v>
                </c:pt>
                <c:pt idx="41">
                  <c:v>Reagan</c:v>
                </c:pt>
                <c:pt idx="42">
                  <c:v>Yoakum</c:v>
                </c:pt>
                <c:pt idx="43">
                  <c:v>Brewster</c:v>
                </c:pt>
                <c:pt idx="44">
                  <c:v>Dawson</c:v>
                </c:pt>
                <c:pt idx="45">
                  <c:v>Midland</c:v>
                </c:pt>
                <c:pt idx="46">
                  <c:v>Moore</c:v>
                </c:pt>
                <c:pt idx="47">
                  <c:v>Nolan</c:v>
                </c:pt>
                <c:pt idx="48">
                  <c:v>Gaines</c:v>
                </c:pt>
                <c:pt idx="49">
                  <c:v>Ochiltree</c:v>
                </c:pt>
                <c:pt idx="50">
                  <c:v>Pecos</c:v>
                </c:pt>
                <c:pt idx="51">
                  <c:v>Hockley</c:v>
                </c:pt>
                <c:pt idx="52">
                  <c:v>Val Verde</c:v>
                </c:pt>
                <c:pt idx="53">
                  <c:v>Howard</c:v>
                </c:pt>
                <c:pt idx="54">
                  <c:v>Hale</c:v>
                </c:pt>
                <c:pt idx="55">
                  <c:v>Gray</c:v>
                </c:pt>
                <c:pt idx="56">
                  <c:v>Scurry</c:v>
                </c:pt>
                <c:pt idx="57">
                  <c:v>Randall</c:v>
                </c:pt>
                <c:pt idx="58">
                  <c:v>Tom Green</c:v>
                </c:pt>
                <c:pt idx="59">
                  <c:v>Taylor</c:v>
                </c:pt>
                <c:pt idx="60">
                  <c:v>Potter</c:v>
                </c:pt>
                <c:pt idx="61">
                  <c:v>Lubbock</c:v>
                </c:pt>
                <c:pt idx="62">
                  <c:v>Ward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'Taxable Value'!$R$2:$R$71</c15:sqref>
                  </c15:fullRef>
                </c:ext>
              </c:extLst>
              <c:f>('Taxable Value'!$R$2:$R$16,'Taxable Value'!$R$18:$R$39,'Taxable Value'!$R$42:$R$56,'Taxable Value'!$R$58,'Taxable Value'!$R$61:$R$70)</c:f>
              <c:numCache>
                <c:formatCode>"$"#,##0</c:formatCode>
                <c:ptCount val="63"/>
                <c:pt idx="0">
                  <c:v>14304000</c:v>
                </c:pt>
                <c:pt idx="1">
                  <c:v>17391643</c:v>
                </c:pt>
                <c:pt idx="2">
                  <c:v>24212766</c:v>
                </c:pt>
                <c:pt idx="3">
                  <c:v>4490035441</c:v>
                </c:pt>
                <c:pt idx="4">
                  <c:v>32716091</c:v>
                </c:pt>
                <c:pt idx="5">
                  <c:v>51202890</c:v>
                </c:pt>
                <c:pt idx="6">
                  <c:v>52512763</c:v>
                </c:pt>
                <c:pt idx="7">
                  <c:v>70387833</c:v>
                </c:pt>
                <c:pt idx="8">
                  <c:v>98421368</c:v>
                </c:pt>
                <c:pt idx="9">
                  <c:v>116994861</c:v>
                </c:pt>
                <c:pt idx="10">
                  <c:v>116370026</c:v>
                </c:pt>
                <c:pt idx="11">
                  <c:v>122233085</c:v>
                </c:pt>
                <c:pt idx="12">
                  <c:v>131691042</c:v>
                </c:pt>
                <c:pt idx="13">
                  <c:v>139304612</c:v>
                </c:pt>
                <c:pt idx="14">
                  <c:v>140439159</c:v>
                </c:pt>
                <c:pt idx="15">
                  <c:v>147284274</c:v>
                </c:pt>
                <c:pt idx="16">
                  <c:v>153011879</c:v>
                </c:pt>
                <c:pt idx="17">
                  <c:v>167930187</c:v>
                </c:pt>
                <c:pt idx="18">
                  <c:v>168746601</c:v>
                </c:pt>
                <c:pt idx="19">
                  <c:v>188665718</c:v>
                </c:pt>
                <c:pt idx="20">
                  <c:v>236860067</c:v>
                </c:pt>
                <c:pt idx="21">
                  <c:v>286414485</c:v>
                </c:pt>
                <c:pt idx="22">
                  <c:v>288367005</c:v>
                </c:pt>
                <c:pt idx="23">
                  <c:v>298153763</c:v>
                </c:pt>
                <c:pt idx="24">
                  <c:v>308496427</c:v>
                </c:pt>
                <c:pt idx="25">
                  <c:v>347131249</c:v>
                </c:pt>
                <c:pt idx="26">
                  <c:v>359400380</c:v>
                </c:pt>
                <c:pt idx="27">
                  <c:v>377293326</c:v>
                </c:pt>
                <c:pt idx="28">
                  <c:v>510259810</c:v>
                </c:pt>
                <c:pt idx="29">
                  <c:v>512119417</c:v>
                </c:pt>
                <c:pt idx="30">
                  <c:v>535225949</c:v>
                </c:pt>
                <c:pt idx="31">
                  <c:v>52842457044</c:v>
                </c:pt>
                <c:pt idx="32">
                  <c:v>583904891</c:v>
                </c:pt>
                <c:pt idx="33">
                  <c:v>726912948</c:v>
                </c:pt>
                <c:pt idx="34">
                  <c:v>722163521</c:v>
                </c:pt>
                <c:pt idx="35">
                  <c:v>728078959</c:v>
                </c:pt>
                <c:pt idx="36">
                  <c:v>781392137</c:v>
                </c:pt>
                <c:pt idx="37">
                  <c:v>984726475</c:v>
                </c:pt>
                <c:pt idx="38">
                  <c:v>1015296411</c:v>
                </c:pt>
                <c:pt idx="39">
                  <c:v>1158341244</c:v>
                </c:pt>
                <c:pt idx="40">
                  <c:v>1263203807</c:v>
                </c:pt>
                <c:pt idx="41">
                  <c:v>1302108816</c:v>
                </c:pt>
                <c:pt idx="42">
                  <c:v>1310956554</c:v>
                </c:pt>
                <c:pt idx="43">
                  <c:v>1362745169</c:v>
                </c:pt>
                <c:pt idx="44">
                  <c:v>1406748959</c:v>
                </c:pt>
                <c:pt idx="45">
                  <c:v>77078438547</c:v>
                </c:pt>
                <c:pt idx="46">
                  <c:v>2147017048</c:v>
                </c:pt>
                <c:pt idx="47">
                  <c:v>2199223887</c:v>
                </c:pt>
                <c:pt idx="48">
                  <c:v>2295609428</c:v>
                </c:pt>
                <c:pt idx="49">
                  <c:v>2706819147</c:v>
                </c:pt>
                <c:pt idx="50">
                  <c:v>4412180271</c:v>
                </c:pt>
                <c:pt idx="51">
                  <c:v>3622892866</c:v>
                </c:pt>
                <c:pt idx="52">
                  <c:v>4504143462</c:v>
                </c:pt>
                <c:pt idx="53">
                  <c:v>5953932201</c:v>
                </c:pt>
                <c:pt idx="54">
                  <c:v>6463765341</c:v>
                </c:pt>
                <c:pt idx="55">
                  <c:v>7118985471</c:v>
                </c:pt>
                <c:pt idx="56">
                  <c:v>8273158835</c:v>
                </c:pt>
                <c:pt idx="57">
                  <c:v>14085574174</c:v>
                </c:pt>
                <c:pt idx="58">
                  <c:v>19768961362</c:v>
                </c:pt>
                <c:pt idx="59">
                  <c:v>24053506434</c:v>
                </c:pt>
                <c:pt idx="60">
                  <c:v>31044520822</c:v>
                </c:pt>
                <c:pt idx="61">
                  <c:v>53175407355</c:v>
                </c:pt>
                <c:pt idx="62">
                  <c:v>3778305963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9C8-D54C-AF55-187AB3D5B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411747503"/>
        <c:axId val="1411749151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'Taxable Value'!$B$1</c15:sqref>
                        </c15:formulaRef>
                      </c:ext>
                    </c:extLst>
                    <c:strCache>
                      <c:ptCount val="1"/>
                      <c:pt idx="0">
                        <c:v>2007 TV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'Taxable Value'!$A$2:$A$71</c15:sqref>
                        </c15:fullRef>
                        <c15:formulaRef>
                          <c15:sqref>('Taxable Value'!$A$2:$A$16,'Taxable Value'!$A$18:$A$39,'Taxable Value'!$A$42:$A$56,'Taxable Value'!$A$58,'Taxable Value'!$A$61:$A$70)</c15:sqref>
                        </c15:formulaRef>
                      </c:ext>
                    </c:extLst>
                    <c:strCache>
                      <c:ptCount val="63"/>
                      <c:pt idx="0">
                        <c:v>Kent</c:v>
                      </c:pt>
                      <c:pt idx="1">
                        <c:v>King</c:v>
                      </c:pt>
                      <c:pt idx="2">
                        <c:v>Roberts</c:v>
                      </c:pt>
                      <c:pt idx="3">
                        <c:v>Andrews</c:v>
                      </c:pt>
                      <c:pt idx="4">
                        <c:v>Borden</c:v>
                      </c:pt>
                      <c:pt idx="5">
                        <c:v>Cottle</c:v>
                      </c:pt>
                      <c:pt idx="6">
                        <c:v>Motley</c:v>
                      </c:pt>
                      <c:pt idx="7">
                        <c:v>Hudspeth</c:v>
                      </c:pt>
                      <c:pt idx="8">
                        <c:v>Cochran</c:v>
                      </c:pt>
                      <c:pt idx="9">
                        <c:v>Jeff Davis</c:v>
                      </c:pt>
                      <c:pt idx="10">
                        <c:v>Menard</c:v>
                      </c:pt>
                      <c:pt idx="11">
                        <c:v>Edwards</c:v>
                      </c:pt>
                      <c:pt idx="12">
                        <c:v>Concho</c:v>
                      </c:pt>
                      <c:pt idx="13">
                        <c:v>Dickens</c:v>
                      </c:pt>
                      <c:pt idx="14">
                        <c:v>Coke</c:v>
                      </c:pt>
                      <c:pt idx="15">
                        <c:v>Sherman</c:v>
                      </c:pt>
                      <c:pt idx="16">
                        <c:v>Fisher</c:v>
                      </c:pt>
                      <c:pt idx="17">
                        <c:v>Sterling</c:v>
                      </c:pt>
                      <c:pt idx="18">
                        <c:v>Crosby</c:v>
                      </c:pt>
                      <c:pt idx="19">
                        <c:v>Stonewall</c:v>
                      </c:pt>
                      <c:pt idx="20">
                        <c:v>Floyd</c:v>
                      </c:pt>
                      <c:pt idx="21">
                        <c:v>Schleicher</c:v>
                      </c:pt>
                      <c:pt idx="22">
                        <c:v>Lynn</c:v>
                      </c:pt>
                      <c:pt idx="23">
                        <c:v>Irion</c:v>
                      </c:pt>
                      <c:pt idx="24">
                        <c:v>Swisher</c:v>
                      </c:pt>
                      <c:pt idx="25">
                        <c:v>Knox</c:v>
                      </c:pt>
                      <c:pt idx="26">
                        <c:v>Glasscock</c:v>
                      </c:pt>
                      <c:pt idx="27">
                        <c:v>Carson</c:v>
                      </c:pt>
                      <c:pt idx="28">
                        <c:v>Presidio</c:v>
                      </c:pt>
                      <c:pt idx="29">
                        <c:v>Culberson</c:v>
                      </c:pt>
                      <c:pt idx="30">
                        <c:v>Kimble</c:v>
                      </c:pt>
                      <c:pt idx="31">
                        <c:v>Ector</c:v>
                      </c:pt>
                      <c:pt idx="32">
                        <c:v>Mitchell</c:v>
                      </c:pt>
                      <c:pt idx="33">
                        <c:v>Lamb</c:v>
                      </c:pt>
                      <c:pt idx="34">
                        <c:v>Crockett</c:v>
                      </c:pt>
                      <c:pt idx="35">
                        <c:v>Garza</c:v>
                      </c:pt>
                      <c:pt idx="36">
                        <c:v>Sutton</c:v>
                      </c:pt>
                      <c:pt idx="37">
                        <c:v>Terry</c:v>
                      </c:pt>
                      <c:pt idx="38">
                        <c:v>Runnels</c:v>
                      </c:pt>
                      <c:pt idx="39">
                        <c:v>McCulloch</c:v>
                      </c:pt>
                      <c:pt idx="40">
                        <c:v>Dallam</c:v>
                      </c:pt>
                      <c:pt idx="41">
                        <c:v>Reagan</c:v>
                      </c:pt>
                      <c:pt idx="42">
                        <c:v>Yoakum</c:v>
                      </c:pt>
                      <c:pt idx="43">
                        <c:v>Brewster</c:v>
                      </c:pt>
                      <c:pt idx="44">
                        <c:v>Dawson</c:v>
                      </c:pt>
                      <c:pt idx="45">
                        <c:v>Midland</c:v>
                      </c:pt>
                      <c:pt idx="46">
                        <c:v>Moore</c:v>
                      </c:pt>
                      <c:pt idx="47">
                        <c:v>Nolan</c:v>
                      </c:pt>
                      <c:pt idx="48">
                        <c:v>Gaines</c:v>
                      </c:pt>
                      <c:pt idx="49">
                        <c:v>Ochiltree</c:v>
                      </c:pt>
                      <c:pt idx="50">
                        <c:v>Pecos</c:v>
                      </c:pt>
                      <c:pt idx="51">
                        <c:v>Hockley</c:v>
                      </c:pt>
                      <c:pt idx="52">
                        <c:v>Val Verde</c:v>
                      </c:pt>
                      <c:pt idx="53">
                        <c:v>Howard</c:v>
                      </c:pt>
                      <c:pt idx="54">
                        <c:v>Hale</c:v>
                      </c:pt>
                      <c:pt idx="55">
                        <c:v>Gray</c:v>
                      </c:pt>
                      <c:pt idx="56">
                        <c:v>Scurry</c:v>
                      </c:pt>
                      <c:pt idx="57">
                        <c:v>Randall</c:v>
                      </c:pt>
                      <c:pt idx="58">
                        <c:v>Tom Green</c:v>
                      </c:pt>
                      <c:pt idx="59">
                        <c:v>Taylor</c:v>
                      </c:pt>
                      <c:pt idx="60">
                        <c:v>Potter</c:v>
                      </c:pt>
                      <c:pt idx="61">
                        <c:v>Lubbock</c:v>
                      </c:pt>
                      <c:pt idx="62">
                        <c:v>Ward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'Taxable Value'!$B$2:$B$71</c15:sqref>
                        </c15:fullRef>
                        <c15:formulaRef>
                          <c15:sqref>('Taxable Value'!$B$2:$B$16,'Taxable Value'!$B$18:$B$39,'Taxable Value'!$B$42:$B$56,'Taxable Value'!$B$58,'Taxable Value'!$B$61:$B$70)</c15:sqref>
                        </c15:formulaRef>
                      </c:ext>
                    </c:extLst>
                    <c:numCache>
                      <c:formatCode>"$"#,##0</c:formatCode>
                      <c:ptCount val="63"/>
                      <c:pt idx="0">
                        <c:v>970582</c:v>
                      </c:pt>
                      <c:pt idx="1">
                        <c:v>616631</c:v>
                      </c:pt>
                      <c:pt idx="2">
                        <c:v>1372063</c:v>
                      </c:pt>
                      <c:pt idx="3">
                        <c:v>186270990</c:v>
                      </c:pt>
                      <c:pt idx="4">
                        <c:v>302792</c:v>
                      </c:pt>
                      <c:pt idx="5">
                        <c:v>3077875</c:v>
                      </c:pt>
                      <c:pt idx="6">
                        <c:v>2933393</c:v>
                      </c:pt>
                      <c:pt idx="7">
                        <c:v>3034980</c:v>
                      </c:pt>
                      <c:pt idx="8">
                        <c:v>6300588</c:v>
                      </c:pt>
                      <c:pt idx="9">
                        <c:v>7751045</c:v>
                      </c:pt>
                      <c:pt idx="10">
                        <c:v>6781874</c:v>
                      </c:pt>
                      <c:pt idx="11">
                        <c:v>6940402</c:v>
                      </c:pt>
                      <c:pt idx="12">
                        <c:v>9326735</c:v>
                      </c:pt>
                      <c:pt idx="13">
                        <c:v>11149068</c:v>
                      </c:pt>
                      <c:pt idx="14">
                        <c:v>7824254</c:v>
                      </c:pt>
                      <c:pt idx="15">
                        <c:v>6279814</c:v>
                      </c:pt>
                      <c:pt idx="16">
                        <c:v>7556580</c:v>
                      </c:pt>
                      <c:pt idx="17">
                        <c:v>17526280</c:v>
                      </c:pt>
                      <c:pt idx="18">
                        <c:v>9641360</c:v>
                      </c:pt>
                      <c:pt idx="19">
                        <c:v>14096818</c:v>
                      </c:pt>
                      <c:pt idx="20">
                        <c:v>14317168</c:v>
                      </c:pt>
                      <c:pt idx="21">
                        <c:v>14950518</c:v>
                      </c:pt>
                      <c:pt idx="22">
                        <c:v>13184140</c:v>
                      </c:pt>
                      <c:pt idx="23">
                        <c:v>9086383</c:v>
                      </c:pt>
                      <c:pt idx="24">
                        <c:v>16928725</c:v>
                      </c:pt>
                      <c:pt idx="25">
                        <c:v>28232347</c:v>
                      </c:pt>
                      <c:pt idx="26">
                        <c:v>2019372</c:v>
                      </c:pt>
                      <c:pt idx="27">
                        <c:v>17089257</c:v>
                      </c:pt>
                      <c:pt idx="28">
                        <c:v>29968771</c:v>
                      </c:pt>
                      <c:pt idx="29">
                        <c:v>19941925</c:v>
                      </c:pt>
                      <c:pt idx="30">
                        <c:v>35358087</c:v>
                      </c:pt>
                      <c:pt idx="31">
                        <c:v>2532872980</c:v>
                      </c:pt>
                      <c:pt idx="32">
                        <c:v>33026304</c:v>
                      </c:pt>
                      <c:pt idx="33">
                        <c:v>45607262</c:v>
                      </c:pt>
                      <c:pt idx="34">
                        <c:v>40177708</c:v>
                      </c:pt>
                      <c:pt idx="35">
                        <c:v>41619163</c:v>
                      </c:pt>
                      <c:pt idx="36">
                        <c:v>83285227</c:v>
                      </c:pt>
                      <c:pt idx="37">
                        <c:v>52821659</c:v>
                      </c:pt>
                      <c:pt idx="38">
                        <c:v>73119437</c:v>
                      </c:pt>
                      <c:pt idx="39">
                        <c:v>60715171</c:v>
                      </c:pt>
                      <c:pt idx="40">
                        <c:v>70471131</c:v>
                      </c:pt>
                      <c:pt idx="41">
                        <c:v>60948529</c:v>
                      </c:pt>
                      <c:pt idx="42">
                        <c:v>64809220</c:v>
                      </c:pt>
                      <c:pt idx="43">
                        <c:v>78056737</c:v>
                      </c:pt>
                      <c:pt idx="44">
                        <c:v>73701318</c:v>
                      </c:pt>
                      <c:pt idx="45">
                        <c:v>2823442194</c:v>
                      </c:pt>
                      <c:pt idx="46" formatCode="General">
                        <c:v>127027151</c:v>
                      </c:pt>
                      <c:pt idx="47">
                        <c:v>129788075</c:v>
                      </c:pt>
                      <c:pt idx="48">
                        <c:v>87339832</c:v>
                      </c:pt>
                      <c:pt idx="49">
                        <c:v>162843212</c:v>
                      </c:pt>
                      <c:pt idx="50">
                        <c:v>190688110</c:v>
                      </c:pt>
                      <c:pt idx="51">
                        <c:v>197048995</c:v>
                      </c:pt>
                      <c:pt idx="52">
                        <c:v>288917930</c:v>
                      </c:pt>
                      <c:pt idx="53">
                        <c:v>278290877</c:v>
                      </c:pt>
                      <c:pt idx="54">
                        <c:v>427758438</c:v>
                      </c:pt>
                      <c:pt idx="55">
                        <c:v>640401495</c:v>
                      </c:pt>
                      <c:pt idx="56">
                        <c:v>803449315</c:v>
                      </c:pt>
                      <c:pt idx="57">
                        <c:v>628266759</c:v>
                      </c:pt>
                      <c:pt idx="58">
                        <c:v>1103998502</c:v>
                      </c:pt>
                      <c:pt idx="59">
                        <c:v>1478986281</c:v>
                      </c:pt>
                      <c:pt idx="60">
                        <c:v>2088819928</c:v>
                      </c:pt>
                      <c:pt idx="61">
                        <c:v>2958959132</c:v>
                      </c:pt>
                      <c:pt idx="62">
                        <c:v>124703269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9C8-D54C-AF55-187AB3D5B92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'Taxable Value'!$C$1</c15:sqref>
                        </c15:formulaRef>
                      </c:ext>
                    </c:extLst>
                    <c:strCache>
                      <c:ptCount val="1"/>
                      <c:pt idx="0">
                        <c:v>2008 TV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'Taxable Value'!$A$2:$A$71</c15:sqref>
                        </c15:fullRef>
                        <c15:formulaRef>
                          <c15:sqref>('Taxable Value'!$A$2:$A$16,'Taxable Value'!$A$18:$A$39,'Taxable Value'!$A$42:$A$56,'Taxable Value'!$A$58,'Taxable Value'!$A$61:$A$70)</c15:sqref>
                        </c15:formulaRef>
                      </c:ext>
                    </c:extLst>
                    <c:strCache>
                      <c:ptCount val="63"/>
                      <c:pt idx="0">
                        <c:v>Kent</c:v>
                      </c:pt>
                      <c:pt idx="1">
                        <c:v>King</c:v>
                      </c:pt>
                      <c:pt idx="2">
                        <c:v>Roberts</c:v>
                      </c:pt>
                      <c:pt idx="3">
                        <c:v>Andrews</c:v>
                      </c:pt>
                      <c:pt idx="4">
                        <c:v>Borden</c:v>
                      </c:pt>
                      <c:pt idx="5">
                        <c:v>Cottle</c:v>
                      </c:pt>
                      <c:pt idx="6">
                        <c:v>Motley</c:v>
                      </c:pt>
                      <c:pt idx="7">
                        <c:v>Hudspeth</c:v>
                      </c:pt>
                      <c:pt idx="8">
                        <c:v>Cochran</c:v>
                      </c:pt>
                      <c:pt idx="9">
                        <c:v>Jeff Davis</c:v>
                      </c:pt>
                      <c:pt idx="10">
                        <c:v>Menard</c:v>
                      </c:pt>
                      <c:pt idx="11">
                        <c:v>Edwards</c:v>
                      </c:pt>
                      <c:pt idx="12">
                        <c:v>Concho</c:v>
                      </c:pt>
                      <c:pt idx="13">
                        <c:v>Dickens</c:v>
                      </c:pt>
                      <c:pt idx="14">
                        <c:v>Coke</c:v>
                      </c:pt>
                      <c:pt idx="15">
                        <c:v>Sherman</c:v>
                      </c:pt>
                      <c:pt idx="16">
                        <c:v>Fisher</c:v>
                      </c:pt>
                      <c:pt idx="17">
                        <c:v>Sterling</c:v>
                      </c:pt>
                      <c:pt idx="18">
                        <c:v>Crosby</c:v>
                      </c:pt>
                      <c:pt idx="19">
                        <c:v>Stonewall</c:v>
                      </c:pt>
                      <c:pt idx="20">
                        <c:v>Floyd</c:v>
                      </c:pt>
                      <c:pt idx="21">
                        <c:v>Schleicher</c:v>
                      </c:pt>
                      <c:pt idx="22">
                        <c:v>Lynn</c:v>
                      </c:pt>
                      <c:pt idx="23">
                        <c:v>Irion</c:v>
                      </c:pt>
                      <c:pt idx="24">
                        <c:v>Swisher</c:v>
                      </c:pt>
                      <c:pt idx="25">
                        <c:v>Knox</c:v>
                      </c:pt>
                      <c:pt idx="26">
                        <c:v>Glasscock</c:v>
                      </c:pt>
                      <c:pt idx="27">
                        <c:v>Carson</c:v>
                      </c:pt>
                      <c:pt idx="28">
                        <c:v>Presidio</c:v>
                      </c:pt>
                      <c:pt idx="29">
                        <c:v>Culberson</c:v>
                      </c:pt>
                      <c:pt idx="30">
                        <c:v>Kimble</c:v>
                      </c:pt>
                      <c:pt idx="31">
                        <c:v>Ector</c:v>
                      </c:pt>
                      <c:pt idx="32">
                        <c:v>Mitchell</c:v>
                      </c:pt>
                      <c:pt idx="33">
                        <c:v>Lamb</c:v>
                      </c:pt>
                      <c:pt idx="34">
                        <c:v>Crockett</c:v>
                      </c:pt>
                      <c:pt idx="35">
                        <c:v>Garza</c:v>
                      </c:pt>
                      <c:pt idx="36">
                        <c:v>Sutton</c:v>
                      </c:pt>
                      <c:pt idx="37">
                        <c:v>Terry</c:v>
                      </c:pt>
                      <c:pt idx="38">
                        <c:v>Runnels</c:v>
                      </c:pt>
                      <c:pt idx="39">
                        <c:v>McCulloch</c:v>
                      </c:pt>
                      <c:pt idx="40">
                        <c:v>Dallam</c:v>
                      </c:pt>
                      <c:pt idx="41">
                        <c:v>Reagan</c:v>
                      </c:pt>
                      <c:pt idx="42">
                        <c:v>Yoakum</c:v>
                      </c:pt>
                      <c:pt idx="43">
                        <c:v>Brewster</c:v>
                      </c:pt>
                      <c:pt idx="44">
                        <c:v>Dawson</c:v>
                      </c:pt>
                      <c:pt idx="45">
                        <c:v>Midland</c:v>
                      </c:pt>
                      <c:pt idx="46">
                        <c:v>Moore</c:v>
                      </c:pt>
                      <c:pt idx="47">
                        <c:v>Nolan</c:v>
                      </c:pt>
                      <c:pt idx="48">
                        <c:v>Gaines</c:v>
                      </c:pt>
                      <c:pt idx="49">
                        <c:v>Ochiltree</c:v>
                      </c:pt>
                      <c:pt idx="50">
                        <c:v>Pecos</c:v>
                      </c:pt>
                      <c:pt idx="51">
                        <c:v>Hockley</c:v>
                      </c:pt>
                      <c:pt idx="52">
                        <c:v>Val Verde</c:v>
                      </c:pt>
                      <c:pt idx="53">
                        <c:v>Howard</c:v>
                      </c:pt>
                      <c:pt idx="54">
                        <c:v>Hale</c:v>
                      </c:pt>
                      <c:pt idx="55">
                        <c:v>Gray</c:v>
                      </c:pt>
                      <c:pt idx="56">
                        <c:v>Scurry</c:v>
                      </c:pt>
                      <c:pt idx="57">
                        <c:v>Randall</c:v>
                      </c:pt>
                      <c:pt idx="58">
                        <c:v>Tom Green</c:v>
                      </c:pt>
                      <c:pt idx="59">
                        <c:v>Taylor</c:v>
                      </c:pt>
                      <c:pt idx="60">
                        <c:v>Potter</c:v>
                      </c:pt>
                      <c:pt idx="61">
                        <c:v>Lubbock</c:v>
                      </c:pt>
                      <c:pt idx="62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'Taxable Value'!$C$2:$C$71</c15:sqref>
                        </c15:fullRef>
                        <c15:formulaRef>
                          <c15:sqref>('Taxable Value'!$C$2:$C$16,'Taxable Value'!$C$18:$C$39,'Taxable Value'!$C$42:$C$56,'Taxable Value'!$C$58,'Taxable Value'!$C$61:$C$70)</c15:sqref>
                        </c15:formulaRef>
                      </c:ext>
                    </c:extLst>
                    <c:numCache>
                      <c:formatCode>"$"#,##0</c:formatCode>
                      <c:ptCount val="63"/>
                      <c:pt idx="0">
                        <c:v>920528</c:v>
                      </c:pt>
                      <c:pt idx="1">
                        <c:v>863659</c:v>
                      </c:pt>
                      <c:pt idx="2">
                        <c:v>3186007</c:v>
                      </c:pt>
                      <c:pt idx="3">
                        <c:v>254298227</c:v>
                      </c:pt>
                      <c:pt idx="4">
                        <c:v>293773</c:v>
                      </c:pt>
                      <c:pt idx="5">
                        <c:v>3205323</c:v>
                      </c:pt>
                      <c:pt idx="6">
                        <c:v>2878309</c:v>
                      </c:pt>
                      <c:pt idx="7">
                        <c:v>2928344</c:v>
                      </c:pt>
                      <c:pt idx="8">
                        <c:v>6760833</c:v>
                      </c:pt>
                      <c:pt idx="9">
                        <c:v>7777866</c:v>
                      </c:pt>
                      <c:pt idx="10">
                        <c:v>7298767</c:v>
                      </c:pt>
                      <c:pt idx="11">
                        <c:v>7028447</c:v>
                      </c:pt>
                      <c:pt idx="12">
                        <c:v>10464869</c:v>
                      </c:pt>
                      <c:pt idx="13">
                        <c:v>11872092</c:v>
                      </c:pt>
                      <c:pt idx="14">
                        <c:v>8298140</c:v>
                      </c:pt>
                      <c:pt idx="15">
                        <c:v>6301959</c:v>
                      </c:pt>
                      <c:pt idx="16">
                        <c:v>8390537</c:v>
                      </c:pt>
                      <c:pt idx="17">
                        <c:v>8723545</c:v>
                      </c:pt>
                      <c:pt idx="18">
                        <c:v>9726033</c:v>
                      </c:pt>
                      <c:pt idx="19">
                        <c:v>14675396</c:v>
                      </c:pt>
                      <c:pt idx="20">
                        <c:v>15074584</c:v>
                      </c:pt>
                      <c:pt idx="21">
                        <c:v>16083389</c:v>
                      </c:pt>
                      <c:pt idx="22">
                        <c:v>14960183</c:v>
                      </c:pt>
                      <c:pt idx="23">
                        <c:v>11055933</c:v>
                      </c:pt>
                      <c:pt idx="24">
                        <c:v>16565400</c:v>
                      </c:pt>
                      <c:pt idx="25">
                        <c:v>24902746</c:v>
                      </c:pt>
                      <c:pt idx="26">
                        <c:v>2074233</c:v>
                      </c:pt>
                      <c:pt idx="27">
                        <c:v>19125913</c:v>
                      </c:pt>
                      <c:pt idx="28">
                        <c:v>30234589</c:v>
                      </c:pt>
                      <c:pt idx="29">
                        <c:v>19363167</c:v>
                      </c:pt>
                      <c:pt idx="30">
                        <c:v>38175707</c:v>
                      </c:pt>
                      <c:pt idx="31">
                        <c:v>2717280134</c:v>
                      </c:pt>
                      <c:pt idx="32">
                        <c:v>37072055</c:v>
                      </c:pt>
                      <c:pt idx="33">
                        <c:v>47399786</c:v>
                      </c:pt>
                      <c:pt idx="34">
                        <c:v>50602075</c:v>
                      </c:pt>
                      <c:pt idx="35">
                        <c:v>50135598</c:v>
                      </c:pt>
                      <c:pt idx="36">
                        <c:v>100964190</c:v>
                      </c:pt>
                      <c:pt idx="37">
                        <c:v>60709426</c:v>
                      </c:pt>
                      <c:pt idx="38">
                        <c:v>83771016</c:v>
                      </c:pt>
                      <c:pt idx="39">
                        <c:v>73179163</c:v>
                      </c:pt>
                      <c:pt idx="40">
                        <c:v>64048223</c:v>
                      </c:pt>
                      <c:pt idx="41">
                        <c:v>72530102</c:v>
                      </c:pt>
                      <c:pt idx="42" formatCode="#,##0">
                        <c:v>83216155</c:v>
                      </c:pt>
                      <c:pt idx="43">
                        <c:v>83333291</c:v>
                      </c:pt>
                      <c:pt idx="44">
                        <c:v>83624943</c:v>
                      </c:pt>
                      <c:pt idx="45">
                        <c:v>3601719525</c:v>
                      </c:pt>
                      <c:pt idx="46">
                        <c:v>132263451</c:v>
                      </c:pt>
                      <c:pt idx="47">
                        <c:v>144877418</c:v>
                      </c:pt>
                      <c:pt idx="48">
                        <c:v>97670428</c:v>
                      </c:pt>
                      <c:pt idx="49">
                        <c:v>209026757</c:v>
                      </c:pt>
                      <c:pt idx="50">
                        <c:v>295173804</c:v>
                      </c:pt>
                      <c:pt idx="51">
                        <c:v>216520211</c:v>
                      </c:pt>
                      <c:pt idx="52">
                        <c:v>289600983</c:v>
                      </c:pt>
                      <c:pt idx="53">
                        <c:v>319618113</c:v>
                      </c:pt>
                      <c:pt idx="54">
                        <c:v>531811252</c:v>
                      </c:pt>
                      <c:pt idx="55">
                        <c:v>869925422</c:v>
                      </c:pt>
                      <c:pt idx="56">
                        <c:v>578104477</c:v>
                      </c:pt>
                      <c:pt idx="57">
                        <c:v>739227667</c:v>
                      </c:pt>
                      <c:pt idx="58">
                        <c:v>1179239546</c:v>
                      </c:pt>
                      <c:pt idx="59">
                        <c:v>1567376341</c:v>
                      </c:pt>
                      <c:pt idx="60">
                        <c:v>2125464881</c:v>
                      </c:pt>
                      <c:pt idx="61">
                        <c:v>3154029716</c:v>
                      </c:pt>
                      <c:pt idx="62">
                        <c:v>151537374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9C8-D54C-AF55-187AB3D5B92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'Taxable Value'!$D$1</c15:sqref>
                        </c15:formulaRef>
                      </c:ext>
                    </c:extLst>
                    <c:strCache>
                      <c:ptCount val="1"/>
                      <c:pt idx="0">
                        <c:v>2009 TV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'Taxable Value'!$A$2:$A$71</c15:sqref>
                        </c15:fullRef>
                        <c15:formulaRef>
                          <c15:sqref>('Taxable Value'!$A$2:$A$16,'Taxable Value'!$A$18:$A$39,'Taxable Value'!$A$42:$A$56,'Taxable Value'!$A$58,'Taxable Value'!$A$61:$A$70)</c15:sqref>
                        </c15:formulaRef>
                      </c:ext>
                    </c:extLst>
                    <c:strCache>
                      <c:ptCount val="63"/>
                      <c:pt idx="0">
                        <c:v>Kent</c:v>
                      </c:pt>
                      <c:pt idx="1">
                        <c:v>King</c:v>
                      </c:pt>
                      <c:pt idx="2">
                        <c:v>Roberts</c:v>
                      </c:pt>
                      <c:pt idx="3">
                        <c:v>Andrews</c:v>
                      </c:pt>
                      <c:pt idx="4">
                        <c:v>Borden</c:v>
                      </c:pt>
                      <c:pt idx="5">
                        <c:v>Cottle</c:v>
                      </c:pt>
                      <c:pt idx="6">
                        <c:v>Motley</c:v>
                      </c:pt>
                      <c:pt idx="7">
                        <c:v>Hudspeth</c:v>
                      </c:pt>
                      <c:pt idx="8">
                        <c:v>Cochran</c:v>
                      </c:pt>
                      <c:pt idx="9">
                        <c:v>Jeff Davis</c:v>
                      </c:pt>
                      <c:pt idx="10">
                        <c:v>Menard</c:v>
                      </c:pt>
                      <c:pt idx="11">
                        <c:v>Edwards</c:v>
                      </c:pt>
                      <c:pt idx="12">
                        <c:v>Concho</c:v>
                      </c:pt>
                      <c:pt idx="13">
                        <c:v>Dickens</c:v>
                      </c:pt>
                      <c:pt idx="14">
                        <c:v>Coke</c:v>
                      </c:pt>
                      <c:pt idx="15">
                        <c:v>Sherman</c:v>
                      </c:pt>
                      <c:pt idx="16">
                        <c:v>Fisher</c:v>
                      </c:pt>
                      <c:pt idx="17">
                        <c:v>Sterling</c:v>
                      </c:pt>
                      <c:pt idx="18">
                        <c:v>Crosby</c:v>
                      </c:pt>
                      <c:pt idx="19">
                        <c:v>Stonewall</c:v>
                      </c:pt>
                      <c:pt idx="20">
                        <c:v>Floyd</c:v>
                      </c:pt>
                      <c:pt idx="21">
                        <c:v>Schleicher</c:v>
                      </c:pt>
                      <c:pt idx="22">
                        <c:v>Lynn</c:v>
                      </c:pt>
                      <c:pt idx="23">
                        <c:v>Irion</c:v>
                      </c:pt>
                      <c:pt idx="24">
                        <c:v>Swisher</c:v>
                      </c:pt>
                      <c:pt idx="25">
                        <c:v>Knox</c:v>
                      </c:pt>
                      <c:pt idx="26">
                        <c:v>Glasscock</c:v>
                      </c:pt>
                      <c:pt idx="27">
                        <c:v>Carson</c:v>
                      </c:pt>
                      <c:pt idx="28">
                        <c:v>Presidio</c:v>
                      </c:pt>
                      <c:pt idx="29">
                        <c:v>Culberson</c:v>
                      </c:pt>
                      <c:pt idx="30">
                        <c:v>Kimble</c:v>
                      </c:pt>
                      <c:pt idx="31">
                        <c:v>Ector</c:v>
                      </c:pt>
                      <c:pt idx="32">
                        <c:v>Mitchell</c:v>
                      </c:pt>
                      <c:pt idx="33">
                        <c:v>Lamb</c:v>
                      </c:pt>
                      <c:pt idx="34">
                        <c:v>Crockett</c:v>
                      </c:pt>
                      <c:pt idx="35">
                        <c:v>Garza</c:v>
                      </c:pt>
                      <c:pt idx="36">
                        <c:v>Sutton</c:v>
                      </c:pt>
                      <c:pt idx="37">
                        <c:v>Terry</c:v>
                      </c:pt>
                      <c:pt idx="38">
                        <c:v>Runnels</c:v>
                      </c:pt>
                      <c:pt idx="39">
                        <c:v>McCulloch</c:v>
                      </c:pt>
                      <c:pt idx="40">
                        <c:v>Dallam</c:v>
                      </c:pt>
                      <c:pt idx="41">
                        <c:v>Reagan</c:v>
                      </c:pt>
                      <c:pt idx="42">
                        <c:v>Yoakum</c:v>
                      </c:pt>
                      <c:pt idx="43">
                        <c:v>Brewster</c:v>
                      </c:pt>
                      <c:pt idx="44">
                        <c:v>Dawson</c:v>
                      </c:pt>
                      <c:pt idx="45">
                        <c:v>Midland</c:v>
                      </c:pt>
                      <c:pt idx="46">
                        <c:v>Moore</c:v>
                      </c:pt>
                      <c:pt idx="47">
                        <c:v>Nolan</c:v>
                      </c:pt>
                      <c:pt idx="48">
                        <c:v>Gaines</c:v>
                      </c:pt>
                      <c:pt idx="49">
                        <c:v>Ochiltree</c:v>
                      </c:pt>
                      <c:pt idx="50">
                        <c:v>Pecos</c:v>
                      </c:pt>
                      <c:pt idx="51">
                        <c:v>Hockley</c:v>
                      </c:pt>
                      <c:pt idx="52">
                        <c:v>Val Verde</c:v>
                      </c:pt>
                      <c:pt idx="53">
                        <c:v>Howard</c:v>
                      </c:pt>
                      <c:pt idx="54">
                        <c:v>Hale</c:v>
                      </c:pt>
                      <c:pt idx="55">
                        <c:v>Gray</c:v>
                      </c:pt>
                      <c:pt idx="56">
                        <c:v>Scurry</c:v>
                      </c:pt>
                      <c:pt idx="57">
                        <c:v>Randall</c:v>
                      </c:pt>
                      <c:pt idx="58">
                        <c:v>Tom Green</c:v>
                      </c:pt>
                      <c:pt idx="59">
                        <c:v>Taylor</c:v>
                      </c:pt>
                      <c:pt idx="60">
                        <c:v>Potter</c:v>
                      </c:pt>
                      <c:pt idx="61">
                        <c:v>Lubbock</c:v>
                      </c:pt>
                      <c:pt idx="62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'Taxable Value'!$D$2:$D$71</c15:sqref>
                        </c15:fullRef>
                        <c15:formulaRef>
                          <c15:sqref>('Taxable Value'!$D$2:$D$16,'Taxable Value'!$D$18:$D$39,'Taxable Value'!$D$42:$D$56,'Taxable Value'!$D$58,'Taxable Value'!$D$61:$D$70)</c15:sqref>
                        </c15:formulaRef>
                      </c:ext>
                    </c:extLst>
                    <c:numCache>
                      <c:formatCode>"$"#,##0</c:formatCode>
                      <c:ptCount val="63"/>
                      <c:pt idx="0">
                        <c:v>900562</c:v>
                      </c:pt>
                      <c:pt idx="1">
                        <c:v>616631</c:v>
                      </c:pt>
                      <c:pt idx="2">
                        <c:v>2272974</c:v>
                      </c:pt>
                      <c:pt idx="3">
                        <c:v>177899182</c:v>
                      </c:pt>
                      <c:pt idx="4">
                        <c:v>303975</c:v>
                      </c:pt>
                      <c:pt idx="5">
                        <c:v>2958234</c:v>
                      </c:pt>
                      <c:pt idx="6">
                        <c:v>2911549</c:v>
                      </c:pt>
                      <c:pt idx="7">
                        <c:v>3572231</c:v>
                      </c:pt>
                      <c:pt idx="8">
                        <c:v>6414905</c:v>
                      </c:pt>
                      <c:pt idx="9">
                        <c:v>7380382</c:v>
                      </c:pt>
                      <c:pt idx="10">
                        <c:v>7069470</c:v>
                      </c:pt>
                      <c:pt idx="11">
                        <c:v>6432491</c:v>
                      </c:pt>
                      <c:pt idx="12">
                        <c:v>8333322</c:v>
                      </c:pt>
                      <c:pt idx="13">
                        <c:v>11144203</c:v>
                      </c:pt>
                      <c:pt idx="14">
                        <c:v>8570694</c:v>
                      </c:pt>
                      <c:pt idx="15">
                        <c:v>6476800</c:v>
                      </c:pt>
                      <c:pt idx="16">
                        <c:v>7730455</c:v>
                      </c:pt>
                      <c:pt idx="17">
                        <c:v>5650863</c:v>
                      </c:pt>
                      <c:pt idx="18">
                        <c:v>10134935</c:v>
                      </c:pt>
                      <c:pt idx="19">
                        <c:v>10497959</c:v>
                      </c:pt>
                      <c:pt idx="20">
                        <c:v>14293721</c:v>
                      </c:pt>
                      <c:pt idx="21">
                        <c:v>11598970</c:v>
                      </c:pt>
                      <c:pt idx="22">
                        <c:v>13428486</c:v>
                      </c:pt>
                      <c:pt idx="23">
                        <c:v>7912109</c:v>
                      </c:pt>
                      <c:pt idx="24">
                        <c:v>17841871</c:v>
                      </c:pt>
                      <c:pt idx="25">
                        <c:v>19520067</c:v>
                      </c:pt>
                      <c:pt idx="26">
                        <c:v>2033420</c:v>
                      </c:pt>
                      <c:pt idx="27">
                        <c:v>16262055</c:v>
                      </c:pt>
                      <c:pt idx="28">
                        <c:v>29450453</c:v>
                      </c:pt>
                      <c:pt idx="29">
                        <c:v>19127456</c:v>
                      </c:pt>
                      <c:pt idx="30">
                        <c:v>34102248</c:v>
                      </c:pt>
                      <c:pt idx="31">
                        <c:v>1963502085</c:v>
                      </c:pt>
                      <c:pt idx="32">
                        <c:v>34253818</c:v>
                      </c:pt>
                      <c:pt idx="33">
                        <c:v>45591051</c:v>
                      </c:pt>
                      <c:pt idx="34">
                        <c:v>31508022</c:v>
                      </c:pt>
                      <c:pt idx="35">
                        <c:v>42425009</c:v>
                      </c:pt>
                      <c:pt idx="36">
                        <c:v>52293549</c:v>
                      </c:pt>
                      <c:pt idx="37">
                        <c:v>60922391</c:v>
                      </c:pt>
                      <c:pt idx="38">
                        <c:v>47459886</c:v>
                      </c:pt>
                      <c:pt idx="39">
                        <c:v>69258057</c:v>
                      </c:pt>
                      <c:pt idx="40">
                        <c:v>61241259</c:v>
                      </c:pt>
                      <c:pt idx="41">
                        <c:v>53946152</c:v>
                      </c:pt>
                      <c:pt idx="42">
                        <c:v>56764671</c:v>
                      </c:pt>
                      <c:pt idx="43">
                        <c:v>83393364</c:v>
                      </c:pt>
                      <c:pt idx="44">
                        <c:v>71191065</c:v>
                      </c:pt>
                      <c:pt idx="45">
                        <c:v>2623507864</c:v>
                      </c:pt>
                      <c:pt idx="46">
                        <c:v>130246403</c:v>
                      </c:pt>
                      <c:pt idx="47">
                        <c:v>136378825</c:v>
                      </c:pt>
                      <c:pt idx="48">
                        <c:v>85359365</c:v>
                      </c:pt>
                      <c:pt idx="49">
                        <c:v>143764564</c:v>
                      </c:pt>
                      <c:pt idx="50">
                        <c:v>254299709</c:v>
                      </c:pt>
                      <c:pt idx="51">
                        <c:v>179939145</c:v>
                      </c:pt>
                      <c:pt idx="52">
                        <c:v>274121941</c:v>
                      </c:pt>
                      <c:pt idx="53">
                        <c:v>264948415</c:v>
                      </c:pt>
                      <c:pt idx="54">
                        <c:v>528809071</c:v>
                      </c:pt>
                      <c:pt idx="55">
                        <c:v>413699009</c:v>
                      </c:pt>
                      <c:pt idx="56">
                        <c:v>318628616</c:v>
                      </c:pt>
                      <c:pt idx="57">
                        <c:v>731318162</c:v>
                      </c:pt>
                      <c:pt idx="58">
                        <c:v>1073258715</c:v>
                      </c:pt>
                      <c:pt idx="59">
                        <c:v>1414793332</c:v>
                      </c:pt>
                      <c:pt idx="60">
                        <c:v>1924680402</c:v>
                      </c:pt>
                      <c:pt idx="61">
                        <c:v>3089745186</c:v>
                      </c:pt>
                      <c:pt idx="62">
                        <c:v>112082892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9C8-D54C-AF55-187AB3D5B92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'Taxable Value'!$E$1</c15:sqref>
                        </c15:formulaRef>
                      </c:ext>
                    </c:extLst>
                    <c:strCache>
                      <c:ptCount val="1"/>
                      <c:pt idx="0">
                        <c:v>2010 TV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'Taxable Value'!$A$2:$A$71</c15:sqref>
                        </c15:fullRef>
                        <c15:formulaRef>
                          <c15:sqref>('Taxable Value'!$A$2:$A$16,'Taxable Value'!$A$18:$A$39,'Taxable Value'!$A$42:$A$56,'Taxable Value'!$A$58,'Taxable Value'!$A$61:$A$70)</c15:sqref>
                        </c15:formulaRef>
                      </c:ext>
                    </c:extLst>
                    <c:strCache>
                      <c:ptCount val="63"/>
                      <c:pt idx="0">
                        <c:v>Kent</c:v>
                      </c:pt>
                      <c:pt idx="1">
                        <c:v>King</c:v>
                      </c:pt>
                      <c:pt idx="2">
                        <c:v>Roberts</c:v>
                      </c:pt>
                      <c:pt idx="3">
                        <c:v>Andrews</c:v>
                      </c:pt>
                      <c:pt idx="4">
                        <c:v>Borden</c:v>
                      </c:pt>
                      <c:pt idx="5">
                        <c:v>Cottle</c:v>
                      </c:pt>
                      <c:pt idx="6">
                        <c:v>Motley</c:v>
                      </c:pt>
                      <c:pt idx="7">
                        <c:v>Hudspeth</c:v>
                      </c:pt>
                      <c:pt idx="8">
                        <c:v>Cochran</c:v>
                      </c:pt>
                      <c:pt idx="9">
                        <c:v>Jeff Davis</c:v>
                      </c:pt>
                      <c:pt idx="10">
                        <c:v>Menard</c:v>
                      </c:pt>
                      <c:pt idx="11">
                        <c:v>Edwards</c:v>
                      </c:pt>
                      <c:pt idx="12">
                        <c:v>Concho</c:v>
                      </c:pt>
                      <c:pt idx="13">
                        <c:v>Dickens</c:v>
                      </c:pt>
                      <c:pt idx="14">
                        <c:v>Coke</c:v>
                      </c:pt>
                      <c:pt idx="15">
                        <c:v>Sherman</c:v>
                      </c:pt>
                      <c:pt idx="16">
                        <c:v>Fisher</c:v>
                      </c:pt>
                      <c:pt idx="17">
                        <c:v>Sterling</c:v>
                      </c:pt>
                      <c:pt idx="18">
                        <c:v>Crosby</c:v>
                      </c:pt>
                      <c:pt idx="19">
                        <c:v>Stonewall</c:v>
                      </c:pt>
                      <c:pt idx="20">
                        <c:v>Floyd</c:v>
                      </c:pt>
                      <c:pt idx="21">
                        <c:v>Schleicher</c:v>
                      </c:pt>
                      <c:pt idx="22">
                        <c:v>Lynn</c:v>
                      </c:pt>
                      <c:pt idx="23">
                        <c:v>Irion</c:v>
                      </c:pt>
                      <c:pt idx="24">
                        <c:v>Swisher</c:v>
                      </c:pt>
                      <c:pt idx="25">
                        <c:v>Knox</c:v>
                      </c:pt>
                      <c:pt idx="26">
                        <c:v>Glasscock</c:v>
                      </c:pt>
                      <c:pt idx="27">
                        <c:v>Carson</c:v>
                      </c:pt>
                      <c:pt idx="28">
                        <c:v>Presidio</c:v>
                      </c:pt>
                      <c:pt idx="29">
                        <c:v>Culberson</c:v>
                      </c:pt>
                      <c:pt idx="30">
                        <c:v>Kimble</c:v>
                      </c:pt>
                      <c:pt idx="31">
                        <c:v>Ector</c:v>
                      </c:pt>
                      <c:pt idx="32">
                        <c:v>Mitchell</c:v>
                      </c:pt>
                      <c:pt idx="33">
                        <c:v>Lamb</c:v>
                      </c:pt>
                      <c:pt idx="34">
                        <c:v>Crockett</c:v>
                      </c:pt>
                      <c:pt idx="35">
                        <c:v>Garza</c:v>
                      </c:pt>
                      <c:pt idx="36">
                        <c:v>Sutton</c:v>
                      </c:pt>
                      <c:pt idx="37">
                        <c:v>Terry</c:v>
                      </c:pt>
                      <c:pt idx="38">
                        <c:v>Runnels</c:v>
                      </c:pt>
                      <c:pt idx="39">
                        <c:v>McCulloch</c:v>
                      </c:pt>
                      <c:pt idx="40">
                        <c:v>Dallam</c:v>
                      </c:pt>
                      <c:pt idx="41">
                        <c:v>Reagan</c:v>
                      </c:pt>
                      <c:pt idx="42">
                        <c:v>Yoakum</c:v>
                      </c:pt>
                      <c:pt idx="43">
                        <c:v>Brewster</c:v>
                      </c:pt>
                      <c:pt idx="44">
                        <c:v>Dawson</c:v>
                      </c:pt>
                      <c:pt idx="45">
                        <c:v>Midland</c:v>
                      </c:pt>
                      <c:pt idx="46">
                        <c:v>Moore</c:v>
                      </c:pt>
                      <c:pt idx="47">
                        <c:v>Nolan</c:v>
                      </c:pt>
                      <c:pt idx="48">
                        <c:v>Gaines</c:v>
                      </c:pt>
                      <c:pt idx="49">
                        <c:v>Ochiltree</c:v>
                      </c:pt>
                      <c:pt idx="50">
                        <c:v>Pecos</c:v>
                      </c:pt>
                      <c:pt idx="51">
                        <c:v>Hockley</c:v>
                      </c:pt>
                      <c:pt idx="52">
                        <c:v>Val Verde</c:v>
                      </c:pt>
                      <c:pt idx="53">
                        <c:v>Howard</c:v>
                      </c:pt>
                      <c:pt idx="54">
                        <c:v>Hale</c:v>
                      </c:pt>
                      <c:pt idx="55">
                        <c:v>Gray</c:v>
                      </c:pt>
                      <c:pt idx="56">
                        <c:v>Scurry</c:v>
                      </c:pt>
                      <c:pt idx="57">
                        <c:v>Randall</c:v>
                      </c:pt>
                      <c:pt idx="58">
                        <c:v>Tom Green</c:v>
                      </c:pt>
                      <c:pt idx="59">
                        <c:v>Taylor</c:v>
                      </c:pt>
                      <c:pt idx="60">
                        <c:v>Potter</c:v>
                      </c:pt>
                      <c:pt idx="61">
                        <c:v>Lubbock</c:v>
                      </c:pt>
                      <c:pt idx="62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'Taxable Value'!$E$2:$E$71</c15:sqref>
                        </c15:fullRef>
                        <c15:formulaRef>
                          <c15:sqref>('Taxable Value'!$E$2:$E$16,'Taxable Value'!$E$18:$E$39,'Taxable Value'!$E$42:$E$56,'Taxable Value'!$E$58,'Taxable Value'!$E$61:$E$70)</c15:sqref>
                        </c15:formulaRef>
                      </c:ext>
                    </c:extLst>
                    <c:numCache>
                      <c:formatCode>"$"#,##0</c:formatCode>
                      <c:ptCount val="63"/>
                      <c:pt idx="0">
                        <c:v>981942</c:v>
                      </c:pt>
                      <c:pt idx="1">
                        <c:v>554636</c:v>
                      </c:pt>
                      <c:pt idx="2">
                        <c:v>1426677</c:v>
                      </c:pt>
                      <c:pt idx="3">
                        <c:v>226465536</c:v>
                      </c:pt>
                      <c:pt idx="4">
                        <c:v>345987</c:v>
                      </c:pt>
                      <c:pt idx="5">
                        <c:v>3165699</c:v>
                      </c:pt>
                      <c:pt idx="6">
                        <c:v>2780319</c:v>
                      </c:pt>
                      <c:pt idx="7">
                        <c:v>3080875</c:v>
                      </c:pt>
                      <c:pt idx="8">
                        <c:v>6593949</c:v>
                      </c:pt>
                      <c:pt idx="9">
                        <c:v>7091274</c:v>
                      </c:pt>
                      <c:pt idx="10">
                        <c:v>7067592</c:v>
                      </c:pt>
                      <c:pt idx="11">
                        <c:v>6591797</c:v>
                      </c:pt>
                      <c:pt idx="12">
                        <c:v>8783565</c:v>
                      </c:pt>
                      <c:pt idx="13">
                        <c:v>10902868</c:v>
                      </c:pt>
                      <c:pt idx="14">
                        <c:v>9870626</c:v>
                      </c:pt>
                      <c:pt idx="15">
                        <c:v>7280140</c:v>
                      </c:pt>
                      <c:pt idx="16">
                        <c:v>7968655</c:v>
                      </c:pt>
                      <c:pt idx="17">
                        <c:v>5576904</c:v>
                      </c:pt>
                      <c:pt idx="18">
                        <c:v>10247122</c:v>
                      </c:pt>
                      <c:pt idx="19">
                        <c:v>11155754</c:v>
                      </c:pt>
                      <c:pt idx="20">
                        <c:v>14203874</c:v>
                      </c:pt>
                      <c:pt idx="21">
                        <c:v>14675777</c:v>
                      </c:pt>
                      <c:pt idx="22">
                        <c:v>14880049</c:v>
                      </c:pt>
                      <c:pt idx="23">
                        <c:v>10668458</c:v>
                      </c:pt>
                      <c:pt idx="24">
                        <c:v>19050183</c:v>
                      </c:pt>
                      <c:pt idx="25">
                        <c:v>23111134</c:v>
                      </c:pt>
                      <c:pt idx="26">
                        <c:v>3028946</c:v>
                      </c:pt>
                      <c:pt idx="27">
                        <c:v>16099943</c:v>
                      </c:pt>
                      <c:pt idx="28">
                        <c:v>31206624</c:v>
                      </c:pt>
                      <c:pt idx="29">
                        <c:v>20630746</c:v>
                      </c:pt>
                      <c:pt idx="30">
                        <c:v>32660148</c:v>
                      </c:pt>
                      <c:pt idx="31">
                        <c:v>2361720342</c:v>
                      </c:pt>
                      <c:pt idx="32">
                        <c:v>34232012</c:v>
                      </c:pt>
                      <c:pt idx="33">
                        <c:v>45021168</c:v>
                      </c:pt>
                      <c:pt idx="34">
                        <c:v>35628584</c:v>
                      </c:pt>
                      <c:pt idx="35">
                        <c:v>48822335</c:v>
                      </c:pt>
                      <c:pt idx="36">
                        <c:v>57895910</c:v>
                      </c:pt>
                      <c:pt idx="37">
                        <c:v>63300479</c:v>
                      </c:pt>
                      <c:pt idx="38">
                        <c:v>47615219</c:v>
                      </c:pt>
                      <c:pt idx="39">
                        <c:v>72112307</c:v>
                      </c:pt>
                      <c:pt idx="40">
                        <c:v>82580998</c:v>
                      </c:pt>
                      <c:pt idx="41">
                        <c:v>68619792</c:v>
                      </c:pt>
                      <c:pt idx="42">
                        <c:v>69604178</c:v>
                      </c:pt>
                      <c:pt idx="43">
                        <c:v>85192970</c:v>
                      </c:pt>
                      <c:pt idx="44">
                        <c:v>77837988</c:v>
                      </c:pt>
                      <c:pt idx="45">
                        <c:v>3303080723</c:v>
                      </c:pt>
                      <c:pt idx="46">
                        <c:v>134645549</c:v>
                      </c:pt>
                      <c:pt idx="47">
                        <c:v>133550959</c:v>
                      </c:pt>
                      <c:pt idx="48">
                        <c:v>94640805</c:v>
                      </c:pt>
                      <c:pt idx="49">
                        <c:v>159667088</c:v>
                      </c:pt>
                      <c:pt idx="50">
                        <c:v>213357642</c:v>
                      </c:pt>
                      <c:pt idx="51">
                        <c:v>196921611</c:v>
                      </c:pt>
                      <c:pt idx="52">
                        <c:v>284792363</c:v>
                      </c:pt>
                      <c:pt idx="53">
                        <c:v>276574329</c:v>
                      </c:pt>
                      <c:pt idx="54">
                        <c:v>479331236</c:v>
                      </c:pt>
                      <c:pt idx="55">
                        <c:v>485518500</c:v>
                      </c:pt>
                      <c:pt idx="56">
                        <c:v>763051436</c:v>
                      </c:pt>
                      <c:pt idx="57">
                        <c:v>766315082</c:v>
                      </c:pt>
                      <c:pt idx="58">
                        <c:v>1107334216</c:v>
                      </c:pt>
                      <c:pt idx="59">
                        <c:v>1460313499</c:v>
                      </c:pt>
                      <c:pt idx="60">
                        <c:v>1973365477</c:v>
                      </c:pt>
                      <c:pt idx="61">
                        <c:v>3146478046</c:v>
                      </c:pt>
                      <c:pt idx="62">
                        <c:v>134422451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9C8-D54C-AF55-187AB3D5B92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'Taxable Value'!$F$1</c15:sqref>
                        </c15:formulaRef>
                      </c:ext>
                    </c:extLst>
                    <c:strCache>
                      <c:ptCount val="1"/>
                      <c:pt idx="0">
                        <c:v>2011 TV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'Taxable Value'!$A$2:$A$71</c15:sqref>
                        </c15:fullRef>
                        <c15:formulaRef>
                          <c15:sqref>('Taxable Value'!$A$2:$A$16,'Taxable Value'!$A$18:$A$39,'Taxable Value'!$A$42:$A$56,'Taxable Value'!$A$58,'Taxable Value'!$A$61:$A$70)</c15:sqref>
                        </c15:formulaRef>
                      </c:ext>
                    </c:extLst>
                    <c:strCache>
                      <c:ptCount val="63"/>
                      <c:pt idx="0">
                        <c:v>Kent</c:v>
                      </c:pt>
                      <c:pt idx="1">
                        <c:v>King</c:v>
                      </c:pt>
                      <c:pt idx="2">
                        <c:v>Roberts</c:v>
                      </c:pt>
                      <c:pt idx="3">
                        <c:v>Andrews</c:v>
                      </c:pt>
                      <c:pt idx="4">
                        <c:v>Borden</c:v>
                      </c:pt>
                      <c:pt idx="5">
                        <c:v>Cottle</c:v>
                      </c:pt>
                      <c:pt idx="6">
                        <c:v>Motley</c:v>
                      </c:pt>
                      <c:pt idx="7">
                        <c:v>Hudspeth</c:v>
                      </c:pt>
                      <c:pt idx="8">
                        <c:v>Cochran</c:v>
                      </c:pt>
                      <c:pt idx="9">
                        <c:v>Jeff Davis</c:v>
                      </c:pt>
                      <c:pt idx="10">
                        <c:v>Menard</c:v>
                      </c:pt>
                      <c:pt idx="11">
                        <c:v>Edwards</c:v>
                      </c:pt>
                      <c:pt idx="12">
                        <c:v>Concho</c:v>
                      </c:pt>
                      <c:pt idx="13">
                        <c:v>Dickens</c:v>
                      </c:pt>
                      <c:pt idx="14">
                        <c:v>Coke</c:v>
                      </c:pt>
                      <c:pt idx="15">
                        <c:v>Sherman</c:v>
                      </c:pt>
                      <c:pt idx="16">
                        <c:v>Fisher</c:v>
                      </c:pt>
                      <c:pt idx="17">
                        <c:v>Sterling</c:v>
                      </c:pt>
                      <c:pt idx="18">
                        <c:v>Crosby</c:v>
                      </c:pt>
                      <c:pt idx="19">
                        <c:v>Stonewall</c:v>
                      </c:pt>
                      <c:pt idx="20">
                        <c:v>Floyd</c:v>
                      </c:pt>
                      <c:pt idx="21">
                        <c:v>Schleicher</c:v>
                      </c:pt>
                      <c:pt idx="22">
                        <c:v>Lynn</c:v>
                      </c:pt>
                      <c:pt idx="23">
                        <c:v>Irion</c:v>
                      </c:pt>
                      <c:pt idx="24">
                        <c:v>Swisher</c:v>
                      </c:pt>
                      <c:pt idx="25">
                        <c:v>Knox</c:v>
                      </c:pt>
                      <c:pt idx="26">
                        <c:v>Glasscock</c:v>
                      </c:pt>
                      <c:pt idx="27">
                        <c:v>Carson</c:v>
                      </c:pt>
                      <c:pt idx="28">
                        <c:v>Presidio</c:v>
                      </c:pt>
                      <c:pt idx="29">
                        <c:v>Culberson</c:v>
                      </c:pt>
                      <c:pt idx="30">
                        <c:v>Kimble</c:v>
                      </c:pt>
                      <c:pt idx="31">
                        <c:v>Ector</c:v>
                      </c:pt>
                      <c:pt idx="32">
                        <c:v>Mitchell</c:v>
                      </c:pt>
                      <c:pt idx="33">
                        <c:v>Lamb</c:v>
                      </c:pt>
                      <c:pt idx="34">
                        <c:v>Crockett</c:v>
                      </c:pt>
                      <c:pt idx="35">
                        <c:v>Garza</c:v>
                      </c:pt>
                      <c:pt idx="36">
                        <c:v>Sutton</c:v>
                      </c:pt>
                      <c:pt idx="37">
                        <c:v>Terry</c:v>
                      </c:pt>
                      <c:pt idx="38">
                        <c:v>Runnels</c:v>
                      </c:pt>
                      <c:pt idx="39">
                        <c:v>McCulloch</c:v>
                      </c:pt>
                      <c:pt idx="40">
                        <c:v>Dallam</c:v>
                      </c:pt>
                      <c:pt idx="41">
                        <c:v>Reagan</c:v>
                      </c:pt>
                      <c:pt idx="42">
                        <c:v>Yoakum</c:v>
                      </c:pt>
                      <c:pt idx="43">
                        <c:v>Brewster</c:v>
                      </c:pt>
                      <c:pt idx="44">
                        <c:v>Dawson</c:v>
                      </c:pt>
                      <c:pt idx="45">
                        <c:v>Midland</c:v>
                      </c:pt>
                      <c:pt idx="46">
                        <c:v>Moore</c:v>
                      </c:pt>
                      <c:pt idx="47">
                        <c:v>Nolan</c:v>
                      </c:pt>
                      <c:pt idx="48">
                        <c:v>Gaines</c:v>
                      </c:pt>
                      <c:pt idx="49">
                        <c:v>Ochiltree</c:v>
                      </c:pt>
                      <c:pt idx="50">
                        <c:v>Pecos</c:v>
                      </c:pt>
                      <c:pt idx="51">
                        <c:v>Hockley</c:v>
                      </c:pt>
                      <c:pt idx="52">
                        <c:v>Val Verde</c:v>
                      </c:pt>
                      <c:pt idx="53">
                        <c:v>Howard</c:v>
                      </c:pt>
                      <c:pt idx="54">
                        <c:v>Hale</c:v>
                      </c:pt>
                      <c:pt idx="55">
                        <c:v>Gray</c:v>
                      </c:pt>
                      <c:pt idx="56">
                        <c:v>Scurry</c:v>
                      </c:pt>
                      <c:pt idx="57">
                        <c:v>Randall</c:v>
                      </c:pt>
                      <c:pt idx="58">
                        <c:v>Tom Green</c:v>
                      </c:pt>
                      <c:pt idx="59">
                        <c:v>Taylor</c:v>
                      </c:pt>
                      <c:pt idx="60">
                        <c:v>Potter</c:v>
                      </c:pt>
                      <c:pt idx="61">
                        <c:v>Lubbock</c:v>
                      </c:pt>
                      <c:pt idx="62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'Taxable Value'!$F$2:$F$71</c15:sqref>
                        </c15:fullRef>
                        <c15:formulaRef>
                          <c15:sqref>('Taxable Value'!$F$2:$F$16,'Taxable Value'!$F$18:$F$39,'Taxable Value'!$F$42:$F$56,'Taxable Value'!$F$58,'Taxable Value'!$F$61:$F$70)</c15:sqref>
                        </c15:formulaRef>
                      </c:ext>
                    </c:extLst>
                    <c:numCache>
                      <c:formatCode>"$"#,##0</c:formatCode>
                      <c:ptCount val="63"/>
                      <c:pt idx="0">
                        <c:v>914263</c:v>
                      </c:pt>
                      <c:pt idx="1">
                        <c:v>518032</c:v>
                      </c:pt>
                      <c:pt idx="2">
                        <c:v>1809931</c:v>
                      </c:pt>
                      <c:pt idx="3">
                        <c:v>320581323</c:v>
                      </c:pt>
                      <c:pt idx="4">
                        <c:v>689561</c:v>
                      </c:pt>
                      <c:pt idx="5">
                        <c:v>3363037</c:v>
                      </c:pt>
                      <c:pt idx="6">
                        <c:v>3387476</c:v>
                      </c:pt>
                      <c:pt idx="7">
                        <c:v>3332276</c:v>
                      </c:pt>
                      <c:pt idx="8">
                        <c:v>6538165</c:v>
                      </c:pt>
                      <c:pt idx="9">
                        <c:v>7222825</c:v>
                      </c:pt>
                      <c:pt idx="10">
                        <c:v>7513935</c:v>
                      </c:pt>
                      <c:pt idx="11">
                        <c:v>7276663</c:v>
                      </c:pt>
                      <c:pt idx="12">
                        <c:v>10504224</c:v>
                      </c:pt>
                      <c:pt idx="13">
                        <c:v>9620548</c:v>
                      </c:pt>
                      <c:pt idx="14">
                        <c:v>10435159</c:v>
                      </c:pt>
                      <c:pt idx="15">
                        <c:v>8020770</c:v>
                      </c:pt>
                      <c:pt idx="16">
                        <c:v>8551576</c:v>
                      </c:pt>
                      <c:pt idx="17">
                        <c:v>7744176</c:v>
                      </c:pt>
                      <c:pt idx="18">
                        <c:v>9535796</c:v>
                      </c:pt>
                      <c:pt idx="19">
                        <c:v>13802631</c:v>
                      </c:pt>
                      <c:pt idx="20">
                        <c:v>15355190</c:v>
                      </c:pt>
                      <c:pt idx="21">
                        <c:v>16853712</c:v>
                      </c:pt>
                      <c:pt idx="22">
                        <c:v>15324087</c:v>
                      </c:pt>
                      <c:pt idx="23">
                        <c:v>16238984</c:v>
                      </c:pt>
                      <c:pt idx="24">
                        <c:v>19612287</c:v>
                      </c:pt>
                      <c:pt idx="25">
                        <c:v>25073826</c:v>
                      </c:pt>
                      <c:pt idx="26">
                        <c:v>4646644</c:v>
                      </c:pt>
                      <c:pt idx="27">
                        <c:v>18663285</c:v>
                      </c:pt>
                      <c:pt idx="28">
                        <c:v>34391681</c:v>
                      </c:pt>
                      <c:pt idx="29">
                        <c:v>21251215</c:v>
                      </c:pt>
                      <c:pt idx="30">
                        <c:v>29989032</c:v>
                      </c:pt>
                      <c:pt idx="31">
                        <c:v>3323173807</c:v>
                      </c:pt>
                      <c:pt idx="32">
                        <c:v>35748691</c:v>
                      </c:pt>
                      <c:pt idx="33">
                        <c:v>45360225</c:v>
                      </c:pt>
                      <c:pt idx="34">
                        <c:v>44663786</c:v>
                      </c:pt>
                      <c:pt idx="35">
                        <c:v>57447757</c:v>
                      </c:pt>
                      <c:pt idx="36">
                        <c:v>59908726</c:v>
                      </c:pt>
                      <c:pt idx="37">
                        <c:v>69715953</c:v>
                      </c:pt>
                      <c:pt idx="38">
                        <c:v>53111050</c:v>
                      </c:pt>
                      <c:pt idx="39">
                        <c:v>69343293</c:v>
                      </c:pt>
                      <c:pt idx="40">
                        <c:v>79531784</c:v>
                      </c:pt>
                      <c:pt idx="41">
                        <c:v>92639095</c:v>
                      </c:pt>
                      <c:pt idx="42">
                        <c:v>91433408</c:v>
                      </c:pt>
                      <c:pt idx="43">
                        <c:v>83800806</c:v>
                      </c:pt>
                      <c:pt idx="44">
                        <c:v>91326645</c:v>
                      </c:pt>
                      <c:pt idx="45">
                        <c:v>4535357183</c:v>
                      </c:pt>
                      <c:pt idx="46">
                        <c:v>143074220</c:v>
                      </c:pt>
                      <c:pt idx="47">
                        <c:v>149939122</c:v>
                      </c:pt>
                      <c:pt idx="48">
                        <c:v>113619192</c:v>
                      </c:pt>
                      <c:pt idx="49">
                        <c:v>217056309</c:v>
                      </c:pt>
                      <c:pt idx="50">
                        <c:v>238416072</c:v>
                      </c:pt>
                      <c:pt idx="51">
                        <c:v>239445630</c:v>
                      </c:pt>
                      <c:pt idx="52">
                        <c:v>292916759</c:v>
                      </c:pt>
                      <c:pt idx="53">
                        <c:v>346610757</c:v>
                      </c:pt>
                      <c:pt idx="54">
                        <c:v>477774924</c:v>
                      </c:pt>
                      <c:pt idx="55">
                        <c:v>610619010</c:v>
                      </c:pt>
                      <c:pt idx="56">
                        <c:v>926683079</c:v>
                      </c:pt>
                      <c:pt idx="57">
                        <c:v>863904335</c:v>
                      </c:pt>
                      <c:pt idx="58">
                        <c:v>1191959124</c:v>
                      </c:pt>
                      <c:pt idx="59">
                        <c:v>1596204639</c:v>
                      </c:pt>
                      <c:pt idx="60">
                        <c:v>2066939151</c:v>
                      </c:pt>
                      <c:pt idx="61">
                        <c:v>3291238599</c:v>
                      </c:pt>
                      <c:pt idx="62">
                        <c:v>184007649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9C8-D54C-AF55-187AB3D5B92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'Taxable Value'!$G$1</c15:sqref>
                        </c15:formulaRef>
                      </c:ext>
                    </c:extLst>
                    <c:strCache>
                      <c:ptCount val="1"/>
                      <c:pt idx="0">
                        <c:v>2012 TV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'Taxable Value'!$A$2:$A$71</c15:sqref>
                        </c15:fullRef>
                        <c15:formulaRef>
                          <c15:sqref>('Taxable Value'!$A$2:$A$16,'Taxable Value'!$A$18:$A$39,'Taxable Value'!$A$42:$A$56,'Taxable Value'!$A$58,'Taxable Value'!$A$61:$A$70)</c15:sqref>
                        </c15:formulaRef>
                      </c:ext>
                    </c:extLst>
                    <c:strCache>
                      <c:ptCount val="63"/>
                      <c:pt idx="0">
                        <c:v>Kent</c:v>
                      </c:pt>
                      <c:pt idx="1">
                        <c:v>King</c:v>
                      </c:pt>
                      <c:pt idx="2">
                        <c:v>Roberts</c:v>
                      </c:pt>
                      <c:pt idx="3">
                        <c:v>Andrews</c:v>
                      </c:pt>
                      <c:pt idx="4">
                        <c:v>Borden</c:v>
                      </c:pt>
                      <c:pt idx="5">
                        <c:v>Cottle</c:v>
                      </c:pt>
                      <c:pt idx="6">
                        <c:v>Motley</c:v>
                      </c:pt>
                      <c:pt idx="7">
                        <c:v>Hudspeth</c:v>
                      </c:pt>
                      <c:pt idx="8">
                        <c:v>Cochran</c:v>
                      </c:pt>
                      <c:pt idx="9">
                        <c:v>Jeff Davis</c:v>
                      </c:pt>
                      <c:pt idx="10">
                        <c:v>Menard</c:v>
                      </c:pt>
                      <c:pt idx="11">
                        <c:v>Edwards</c:v>
                      </c:pt>
                      <c:pt idx="12">
                        <c:v>Concho</c:v>
                      </c:pt>
                      <c:pt idx="13">
                        <c:v>Dickens</c:v>
                      </c:pt>
                      <c:pt idx="14">
                        <c:v>Coke</c:v>
                      </c:pt>
                      <c:pt idx="15">
                        <c:v>Sherman</c:v>
                      </c:pt>
                      <c:pt idx="16">
                        <c:v>Fisher</c:v>
                      </c:pt>
                      <c:pt idx="17">
                        <c:v>Sterling</c:v>
                      </c:pt>
                      <c:pt idx="18">
                        <c:v>Crosby</c:v>
                      </c:pt>
                      <c:pt idx="19">
                        <c:v>Stonewall</c:v>
                      </c:pt>
                      <c:pt idx="20">
                        <c:v>Floyd</c:v>
                      </c:pt>
                      <c:pt idx="21">
                        <c:v>Schleicher</c:v>
                      </c:pt>
                      <c:pt idx="22">
                        <c:v>Lynn</c:v>
                      </c:pt>
                      <c:pt idx="23">
                        <c:v>Irion</c:v>
                      </c:pt>
                      <c:pt idx="24">
                        <c:v>Swisher</c:v>
                      </c:pt>
                      <c:pt idx="25">
                        <c:v>Knox</c:v>
                      </c:pt>
                      <c:pt idx="26">
                        <c:v>Glasscock</c:v>
                      </c:pt>
                      <c:pt idx="27">
                        <c:v>Carson</c:v>
                      </c:pt>
                      <c:pt idx="28">
                        <c:v>Presidio</c:v>
                      </c:pt>
                      <c:pt idx="29">
                        <c:v>Culberson</c:v>
                      </c:pt>
                      <c:pt idx="30">
                        <c:v>Kimble</c:v>
                      </c:pt>
                      <c:pt idx="31">
                        <c:v>Ector</c:v>
                      </c:pt>
                      <c:pt idx="32">
                        <c:v>Mitchell</c:v>
                      </c:pt>
                      <c:pt idx="33">
                        <c:v>Lamb</c:v>
                      </c:pt>
                      <c:pt idx="34">
                        <c:v>Crockett</c:v>
                      </c:pt>
                      <c:pt idx="35">
                        <c:v>Garza</c:v>
                      </c:pt>
                      <c:pt idx="36">
                        <c:v>Sutton</c:v>
                      </c:pt>
                      <c:pt idx="37">
                        <c:v>Terry</c:v>
                      </c:pt>
                      <c:pt idx="38">
                        <c:v>Runnels</c:v>
                      </c:pt>
                      <c:pt idx="39">
                        <c:v>McCulloch</c:v>
                      </c:pt>
                      <c:pt idx="40">
                        <c:v>Dallam</c:v>
                      </c:pt>
                      <c:pt idx="41">
                        <c:v>Reagan</c:v>
                      </c:pt>
                      <c:pt idx="42">
                        <c:v>Yoakum</c:v>
                      </c:pt>
                      <c:pt idx="43">
                        <c:v>Brewster</c:v>
                      </c:pt>
                      <c:pt idx="44">
                        <c:v>Dawson</c:v>
                      </c:pt>
                      <c:pt idx="45">
                        <c:v>Midland</c:v>
                      </c:pt>
                      <c:pt idx="46">
                        <c:v>Moore</c:v>
                      </c:pt>
                      <c:pt idx="47">
                        <c:v>Nolan</c:v>
                      </c:pt>
                      <c:pt idx="48">
                        <c:v>Gaines</c:v>
                      </c:pt>
                      <c:pt idx="49">
                        <c:v>Ochiltree</c:v>
                      </c:pt>
                      <c:pt idx="50">
                        <c:v>Pecos</c:v>
                      </c:pt>
                      <c:pt idx="51">
                        <c:v>Hockley</c:v>
                      </c:pt>
                      <c:pt idx="52">
                        <c:v>Val Verde</c:v>
                      </c:pt>
                      <c:pt idx="53">
                        <c:v>Howard</c:v>
                      </c:pt>
                      <c:pt idx="54">
                        <c:v>Hale</c:v>
                      </c:pt>
                      <c:pt idx="55">
                        <c:v>Gray</c:v>
                      </c:pt>
                      <c:pt idx="56">
                        <c:v>Scurry</c:v>
                      </c:pt>
                      <c:pt idx="57">
                        <c:v>Randall</c:v>
                      </c:pt>
                      <c:pt idx="58">
                        <c:v>Tom Green</c:v>
                      </c:pt>
                      <c:pt idx="59">
                        <c:v>Taylor</c:v>
                      </c:pt>
                      <c:pt idx="60">
                        <c:v>Potter</c:v>
                      </c:pt>
                      <c:pt idx="61">
                        <c:v>Lubbock</c:v>
                      </c:pt>
                      <c:pt idx="62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'Taxable Value'!$G$2:$G$71</c15:sqref>
                        </c15:fullRef>
                        <c15:formulaRef>
                          <c15:sqref>('Taxable Value'!$G$2:$G$16,'Taxable Value'!$G$18:$G$39,'Taxable Value'!$G$42:$G$56,'Taxable Value'!$G$58,'Taxable Value'!$G$61:$G$70)</c15:sqref>
                        </c15:formulaRef>
                      </c:ext>
                    </c:extLst>
                    <c:numCache>
                      <c:formatCode>"$"#,##0</c:formatCode>
                      <c:ptCount val="63"/>
                      <c:pt idx="0">
                        <c:v>1099212</c:v>
                      </c:pt>
                      <c:pt idx="1">
                        <c:v>705603</c:v>
                      </c:pt>
                      <c:pt idx="2">
                        <c:v>1666790</c:v>
                      </c:pt>
                      <c:pt idx="3">
                        <c:v>392039261</c:v>
                      </c:pt>
                      <c:pt idx="4">
                        <c:v>493995</c:v>
                      </c:pt>
                      <c:pt idx="5">
                        <c:v>3626261</c:v>
                      </c:pt>
                      <c:pt idx="6">
                        <c:v>3794330</c:v>
                      </c:pt>
                      <c:pt idx="7">
                        <c:v>3786924</c:v>
                      </c:pt>
                      <c:pt idx="8">
                        <c:v>7269361</c:v>
                      </c:pt>
                      <c:pt idx="9">
                        <c:v>7601373</c:v>
                      </c:pt>
                      <c:pt idx="10">
                        <c:v>7155111</c:v>
                      </c:pt>
                      <c:pt idx="11">
                        <c:v>8253571</c:v>
                      </c:pt>
                      <c:pt idx="12">
                        <c:v>11604110</c:v>
                      </c:pt>
                      <c:pt idx="13">
                        <c:v>9408133</c:v>
                      </c:pt>
                      <c:pt idx="14">
                        <c:v>11154328</c:v>
                      </c:pt>
                      <c:pt idx="15">
                        <c:v>10766040</c:v>
                      </c:pt>
                      <c:pt idx="16">
                        <c:v>10626667</c:v>
                      </c:pt>
                      <c:pt idx="17">
                        <c:v>11309155</c:v>
                      </c:pt>
                      <c:pt idx="18">
                        <c:v>11451176</c:v>
                      </c:pt>
                      <c:pt idx="19">
                        <c:v>16917468</c:v>
                      </c:pt>
                      <c:pt idx="20">
                        <c:v>17320011</c:v>
                      </c:pt>
                      <c:pt idx="21">
                        <c:v>21087619</c:v>
                      </c:pt>
                      <c:pt idx="22">
                        <c:v>18770029</c:v>
                      </c:pt>
                      <c:pt idx="23">
                        <c:v>29364134</c:v>
                      </c:pt>
                      <c:pt idx="24">
                        <c:v>21198066</c:v>
                      </c:pt>
                      <c:pt idx="25">
                        <c:v>27956713</c:v>
                      </c:pt>
                      <c:pt idx="26">
                        <c:v>7034289</c:v>
                      </c:pt>
                      <c:pt idx="27">
                        <c:v>21811982</c:v>
                      </c:pt>
                      <c:pt idx="28">
                        <c:v>35332551</c:v>
                      </c:pt>
                      <c:pt idx="29">
                        <c:v>21707179</c:v>
                      </c:pt>
                      <c:pt idx="30">
                        <c:v>33688479</c:v>
                      </c:pt>
                      <c:pt idx="31">
                        <c:v>4056106204</c:v>
                      </c:pt>
                      <c:pt idx="32">
                        <c:v>44240002</c:v>
                      </c:pt>
                      <c:pt idx="33">
                        <c:v>54585713</c:v>
                      </c:pt>
                      <c:pt idx="34">
                        <c:v>61223190</c:v>
                      </c:pt>
                      <c:pt idx="35">
                        <c:v>61703375</c:v>
                      </c:pt>
                      <c:pt idx="36">
                        <c:v>68478687</c:v>
                      </c:pt>
                      <c:pt idx="37">
                        <c:v>71010481</c:v>
                      </c:pt>
                      <c:pt idx="38">
                        <c:v>57069755</c:v>
                      </c:pt>
                      <c:pt idx="39">
                        <c:v>76030434</c:v>
                      </c:pt>
                      <c:pt idx="40">
                        <c:v>93699992</c:v>
                      </c:pt>
                      <c:pt idx="41">
                        <c:v>116720918</c:v>
                      </c:pt>
                      <c:pt idx="42" formatCode="#,##0">
                        <c:v>113315853</c:v>
                      </c:pt>
                      <c:pt idx="43">
                        <c:v>96179375</c:v>
                      </c:pt>
                      <c:pt idx="44">
                        <c:v>108342061</c:v>
                      </c:pt>
                      <c:pt idx="45">
                        <c:v>5655677020</c:v>
                      </c:pt>
                      <c:pt idx="46">
                        <c:v>158259603</c:v>
                      </c:pt>
                      <c:pt idx="47">
                        <c:v>157325694</c:v>
                      </c:pt>
                      <c:pt idx="48">
                        <c:v>141836231</c:v>
                      </c:pt>
                      <c:pt idx="49">
                        <c:v>245008061</c:v>
                      </c:pt>
                      <c:pt idx="50">
                        <c:v>215159793</c:v>
                      </c:pt>
                      <c:pt idx="51">
                        <c:v>291972304</c:v>
                      </c:pt>
                      <c:pt idx="52">
                        <c:v>314703641</c:v>
                      </c:pt>
                      <c:pt idx="53">
                        <c:v>417055374</c:v>
                      </c:pt>
                      <c:pt idx="54">
                        <c:v>496419755</c:v>
                      </c:pt>
                      <c:pt idx="55">
                        <c:v>736404545</c:v>
                      </c:pt>
                      <c:pt idx="56">
                        <c:v>971963280</c:v>
                      </c:pt>
                      <c:pt idx="57">
                        <c:v>929097862</c:v>
                      </c:pt>
                      <c:pt idx="58">
                        <c:v>1342227335</c:v>
                      </c:pt>
                      <c:pt idx="59">
                        <c:v>1682117691</c:v>
                      </c:pt>
                      <c:pt idx="60">
                        <c:v>2221232622</c:v>
                      </c:pt>
                      <c:pt idx="61">
                        <c:v>3577069017</c:v>
                      </c:pt>
                      <c:pt idx="62">
                        <c:v>252433521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9C8-D54C-AF55-187AB3D5B92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'Taxable Value'!$H$1</c15:sqref>
                        </c15:formulaRef>
                      </c:ext>
                    </c:extLst>
                    <c:strCache>
                      <c:ptCount val="1"/>
                      <c:pt idx="0">
                        <c:v>2013 TV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'Taxable Value'!$A$2:$A$71</c15:sqref>
                        </c15:fullRef>
                        <c15:formulaRef>
                          <c15:sqref>('Taxable Value'!$A$2:$A$16,'Taxable Value'!$A$18:$A$39,'Taxable Value'!$A$42:$A$56,'Taxable Value'!$A$58,'Taxable Value'!$A$61:$A$70)</c15:sqref>
                        </c15:formulaRef>
                      </c:ext>
                    </c:extLst>
                    <c:strCache>
                      <c:ptCount val="63"/>
                      <c:pt idx="0">
                        <c:v>Kent</c:v>
                      </c:pt>
                      <c:pt idx="1">
                        <c:v>King</c:v>
                      </c:pt>
                      <c:pt idx="2">
                        <c:v>Roberts</c:v>
                      </c:pt>
                      <c:pt idx="3">
                        <c:v>Andrews</c:v>
                      </c:pt>
                      <c:pt idx="4">
                        <c:v>Borden</c:v>
                      </c:pt>
                      <c:pt idx="5">
                        <c:v>Cottle</c:v>
                      </c:pt>
                      <c:pt idx="6">
                        <c:v>Motley</c:v>
                      </c:pt>
                      <c:pt idx="7">
                        <c:v>Hudspeth</c:v>
                      </c:pt>
                      <c:pt idx="8">
                        <c:v>Cochran</c:v>
                      </c:pt>
                      <c:pt idx="9">
                        <c:v>Jeff Davis</c:v>
                      </c:pt>
                      <c:pt idx="10">
                        <c:v>Menard</c:v>
                      </c:pt>
                      <c:pt idx="11">
                        <c:v>Edwards</c:v>
                      </c:pt>
                      <c:pt idx="12">
                        <c:v>Concho</c:v>
                      </c:pt>
                      <c:pt idx="13">
                        <c:v>Dickens</c:v>
                      </c:pt>
                      <c:pt idx="14">
                        <c:v>Coke</c:v>
                      </c:pt>
                      <c:pt idx="15">
                        <c:v>Sherman</c:v>
                      </c:pt>
                      <c:pt idx="16">
                        <c:v>Fisher</c:v>
                      </c:pt>
                      <c:pt idx="17">
                        <c:v>Sterling</c:v>
                      </c:pt>
                      <c:pt idx="18">
                        <c:v>Crosby</c:v>
                      </c:pt>
                      <c:pt idx="19">
                        <c:v>Stonewall</c:v>
                      </c:pt>
                      <c:pt idx="20">
                        <c:v>Floyd</c:v>
                      </c:pt>
                      <c:pt idx="21">
                        <c:v>Schleicher</c:v>
                      </c:pt>
                      <c:pt idx="22">
                        <c:v>Lynn</c:v>
                      </c:pt>
                      <c:pt idx="23">
                        <c:v>Irion</c:v>
                      </c:pt>
                      <c:pt idx="24">
                        <c:v>Swisher</c:v>
                      </c:pt>
                      <c:pt idx="25">
                        <c:v>Knox</c:v>
                      </c:pt>
                      <c:pt idx="26">
                        <c:v>Glasscock</c:v>
                      </c:pt>
                      <c:pt idx="27">
                        <c:v>Carson</c:v>
                      </c:pt>
                      <c:pt idx="28">
                        <c:v>Presidio</c:v>
                      </c:pt>
                      <c:pt idx="29">
                        <c:v>Culberson</c:v>
                      </c:pt>
                      <c:pt idx="30">
                        <c:v>Kimble</c:v>
                      </c:pt>
                      <c:pt idx="31">
                        <c:v>Ector</c:v>
                      </c:pt>
                      <c:pt idx="32">
                        <c:v>Mitchell</c:v>
                      </c:pt>
                      <c:pt idx="33">
                        <c:v>Lamb</c:v>
                      </c:pt>
                      <c:pt idx="34">
                        <c:v>Crockett</c:v>
                      </c:pt>
                      <c:pt idx="35">
                        <c:v>Garza</c:v>
                      </c:pt>
                      <c:pt idx="36">
                        <c:v>Sutton</c:v>
                      </c:pt>
                      <c:pt idx="37">
                        <c:v>Terry</c:v>
                      </c:pt>
                      <c:pt idx="38">
                        <c:v>Runnels</c:v>
                      </c:pt>
                      <c:pt idx="39">
                        <c:v>McCulloch</c:v>
                      </c:pt>
                      <c:pt idx="40">
                        <c:v>Dallam</c:v>
                      </c:pt>
                      <c:pt idx="41">
                        <c:v>Reagan</c:v>
                      </c:pt>
                      <c:pt idx="42">
                        <c:v>Yoakum</c:v>
                      </c:pt>
                      <c:pt idx="43">
                        <c:v>Brewster</c:v>
                      </c:pt>
                      <c:pt idx="44">
                        <c:v>Dawson</c:v>
                      </c:pt>
                      <c:pt idx="45">
                        <c:v>Midland</c:v>
                      </c:pt>
                      <c:pt idx="46">
                        <c:v>Moore</c:v>
                      </c:pt>
                      <c:pt idx="47">
                        <c:v>Nolan</c:v>
                      </c:pt>
                      <c:pt idx="48">
                        <c:v>Gaines</c:v>
                      </c:pt>
                      <c:pt idx="49">
                        <c:v>Ochiltree</c:v>
                      </c:pt>
                      <c:pt idx="50">
                        <c:v>Pecos</c:v>
                      </c:pt>
                      <c:pt idx="51">
                        <c:v>Hockley</c:v>
                      </c:pt>
                      <c:pt idx="52">
                        <c:v>Val Verde</c:v>
                      </c:pt>
                      <c:pt idx="53">
                        <c:v>Howard</c:v>
                      </c:pt>
                      <c:pt idx="54">
                        <c:v>Hale</c:v>
                      </c:pt>
                      <c:pt idx="55">
                        <c:v>Gray</c:v>
                      </c:pt>
                      <c:pt idx="56">
                        <c:v>Scurry</c:v>
                      </c:pt>
                      <c:pt idx="57">
                        <c:v>Randall</c:v>
                      </c:pt>
                      <c:pt idx="58">
                        <c:v>Tom Green</c:v>
                      </c:pt>
                      <c:pt idx="59">
                        <c:v>Taylor</c:v>
                      </c:pt>
                      <c:pt idx="60">
                        <c:v>Potter</c:v>
                      </c:pt>
                      <c:pt idx="61">
                        <c:v>Lubbock</c:v>
                      </c:pt>
                      <c:pt idx="62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'Taxable Value'!$H$2:$H$71</c15:sqref>
                        </c15:fullRef>
                        <c15:formulaRef>
                          <c15:sqref>('Taxable Value'!$H$2:$H$16,'Taxable Value'!$H$18:$H$39,'Taxable Value'!$H$42:$H$56,'Taxable Value'!$H$58,'Taxable Value'!$H$61:$H$70)</c15:sqref>
                        </c15:formulaRef>
                      </c:ext>
                    </c:extLst>
                    <c:numCache>
                      <c:formatCode>"$"#,##0</c:formatCode>
                      <c:ptCount val="63"/>
                      <c:pt idx="0">
                        <c:v>1017107</c:v>
                      </c:pt>
                      <c:pt idx="1">
                        <c:v>772522</c:v>
                      </c:pt>
                      <c:pt idx="2">
                        <c:v>1537241</c:v>
                      </c:pt>
                      <c:pt idx="3">
                        <c:v>437256713</c:v>
                      </c:pt>
                      <c:pt idx="4">
                        <c:v>601156</c:v>
                      </c:pt>
                      <c:pt idx="5">
                        <c:v>3624315</c:v>
                      </c:pt>
                      <c:pt idx="6">
                        <c:v>4189730</c:v>
                      </c:pt>
                      <c:pt idx="7">
                        <c:v>3627149</c:v>
                      </c:pt>
                      <c:pt idx="8">
                        <c:v>7044035</c:v>
                      </c:pt>
                      <c:pt idx="9">
                        <c:v>8262384</c:v>
                      </c:pt>
                      <c:pt idx="10">
                        <c:v>8109887</c:v>
                      </c:pt>
                      <c:pt idx="11">
                        <c:v>8427623</c:v>
                      </c:pt>
                      <c:pt idx="12">
                        <c:v>10048945</c:v>
                      </c:pt>
                      <c:pt idx="13">
                        <c:v>9245532</c:v>
                      </c:pt>
                      <c:pt idx="14">
                        <c:v>10942068</c:v>
                      </c:pt>
                      <c:pt idx="15">
                        <c:v>11357378</c:v>
                      </c:pt>
                      <c:pt idx="16">
                        <c:v>10801275</c:v>
                      </c:pt>
                      <c:pt idx="17">
                        <c:v>15515758</c:v>
                      </c:pt>
                      <c:pt idx="18">
                        <c:v>11625872</c:v>
                      </c:pt>
                      <c:pt idx="19">
                        <c:v>17824715</c:v>
                      </c:pt>
                      <c:pt idx="20">
                        <c:v>17406878</c:v>
                      </c:pt>
                      <c:pt idx="21">
                        <c:v>22547391</c:v>
                      </c:pt>
                      <c:pt idx="22">
                        <c:v>20097658</c:v>
                      </c:pt>
                      <c:pt idx="23">
                        <c:v>45108564</c:v>
                      </c:pt>
                      <c:pt idx="24">
                        <c:v>21051407</c:v>
                      </c:pt>
                      <c:pt idx="25">
                        <c:v>28529044</c:v>
                      </c:pt>
                      <c:pt idx="26">
                        <c:v>11254109</c:v>
                      </c:pt>
                      <c:pt idx="27">
                        <c:v>22926266</c:v>
                      </c:pt>
                      <c:pt idx="28">
                        <c:v>39357380</c:v>
                      </c:pt>
                      <c:pt idx="29">
                        <c:v>25872730</c:v>
                      </c:pt>
                      <c:pt idx="30">
                        <c:v>36139103</c:v>
                      </c:pt>
                      <c:pt idx="31">
                        <c:v>4269651894</c:v>
                      </c:pt>
                      <c:pt idx="32">
                        <c:v>51910269</c:v>
                      </c:pt>
                      <c:pt idx="33">
                        <c:v>55079944</c:v>
                      </c:pt>
                      <c:pt idx="34">
                        <c:v>55388838</c:v>
                      </c:pt>
                      <c:pt idx="35">
                        <c:v>67152032</c:v>
                      </c:pt>
                      <c:pt idx="36">
                        <c:v>69215390</c:v>
                      </c:pt>
                      <c:pt idx="37">
                        <c:v>70640410</c:v>
                      </c:pt>
                      <c:pt idx="38">
                        <c:v>57897048</c:v>
                      </c:pt>
                      <c:pt idx="39">
                        <c:v>75946812</c:v>
                      </c:pt>
                      <c:pt idx="40">
                        <c:v>99786749</c:v>
                      </c:pt>
                      <c:pt idx="41">
                        <c:v>118058141</c:v>
                      </c:pt>
                      <c:pt idx="42">
                        <c:v>117263011</c:v>
                      </c:pt>
                      <c:pt idx="43">
                        <c:v>99573160</c:v>
                      </c:pt>
                      <c:pt idx="44">
                        <c:v>114929296</c:v>
                      </c:pt>
                      <c:pt idx="45">
                        <c:v>6040749160</c:v>
                      </c:pt>
                      <c:pt idx="46">
                        <c:v>159219162</c:v>
                      </c:pt>
                      <c:pt idx="47">
                        <c:v>165767955</c:v>
                      </c:pt>
                      <c:pt idx="48">
                        <c:v>166011156</c:v>
                      </c:pt>
                      <c:pt idx="49">
                        <c:v>278752425</c:v>
                      </c:pt>
                      <c:pt idx="50">
                        <c:v>152747546</c:v>
                      </c:pt>
                      <c:pt idx="51">
                        <c:v>330819327</c:v>
                      </c:pt>
                      <c:pt idx="52">
                        <c:v>311672170</c:v>
                      </c:pt>
                      <c:pt idx="53">
                        <c:v>461767937</c:v>
                      </c:pt>
                      <c:pt idx="54">
                        <c:v>517143803</c:v>
                      </c:pt>
                      <c:pt idx="55">
                        <c:v>715031357</c:v>
                      </c:pt>
                      <c:pt idx="56">
                        <c:v>761652890</c:v>
                      </c:pt>
                      <c:pt idx="57">
                        <c:v>1041352159</c:v>
                      </c:pt>
                      <c:pt idx="58">
                        <c:v>1507057801</c:v>
                      </c:pt>
                      <c:pt idx="59">
                        <c:v>1750570299</c:v>
                      </c:pt>
                      <c:pt idx="60">
                        <c:v>2288229437</c:v>
                      </c:pt>
                      <c:pt idx="61">
                        <c:v>3762938805</c:v>
                      </c:pt>
                      <c:pt idx="62">
                        <c:v>291038499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9C8-D54C-AF55-187AB3D5B92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'Taxable Value'!$I$1</c15:sqref>
                        </c15:formulaRef>
                      </c:ext>
                    </c:extLst>
                    <c:strCache>
                      <c:ptCount val="1"/>
                      <c:pt idx="0">
                        <c:v>2014 TV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'Taxable Value'!$A$2:$A$71</c15:sqref>
                        </c15:fullRef>
                        <c15:formulaRef>
                          <c15:sqref>('Taxable Value'!$A$2:$A$16,'Taxable Value'!$A$18:$A$39,'Taxable Value'!$A$42:$A$56,'Taxable Value'!$A$58,'Taxable Value'!$A$61:$A$70)</c15:sqref>
                        </c15:formulaRef>
                      </c:ext>
                    </c:extLst>
                    <c:strCache>
                      <c:ptCount val="63"/>
                      <c:pt idx="0">
                        <c:v>Kent</c:v>
                      </c:pt>
                      <c:pt idx="1">
                        <c:v>King</c:v>
                      </c:pt>
                      <c:pt idx="2">
                        <c:v>Roberts</c:v>
                      </c:pt>
                      <c:pt idx="3">
                        <c:v>Andrews</c:v>
                      </c:pt>
                      <c:pt idx="4">
                        <c:v>Borden</c:v>
                      </c:pt>
                      <c:pt idx="5">
                        <c:v>Cottle</c:v>
                      </c:pt>
                      <c:pt idx="6">
                        <c:v>Motley</c:v>
                      </c:pt>
                      <c:pt idx="7">
                        <c:v>Hudspeth</c:v>
                      </c:pt>
                      <c:pt idx="8">
                        <c:v>Cochran</c:v>
                      </c:pt>
                      <c:pt idx="9">
                        <c:v>Jeff Davis</c:v>
                      </c:pt>
                      <c:pt idx="10">
                        <c:v>Menard</c:v>
                      </c:pt>
                      <c:pt idx="11">
                        <c:v>Edwards</c:v>
                      </c:pt>
                      <c:pt idx="12">
                        <c:v>Concho</c:v>
                      </c:pt>
                      <c:pt idx="13">
                        <c:v>Dickens</c:v>
                      </c:pt>
                      <c:pt idx="14">
                        <c:v>Coke</c:v>
                      </c:pt>
                      <c:pt idx="15">
                        <c:v>Sherman</c:v>
                      </c:pt>
                      <c:pt idx="16">
                        <c:v>Fisher</c:v>
                      </c:pt>
                      <c:pt idx="17">
                        <c:v>Sterling</c:v>
                      </c:pt>
                      <c:pt idx="18">
                        <c:v>Crosby</c:v>
                      </c:pt>
                      <c:pt idx="19">
                        <c:v>Stonewall</c:v>
                      </c:pt>
                      <c:pt idx="20">
                        <c:v>Floyd</c:v>
                      </c:pt>
                      <c:pt idx="21">
                        <c:v>Schleicher</c:v>
                      </c:pt>
                      <c:pt idx="22">
                        <c:v>Lynn</c:v>
                      </c:pt>
                      <c:pt idx="23">
                        <c:v>Irion</c:v>
                      </c:pt>
                      <c:pt idx="24">
                        <c:v>Swisher</c:v>
                      </c:pt>
                      <c:pt idx="25">
                        <c:v>Knox</c:v>
                      </c:pt>
                      <c:pt idx="26">
                        <c:v>Glasscock</c:v>
                      </c:pt>
                      <c:pt idx="27">
                        <c:v>Carson</c:v>
                      </c:pt>
                      <c:pt idx="28">
                        <c:v>Presidio</c:v>
                      </c:pt>
                      <c:pt idx="29">
                        <c:v>Culberson</c:v>
                      </c:pt>
                      <c:pt idx="30">
                        <c:v>Kimble</c:v>
                      </c:pt>
                      <c:pt idx="31">
                        <c:v>Ector</c:v>
                      </c:pt>
                      <c:pt idx="32">
                        <c:v>Mitchell</c:v>
                      </c:pt>
                      <c:pt idx="33">
                        <c:v>Lamb</c:v>
                      </c:pt>
                      <c:pt idx="34">
                        <c:v>Crockett</c:v>
                      </c:pt>
                      <c:pt idx="35">
                        <c:v>Garza</c:v>
                      </c:pt>
                      <c:pt idx="36">
                        <c:v>Sutton</c:v>
                      </c:pt>
                      <c:pt idx="37">
                        <c:v>Terry</c:v>
                      </c:pt>
                      <c:pt idx="38">
                        <c:v>Runnels</c:v>
                      </c:pt>
                      <c:pt idx="39">
                        <c:v>McCulloch</c:v>
                      </c:pt>
                      <c:pt idx="40">
                        <c:v>Dallam</c:v>
                      </c:pt>
                      <c:pt idx="41">
                        <c:v>Reagan</c:v>
                      </c:pt>
                      <c:pt idx="42">
                        <c:v>Yoakum</c:v>
                      </c:pt>
                      <c:pt idx="43">
                        <c:v>Brewster</c:v>
                      </c:pt>
                      <c:pt idx="44">
                        <c:v>Dawson</c:v>
                      </c:pt>
                      <c:pt idx="45">
                        <c:v>Midland</c:v>
                      </c:pt>
                      <c:pt idx="46">
                        <c:v>Moore</c:v>
                      </c:pt>
                      <c:pt idx="47">
                        <c:v>Nolan</c:v>
                      </c:pt>
                      <c:pt idx="48">
                        <c:v>Gaines</c:v>
                      </c:pt>
                      <c:pt idx="49">
                        <c:v>Ochiltree</c:v>
                      </c:pt>
                      <c:pt idx="50">
                        <c:v>Pecos</c:v>
                      </c:pt>
                      <c:pt idx="51">
                        <c:v>Hockley</c:v>
                      </c:pt>
                      <c:pt idx="52">
                        <c:v>Val Verde</c:v>
                      </c:pt>
                      <c:pt idx="53">
                        <c:v>Howard</c:v>
                      </c:pt>
                      <c:pt idx="54">
                        <c:v>Hale</c:v>
                      </c:pt>
                      <c:pt idx="55">
                        <c:v>Gray</c:v>
                      </c:pt>
                      <c:pt idx="56">
                        <c:v>Scurry</c:v>
                      </c:pt>
                      <c:pt idx="57">
                        <c:v>Randall</c:v>
                      </c:pt>
                      <c:pt idx="58">
                        <c:v>Tom Green</c:v>
                      </c:pt>
                      <c:pt idx="59">
                        <c:v>Taylor</c:v>
                      </c:pt>
                      <c:pt idx="60">
                        <c:v>Potter</c:v>
                      </c:pt>
                      <c:pt idx="61">
                        <c:v>Lubbock</c:v>
                      </c:pt>
                      <c:pt idx="62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'Taxable Value'!$I$2:$I$71</c15:sqref>
                        </c15:fullRef>
                        <c15:formulaRef>
                          <c15:sqref>('Taxable Value'!$I$2:$I$16,'Taxable Value'!$I$18:$I$39,'Taxable Value'!$I$42:$I$56,'Taxable Value'!$I$58,'Taxable Value'!$I$61:$I$70)</c15:sqref>
                        </c15:formulaRef>
                      </c:ext>
                    </c:extLst>
                    <c:numCache>
                      <c:formatCode>"$"#,##0</c:formatCode>
                      <c:ptCount val="63"/>
                      <c:pt idx="0">
                        <c:v>1059410</c:v>
                      </c:pt>
                      <c:pt idx="1">
                        <c:v>283790</c:v>
                      </c:pt>
                      <c:pt idx="2">
                        <c:v>1734221</c:v>
                      </c:pt>
                      <c:pt idx="3">
                        <c:v>499967288</c:v>
                      </c:pt>
                      <c:pt idx="4">
                        <c:v>5393196</c:v>
                      </c:pt>
                      <c:pt idx="5">
                        <c:v>3876911</c:v>
                      </c:pt>
                      <c:pt idx="6">
                        <c:v>4098047</c:v>
                      </c:pt>
                      <c:pt idx="7">
                        <c:v>3860276</c:v>
                      </c:pt>
                      <c:pt idx="8">
                        <c:v>8189853</c:v>
                      </c:pt>
                      <c:pt idx="9">
                        <c:v>9038818</c:v>
                      </c:pt>
                      <c:pt idx="10">
                        <c:v>10441232</c:v>
                      </c:pt>
                      <c:pt idx="11">
                        <c:v>8083755</c:v>
                      </c:pt>
                      <c:pt idx="12">
                        <c:v>10287892</c:v>
                      </c:pt>
                      <c:pt idx="13">
                        <c:v>9092957</c:v>
                      </c:pt>
                      <c:pt idx="14">
                        <c:v>11306699</c:v>
                      </c:pt>
                      <c:pt idx="15">
                        <c:v>10866067</c:v>
                      </c:pt>
                      <c:pt idx="16">
                        <c:v>12179374</c:v>
                      </c:pt>
                      <c:pt idx="17">
                        <c:v>17841050</c:v>
                      </c:pt>
                      <c:pt idx="18">
                        <c:v>12476914</c:v>
                      </c:pt>
                      <c:pt idx="19">
                        <c:v>18964996</c:v>
                      </c:pt>
                      <c:pt idx="20">
                        <c:v>16413782</c:v>
                      </c:pt>
                      <c:pt idx="21">
                        <c:v>33410549</c:v>
                      </c:pt>
                      <c:pt idx="22">
                        <c:v>22060909</c:v>
                      </c:pt>
                      <c:pt idx="23">
                        <c:v>40998588</c:v>
                      </c:pt>
                      <c:pt idx="24">
                        <c:v>21377727</c:v>
                      </c:pt>
                      <c:pt idx="25">
                        <c:v>31528285</c:v>
                      </c:pt>
                      <c:pt idx="26">
                        <c:v>34499704</c:v>
                      </c:pt>
                      <c:pt idx="27">
                        <c:v>31763789</c:v>
                      </c:pt>
                      <c:pt idx="28">
                        <c:v>38624357</c:v>
                      </c:pt>
                      <c:pt idx="29">
                        <c:v>26442086</c:v>
                      </c:pt>
                      <c:pt idx="30">
                        <c:v>37955719</c:v>
                      </c:pt>
                      <c:pt idx="31">
                        <c:v>4968148812</c:v>
                      </c:pt>
                      <c:pt idx="32">
                        <c:v>47656349</c:v>
                      </c:pt>
                      <c:pt idx="33">
                        <c:v>52899973</c:v>
                      </c:pt>
                      <c:pt idx="34">
                        <c:v>73052109</c:v>
                      </c:pt>
                      <c:pt idx="35">
                        <c:v>72138719</c:v>
                      </c:pt>
                      <c:pt idx="36">
                        <c:v>70821293</c:v>
                      </c:pt>
                      <c:pt idx="37">
                        <c:v>85311233</c:v>
                      </c:pt>
                      <c:pt idx="38">
                        <c:v>58264582</c:v>
                      </c:pt>
                      <c:pt idx="39">
                        <c:v>105085078</c:v>
                      </c:pt>
                      <c:pt idx="40">
                        <c:v>95165003</c:v>
                      </c:pt>
                      <c:pt idx="41">
                        <c:v>146449508</c:v>
                      </c:pt>
                      <c:pt idx="42">
                        <c:v>122631424</c:v>
                      </c:pt>
                      <c:pt idx="43">
                        <c:v>100746399</c:v>
                      </c:pt>
                      <c:pt idx="44">
                        <c:v>124557682</c:v>
                      </c:pt>
                      <c:pt idx="45">
                        <c:v>7843661558</c:v>
                      </c:pt>
                      <c:pt idx="46">
                        <c:v>162436336</c:v>
                      </c:pt>
                      <c:pt idx="47">
                        <c:v>172420366</c:v>
                      </c:pt>
                      <c:pt idx="48">
                        <c:v>193871853</c:v>
                      </c:pt>
                      <c:pt idx="49">
                        <c:v>321874340</c:v>
                      </c:pt>
                      <c:pt idx="50">
                        <c:v>170821138</c:v>
                      </c:pt>
                      <c:pt idx="51">
                        <c:v>351873855</c:v>
                      </c:pt>
                      <c:pt idx="52">
                        <c:v>328493241</c:v>
                      </c:pt>
                      <c:pt idx="53">
                        <c:v>528505313</c:v>
                      </c:pt>
                      <c:pt idx="54">
                        <c:v>547073960</c:v>
                      </c:pt>
                      <c:pt idx="55">
                        <c:v>784932323</c:v>
                      </c:pt>
                      <c:pt idx="56">
                        <c:v>1033118245</c:v>
                      </c:pt>
                      <c:pt idx="57">
                        <c:v>1086339123</c:v>
                      </c:pt>
                      <c:pt idx="58">
                        <c:v>1713570276</c:v>
                      </c:pt>
                      <c:pt idx="59">
                        <c:v>1875745402</c:v>
                      </c:pt>
                      <c:pt idx="60">
                        <c:v>2355839314</c:v>
                      </c:pt>
                      <c:pt idx="61">
                        <c:v>3975761483</c:v>
                      </c:pt>
                      <c:pt idx="62">
                        <c:v>406580061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9C8-D54C-AF55-187AB3D5B92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'Taxable Value'!$J$1</c15:sqref>
                        </c15:formulaRef>
                      </c:ext>
                    </c:extLst>
                    <c:strCache>
                      <c:ptCount val="1"/>
                      <c:pt idx="0">
                        <c:v>2015 TV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'Taxable Value'!$A$2:$A$71</c15:sqref>
                        </c15:fullRef>
                        <c15:formulaRef>
                          <c15:sqref>('Taxable Value'!$A$2:$A$16,'Taxable Value'!$A$18:$A$39,'Taxable Value'!$A$42:$A$56,'Taxable Value'!$A$58,'Taxable Value'!$A$61:$A$70)</c15:sqref>
                        </c15:formulaRef>
                      </c:ext>
                    </c:extLst>
                    <c:strCache>
                      <c:ptCount val="63"/>
                      <c:pt idx="0">
                        <c:v>Kent</c:v>
                      </c:pt>
                      <c:pt idx="1">
                        <c:v>King</c:v>
                      </c:pt>
                      <c:pt idx="2">
                        <c:v>Roberts</c:v>
                      </c:pt>
                      <c:pt idx="3">
                        <c:v>Andrews</c:v>
                      </c:pt>
                      <c:pt idx="4">
                        <c:v>Borden</c:v>
                      </c:pt>
                      <c:pt idx="5">
                        <c:v>Cottle</c:v>
                      </c:pt>
                      <c:pt idx="6">
                        <c:v>Motley</c:v>
                      </c:pt>
                      <c:pt idx="7">
                        <c:v>Hudspeth</c:v>
                      </c:pt>
                      <c:pt idx="8">
                        <c:v>Cochran</c:v>
                      </c:pt>
                      <c:pt idx="9">
                        <c:v>Jeff Davis</c:v>
                      </c:pt>
                      <c:pt idx="10">
                        <c:v>Menard</c:v>
                      </c:pt>
                      <c:pt idx="11">
                        <c:v>Edwards</c:v>
                      </c:pt>
                      <c:pt idx="12">
                        <c:v>Concho</c:v>
                      </c:pt>
                      <c:pt idx="13">
                        <c:v>Dickens</c:v>
                      </c:pt>
                      <c:pt idx="14">
                        <c:v>Coke</c:v>
                      </c:pt>
                      <c:pt idx="15">
                        <c:v>Sherman</c:v>
                      </c:pt>
                      <c:pt idx="16">
                        <c:v>Fisher</c:v>
                      </c:pt>
                      <c:pt idx="17">
                        <c:v>Sterling</c:v>
                      </c:pt>
                      <c:pt idx="18">
                        <c:v>Crosby</c:v>
                      </c:pt>
                      <c:pt idx="19">
                        <c:v>Stonewall</c:v>
                      </c:pt>
                      <c:pt idx="20">
                        <c:v>Floyd</c:v>
                      </c:pt>
                      <c:pt idx="21">
                        <c:v>Schleicher</c:v>
                      </c:pt>
                      <c:pt idx="22">
                        <c:v>Lynn</c:v>
                      </c:pt>
                      <c:pt idx="23">
                        <c:v>Irion</c:v>
                      </c:pt>
                      <c:pt idx="24">
                        <c:v>Swisher</c:v>
                      </c:pt>
                      <c:pt idx="25">
                        <c:v>Knox</c:v>
                      </c:pt>
                      <c:pt idx="26">
                        <c:v>Glasscock</c:v>
                      </c:pt>
                      <c:pt idx="27">
                        <c:v>Carson</c:v>
                      </c:pt>
                      <c:pt idx="28">
                        <c:v>Presidio</c:v>
                      </c:pt>
                      <c:pt idx="29">
                        <c:v>Culberson</c:v>
                      </c:pt>
                      <c:pt idx="30">
                        <c:v>Kimble</c:v>
                      </c:pt>
                      <c:pt idx="31">
                        <c:v>Ector</c:v>
                      </c:pt>
                      <c:pt idx="32">
                        <c:v>Mitchell</c:v>
                      </c:pt>
                      <c:pt idx="33">
                        <c:v>Lamb</c:v>
                      </c:pt>
                      <c:pt idx="34">
                        <c:v>Crockett</c:v>
                      </c:pt>
                      <c:pt idx="35">
                        <c:v>Garza</c:v>
                      </c:pt>
                      <c:pt idx="36">
                        <c:v>Sutton</c:v>
                      </c:pt>
                      <c:pt idx="37">
                        <c:v>Terry</c:v>
                      </c:pt>
                      <c:pt idx="38">
                        <c:v>Runnels</c:v>
                      </c:pt>
                      <c:pt idx="39">
                        <c:v>McCulloch</c:v>
                      </c:pt>
                      <c:pt idx="40">
                        <c:v>Dallam</c:v>
                      </c:pt>
                      <c:pt idx="41">
                        <c:v>Reagan</c:v>
                      </c:pt>
                      <c:pt idx="42">
                        <c:v>Yoakum</c:v>
                      </c:pt>
                      <c:pt idx="43">
                        <c:v>Brewster</c:v>
                      </c:pt>
                      <c:pt idx="44">
                        <c:v>Dawson</c:v>
                      </c:pt>
                      <c:pt idx="45">
                        <c:v>Midland</c:v>
                      </c:pt>
                      <c:pt idx="46">
                        <c:v>Moore</c:v>
                      </c:pt>
                      <c:pt idx="47">
                        <c:v>Nolan</c:v>
                      </c:pt>
                      <c:pt idx="48">
                        <c:v>Gaines</c:v>
                      </c:pt>
                      <c:pt idx="49">
                        <c:v>Ochiltree</c:v>
                      </c:pt>
                      <c:pt idx="50">
                        <c:v>Pecos</c:v>
                      </c:pt>
                      <c:pt idx="51">
                        <c:v>Hockley</c:v>
                      </c:pt>
                      <c:pt idx="52">
                        <c:v>Val Verde</c:v>
                      </c:pt>
                      <c:pt idx="53">
                        <c:v>Howard</c:v>
                      </c:pt>
                      <c:pt idx="54">
                        <c:v>Hale</c:v>
                      </c:pt>
                      <c:pt idx="55">
                        <c:v>Gray</c:v>
                      </c:pt>
                      <c:pt idx="56">
                        <c:v>Scurry</c:v>
                      </c:pt>
                      <c:pt idx="57">
                        <c:v>Randall</c:v>
                      </c:pt>
                      <c:pt idx="58">
                        <c:v>Tom Green</c:v>
                      </c:pt>
                      <c:pt idx="59">
                        <c:v>Taylor</c:v>
                      </c:pt>
                      <c:pt idx="60">
                        <c:v>Potter</c:v>
                      </c:pt>
                      <c:pt idx="61">
                        <c:v>Lubbock</c:v>
                      </c:pt>
                      <c:pt idx="62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'Taxable Value'!$J$2:$J$71</c15:sqref>
                        </c15:fullRef>
                        <c15:formulaRef>
                          <c15:sqref>('Taxable Value'!$J$2:$J$16,'Taxable Value'!$J$18:$J$39,'Taxable Value'!$J$42:$J$56,'Taxable Value'!$J$58,'Taxable Value'!$J$61:$J$70)</c15:sqref>
                        </c15:formulaRef>
                      </c:ext>
                    </c:extLst>
                    <c:numCache>
                      <c:formatCode>"$"#,##0</c:formatCode>
                      <c:ptCount val="63"/>
                      <c:pt idx="0">
                        <c:v>1016935</c:v>
                      </c:pt>
                      <c:pt idx="1">
                        <c:v>3198753</c:v>
                      </c:pt>
                      <c:pt idx="2">
                        <c:v>2062643</c:v>
                      </c:pt>
                      <c:pt idx="3">
                        <c:v>384635634</c:v>
                      </c:pt>
                      <c:pt idx="4">
                        <c:v>2528958</c:v>
                      </c:pt>
                      <c:pt idx="5">
                        <c:v>4052815</c:v>
                      </c:pt>
                      <c:pt idx="6">
                        <c:v>4128878</c:v>
                      </c:pt>
                      <c:pt idx="7">
                        <c:v>5034508</c:v>
                      </c:pt>
                      <c:pt idx="8">
                        <c:v>8794295</c:v>
                      </c:pt>
                      <c:pt idx="9">
                        <c:v>9142001</c:v>
                      </c:pt>
                      <c:pt idx="10">
                        <c:v>8337402</c:v>
                      </c:pt>
                      <c:pt idx="11">
                        <c:v>8935225</c:v>
                      </c:pt>
                      <c:pt idx="12">
                        <c:v>10064985</c:v>
                      </c:pt>
                      <c:pt idx="13">
                        <c:v>9396837</c:v>
                      </c:pt>
                      <c:pt idx="14">
                        <c:v>10125295</c:v>
                      </c:pt>
                      <c:pt idx="15">
                        <c:v>11019101</c:v>
                      </c:pt>
                      <c:pt idx="16">
                        <c:v>12621011</c:v>
                      </c:pt>
                      <c:pt idx="17">
                        <c:v>14949841</c:v>
                      </c:pt>
                      <c:pt idx="18">
                        <c:v>13330314</c:v>
                      </c:pt>
                      <c:pt idx="19">
                        <c:v>12622289</c:v>
                      </c:pt>
                      <c:pt idx="20">
                        <c:v>19488853</c:v>
                      </c:pt>
                      <c:pt idx="21">
                        <c:v>25688304</c:v>
                      </c:pt>
                      <c:pt idx="22">
                        <c:v>19444789</c:v>
                      </c:pt>
                      <c:pt idx="23">
                        <c:v>30863558</c:v>
                      </c:pt>
                      <c:pt idx="24">
                        <c:v>22722560</c:v>
                      </c:pt>
                      <c:pt idx="25">
                        <c:v>26265351</c:v>
                      </c:pt>
                      <c:pt idx="26">
                        <c:v>31811659</c:v>
                      </c:pt>
                      <c:pt idx="27">
                        <c:v>23087420</c:v>
                      </c:pt>
                      <c:pt idx="28">
                        <c:v>37614893</c:v>
                      </c:pt>
                      <c:pt idx="29">
                        <c:v>32604458</c:v>
                      </c:pt>
                      <c:pt idx="30">
                        <c:v>40188037</c:v>
                      </c:pt>
                      <c:pt idx="31">
                        <c:v>3928098808</c:v>
                      </c:pt>
                      <c:pt idx="32">
                        <c:v>47656349</c:v>
                      </c:pt>
                      <c:pt idx="33">
                        <c:v>51321811</c:v>
                      </c:pt>
                      <c:pt idx="34">
                        <c:v>69234371</c:v>
                      </c:pt>
                      <c:pt idx="35">
                        <c:v>51319673</c:v>
                      </c:pt>
                      <c:pt idx="36">
                        <c:v>39186766</c:v>
                      </c:pt>
                      <c:pt idx="37">
                        <c:v>76290016</c:v>
                      </c:pt>
                      <c:pt idx="38">
                        <c:v>55893609</c:v>
                      </c:pt>
                      <c:pt idx="39">
                        <c:v>111407564</c:v>
                      </c:pt>
                      <c:pt idx="40">
                        <c:v>91441136</c:v>
                      </c:pt>
                      <c:pt idx="41">
                        <c:v>106006985</c:v>
                      </c:pt>
                      <c:pt idx="42">
                        <c:v>98378703</c:v>
                      </c:pt>
                      <c:pt idx="43">
                        <c:v>97556782</c:v>
                      </c:pt>
                      <c:pt idx="44">
                        <c:v>114894192</c:v>
                      </c:pt>
                      <c:pt idx="45">
                        <c:v>6449082485</c:v>
                      </c:pt>
                      <c:pt idx="46">
                        <c:v>161091415</c:v>
                      </c:pt>
                      <c:pt idx="47">
                        <c:v>176725069</c:v>
                      </c:pt>
                      <c:pt idx="48">
                        <c:v>185325676</c:v>
                      </c:pt>
                      <c:pt idx="49">
                        <c:v>222200263</c:v>
                      </c:pt>
                      <c:pt idx="50">
                        <c:v>161467724</c:v>
                      </c:pt>
                      <c:pt idx="51">
                        <c:v>249084320</c:v>
                      </c:pt>
                      <c:pt idx="52">
                        <c:v>329167173</c:v>
                      </c:pt>
                      <c:pt idx="53">
                        <c:v>462741423</c:v>
                      </c:pt>
                      <c:pt idx="54">
                        <c:v>542506732</c:v>
                      </c:pt>
                      <c:pt idx="55">
                        <c:v>340222463</c:v>
                      </c:pt>
                      <c:pt idx="56">
                        <c:v>676226230</c:v>
                      </c:pt>
                      <c:pt idx="57">
                        <c:v>1108004102</c:v>
                      </c:pt>
                      <c:pt idx="58">
                        <c:v>1588998274</c:v>
                      </c:pt>
                      <c:pt idx="59">
                        <c:v>1809031215</c:v>
                      </c:pt>
                      <c:pt idx="60">
                        <c:v>2369658784</c:v>
                      </c:pt>
                      <c:pt idx="61">
                        <c:v>4072712991</c:v>
                      </c:pt>
                      <c:pt idx="62">
                        <c:v>281286724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9C8-D54C-AF55-187AB3D5B921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'Taxable Value'!$K$1</c15:sqref>
                        </c15:formulaRef>
                      </c:ext>
                    </c:extLst>
                    <c:strCache>
                      <c:ptCount val="1"/>
                      <c:pt idx="0">
                        <c:v>2016 TV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'Taxable Value'!$A$2:$A$71</c15:sqref>
                        </c15:fullRef>
                        <c15:formulaRef>
                          <c15:sqref>('Taxable Value'!$A$2:$A$16,'Taxable Value'!$A$18:$A$39,'Taxable Value'!$A$42:$A$56,'Taxable Value'!$A$58,'Taxable Value'!$A$61:$A$70)</c15:sqref>
                        </c15:formulaRef>
                      </c:ext>
                    </c:extLst>
                    <c:strCache>
                      <c:ptCount val="63"/>
                      <c:pt idx="0">
                        <c:v>Kent</c:v>
                      </c:pt>
                      <c:pt idx="1">
                        <c:v>King</c:v>
                      </c:pt>
                      <c:pt idx="2">
                        <c:v>Roberts</c:v>
                      </c:pt>
                      <c:pt idx="3">
                        <c:v>Andrews</c:v>
                      </c:pt>
                      <c:pt idx="4">
                        <c:v>Borden</c:v>
                      </c:pt>
                      <c:pt idx="5">
                        <c:v>Cottle</c:v>
                      </c:pt>
                      <c:pt idx="6">
                        <c:v>Motley</c:v>
                      </c:pt>
                      <c:pt idx="7">
                        <c:v>Hudspeth</c:v>
                      </c:pt>
                      <c:pt idx="8">
                        <c:v>Cochran</c:v>
                      </c:pt>
                      <c:pt idx="9">
                        <c:v>Jeff Davis</c:v>
                      </c:pt>
                      <c:pt idx="10">
                        <c:v>Menard</c:v>
                      </c:pt>
                      <c:pt idx="11">
                        <c:v>Edwards</c:v>
                      </c:pt>
                      <c:pt idx="12">
                        <c:v>Concho</c:v>
                      </c:pt>
                      <c:pt idx="13">
                        <c:v>Dickens</c:v>
                      </c:pt>
                      <c:pt idx="14">
                        <c:v>Coke</c:v>
                      </c:pt>
                      <c:pt idx="15">
                        <c:v>Sherman</c:v>
                      </c:pt>
                      <c:pt idx="16">
                        <c:v>Fisher</c:v>
                      </c:pt>
                      <c:pt idx="17">
                        <c:v>Sterling</c:v>
                      </c:pt>
                      <c:pt idx="18">
                        <c:v>Crosby</c:v>
                      </c:pt>
                      <c:pt idx="19">
                        <c:v>Stonewall</c:v>
                      </c:pt>
                      <c:pt idx="20">
                        <c:v>Floyd</c:v>
                      </c:pt>
                      <c:pt idx="21">
                        <c:v>Schleicher</c:v>
                      </c:pt>
                      <c:pt idx="22">
                        <c:v>Lynn</c:v>
                      </c:pt>
                      <c:pt idx="23">
                        <c:v>Irion</c:v>
                      </c:pt>
                      <c:pt idx="24">
                        <c:v>Swisher</c:v>
                      </c:pt>
                      <c:pt idx="25">
                        <c:v>Knox</c:v>
                      </c:pt>
                      <c:pt idx="26">
                        <c:v>Glasscock</c:v>
                      </c:pt>
                      <c:pt idx="27">
                        <c:v>Carson</c:v>
                      </c:pt>
                      <c:pt idx="28">
                        <c:v>Presidio</c:v>
                      </c:pt>
                      <c:pt idx="29">
                        <c:v>Culberson</c:v>
                      </c:pt>
                      <c:pt idx="30">
                        <c:v>Kimble</c:v>
                      </c:pt>
                      <c:pt idx="31">
                        <c:v>Ector</c:v>
                      </c:pt>
                      <c:pt idx="32">
                        <c:v>Mitchell</c:v>
                      </c:pt>
                      <c:pt idx="33">
                        <c:v>Lamb</c:v>
                      </c:pt>
                      <c:pt idx="34">
                        <c:v>Crockett</c:v>
                      </c:pt>
                      <c:pt idx="35">
                        <c:v>Garza</c:v>
                      </c:pt>
                      <c:pt idx="36">
                        <c:v>Sutton</c:v>
                      </c:pt>
                      <c:pt idx="37">
                        <c:v>Terry</c:v>
                      </c:pt>
                      <c:pt idx="38">
                        <c:v>Runnels</c:v>
                      </c:pt>
                      <c:pt idx="39">
                        <c:v>McCulloch</c:v>
                      </c:pt>
                      <c:pt idx="40">
                        <c:v>Dallam</c:v>
                      </c:pt>
                      <c:pt idx="41">
                        <c:v>Reagan</c:v>
                      </c:pt>
                      <c:pt idx="42">
                        <c:v>Yoakum</c:v>
                      </c:pt>
                      <c:pt idx="43">
                        <c:v>Brewster</c:v>
                      </c:pt>
                      <c:pt idx="44">
                        <c:v>Dawson</c:v>
                      </c:pt>
                      <c:pt idx="45">
                        <c:v>Midland</c:v>
                      </c:pt>
                      <c:pt idx="46">
                        <c:v>Moore</c:v>
                      </c:pt>
                      <c:pt idx="47">
                        <c:v>Nolan</c:v>
                      </c:pt>
                      <c:pt idx="48">
                        <c:v>Gaines</c:v>
                      </c:pt>
                      <c:pt idx="49">
                        <c:v>Ochiltree</c:v>
                      </c:pt>
                      <c:pt idx="50">
                        <c:v>Pecos</c:v>
                      </c:pt>
                      <c:pt idx="51">
                        <c:v>Hockley</c:v>
                      </c:pt>
                      <c:pt idx="52">
                        <c:v>Val Verde</c:v>
                      </c:pt>
                      <c:pt idx="53">
                        <c:v>Howard</c:v>
                      </c:pt>
                      <c:pt idx="54">
                        <c:v>Hale</c:v>
                      </c:pt>
                      <c:pt idx="55">
                        <c:v>Gray</c:v>
                      </c:pt>
                      <c:pt idx="56">
                        <c:v>Scurry</c:v>
                      </c:pt>
                      <c:pt idx="57">
                        <c:v>Randall</c:v>
                      </c:pt>
                      <c:pt idx="58">
                        <c:v>Tom Green</c:v>
                      </c:pt>
                      <c:pt idx="59">
                        <c:v>Taylor</c:v>
                      </c:pt>
                      <c:pt idx="60">
                        <c:v>Potter</c:v>
                      </c:pt>
                      <c:pt idx="61">
                        <c:v>Lubbock</c:v>
                      </c:pt>
                      <c:pt idx="62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'Taxable Value'!$K$2:$K$71</c15:sqref>
                        </c15:fullRef>
                        <c15:formulaRef>
                          <c15:sqref>('Taxable Value'!$K$2:$K$16,'Taxable Value'!$K$18:$K$39,'Taxable Value'!$K$42:$K$56,'Taxable Value'!$K$58,'Taxable Value'!$K$61:$K$70)</c15:sqref>
                        </c15:formulaRef>
                      </c:ext>
                    </c:extLst>
                    <c:numCache>
                      <c:formatCode>"$"#,##0</c:formatCode>
                      <c:ptCount val="63"/>
                      <c:pt idx="0">
                        <c:v>962906</c:v>
                      </c:pt>
                      <c:pt idx="1">
                        <c:v>3113825</c:v>
                      </c:pt>
                      <c:pt idx="2">
                        <c:v>2089885</c:v>
                      </c:pt>
                      <c:pt idx="3">
                        <c:v>289254449</c:v>
                      </c:pt>
                      <c:pt idx="4">
                        <c:v>519094</c:v>
                      </c:pt>
                      <c:pt idx="5">
                        <c:v>4162334</c:v>
                      </c:pt>
                      <c:pt idx="6">
                        <c:v>4247784</c:v>
                      </c:pt>
                      <c:pt idx="7">
                        <c:v>5905850</c:v>
                      </c:pt>
                      <c:pt idx="8">
                        <c:v>7728492</c:v>
                      </c:pt>
                      <c:pt idx="9">
                        <c:v>9165636</c:v>
                      </c:pt>
                      <c:pt idx="10">
                        <c:v>8472639</c:v>
                      </c:pt>
                      <c:pt idx="11">
                        <c:v>9433826</c:v>
                      </c:pt>
                      <c:pt idx="12">
                        <c:v>9038811</c:v>
                      </c:pt>
                      <c:pt idx="13">
                        <c:v>9119758</c:v>
                      </c:pt>
                      <c:pt idx="14">
                        <c:v>9652895</c:v>
                      </c:pt>
                      <c:pt idx="15">
                        <c:v>12460462</c:v>
                      </c:pt>
                      <c:pt idx="16">
                        <c:v>12978270</c:v>
                      </c:pt>
                      <c:pt idx="17">
                        <c:v>11477621</c:v>
                      </c:pt>
                      <c:pt idx="18">
                        <c:v>13906105</c:v>
                      </c:pt>
                      <c:pt idx="19">
                        <c:v>11095467</c:v>
                      </c:pt>
                      <c:pt idx="20">
                        <c:v>18225924</c:v>
                      </c:pt>
                      <c:pt idx="21">
                        <c:v>21870696</c:v>
                      </c:pt>
                      <c:pt idx="22">
                        <c:v>27724953</c:v>
                      </c:pt>
                      <c:pt idx="23">
                        <c:v>16536324</c:v>
                      </c:pt>
                      <c:pt idx="24">
                        <c:v>25247888</c:v>
                      </c:pt>
                      <c:pt idx="25">
                        <c:v>22534712</c:v>
                      </c:pt>
                      <c:pt idx="26">
                        <c:v>17808496</c:v>
                      </c:pt>
                      <c:pt idx="27">
                        <c:v>24234782</c:v>
                      </c:pt>
                      <c:pt idx="28">
                        <c:v>40130859</c:v>
                      </c:pt>
                      <c:pt idx="29">
                        <c:v>38990253</c:v>
                      </c:pt>
                      <c:pt idx="30">
                        <c:v>39678991</c:v>
                      </c:pt>
                      <c:pt idx="31">
                        <c:v>3208605328</c:v>
                      </c:pt>
                      <c:pt idx="32">
                        <c:v>36094127</c:v>
                      </c:pt>
                      <c:pt idx="33">
                        <c:v>54369060</c:v>
                      </c:pt>
                      <c:pt idx="34">
                        <c:v>45077193</c:v>
                      </c:pt>
                      <c:pt idx="35">
                        <c:v>47788452</c:v>
                      </c:pt>
                      <c:pt idx="36">
                        <c:v>30610527</c:v>
                      </c:pt>
                      <c:pt idx="37">
                        <c:v>73080307</c:v>
                      </c:pt>
                      <c:pt idx="38">
                        <c:v>54319745</c:v>
                      </c:pt>
                      <c:pt idx="39">
                        <c:v>90884187</c:v>
                      </c:pt>
                      <c:pt idx="40">
                        <c:v>107619985</c:v>
                      </c:pt>
                      <c:pt idx="41">
                        <c:v>83288828</c:v>
                      </c:pt>
                      <c:pt idx="42">
                        <c:v>75046832</c:v>
                      </c:pt>
                      <c:pt idx="43">
                        <c:v>104980177</c:v>
                      </c:pt>
                      <c:pt idx="44">
                        <c:v>99715240</c:v>
                      </c:pt>
                      <c:pt idx="45">
                        <c:v>4204751233</c:v>
                      </c:pt>
                      <c:pt idx="46">
                        <c:v>164179675</c:v>
                      </c:pt>
                      <c:pt idx="47">
                        <c:v>160569298</c:v>
                      </c:pt>
                      <c:pt idx="48">
                        <c:v>170693771</c:v>
                      </c:pt>
                      <c:pt idx="49">
                        <c:v>141155823</c:v>
                      </c:pt>
                      <c:pt idx="50">
                        <c:v>195654836</c:v>
                      </c:pt>
                      <c:pt idx="51">
                        <c:v>216106218</c:v>
                      </c:pt>
                      <c:pt idx="52">
                        <c:v>338271994</c:v>
                      </c:pt>
                      <c:pt idx="53">
                        <c:v>401736086</c:v>
                      </c:pt>
                      <c:pt idx="54">
                        <c:v>495318631</c:v>
                      </c:pt>
                      <c:pt idx="55">
                        <c:v>270773647</c:v>
                      </c:pt>
                      <c:pt idx="56">
                        <c:v>253544305</c:v>
                      </c:pt>
                      <c:pt idx="57">
                        <c:v>1124158300</c:v>
                      </c:pt>
                      <c:pt idx="58">
                        <c:v>1421872522</c:v>
                      </c:pt>
                      <c:pt idx="59">
                        <c:v>1744015669</c:v>
                      </c:pt>
                      <c:pt idx="60">
                        <c:v>2328911598</c:v>
                      </c:pt>
                      <c:pt idx="61">
                        <c:v>4112034818</c:v>
                      </c:pt>
                      <c:pt idx="62">
                        <c:v>212679226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9C8-D54C-AF55-187AB3D5B921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'Taxable Value'!$L$1</c15:sqref>
                        </c15:formulaRef>
                      </c:ext>
                    </c:extLst>
                    <c:strCache>
                      <c:ptCount val="1"/>
                      <c:pt idx="0">
                        <c:v>2017 TV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'Taxable Value'!$A$2:$A$71</c15:sqref>
                        </c15:fullRef>
                        <c15:formulaRef>
                          <c15:sqref>('Taxable Value'!$A$2:$A$16,'Taxable Value'!$A$18:$A$39,'Taxable Value'!$A$42:$A$56,'Taxable Value'!$A$58,'Taxable Value'!$A$61:$A$70)</c15:sqref>
                        </c15:formulaRef>
                      </c:ext>
                    </c:extLst>
                    <c:strCache>
                      <c:ptCount val="63"/>
                      <c:pt idx="0">
                        <c:v>Kent</c:v>
                      </c:pt>
                      <c:pt idx="1">
                        <c:v>King</c:v>
                      </c:pt>
                      <c:pt idx="2">
                        <c:v>Roberts</c:v>
                      </c:pt>
                      <c:pt idx="3">
                        <c:v>Andrews</c:v>
                      </c:pt>
                      <c:pt idx="4">
                        <c:v>Borden</c:v>
                      </c:pt>
                      <c:pt idx="5">
                        <c:v>Cottle</c:v>
                      </c:pt>
                      <c:pt idx="6">
                        <c:v>Motley</c:v>
                      </c:pt>
                      <c:pt idx="7">
                        <c:v>Hudspeth</c:v>
                      </c:pt>
                      <c:pt idx="8">
                        <c:v>Cochran</c:v>
                      </c:pt>
                      <c:pt idx="9">
                        <c:v>Jeff Davis</c:v>
                      </c:pt>
                      <c:pt idx="10">
                        <c:v>Menard</c:v>
                      </c:pt>
                      <c:pt idx="11">
                        <c:v>Edwards</c:v>
                      </c:pt>
                      <c:pt idx="12">
                        <c:v>Concho</c:v>
                      </c:pt>
                      <c:pt idx="13">
                        <c:v>Dickens</c:v>
                      </c:pt>
                      <c:pt idx="14">
                        <c:v>Coke</c:v>
                      </c:pt>
                      <c:pt idx="15">
                        <c:v>Sherman</c:v>
                      </c:pt>
                      <c:pt idx="16">
                        <c:v>Fisher</c:v>
                      </c:pt>
                      <c:pt idx="17">
                        <c:v>Sterling</c:v>
                      </c:pt>
                      <c:pt idx="18">
                        <c:v>Crosby</c:v>
                      </c:pt>
                      <c:pt idx="19">
                        <c:v>Stonewall</c:v>
                      </c:pt>
                      <c:pt idx="20">
                        <c:v>Floyd</c:v>
                      </c:pt>
                      <c:pt idx="21">
                        <c:v>Schleicher</c:v>
                      </c:pt>
                      <c:pt idx="22">
                        <c:v>Lynn</c:v>
                      </c:pt>
                      <c:pt idx="23">
                        <c:v>Irion</c:v>
                      </c:pt>
                      <c:pt idx="24">
                        <c:v>Swisher</c:v>
                      </c:pt>
                      <c:pt idx="25">
                        <c:v>Knox</c:v>
                      </c:pt>
                      <c:pt idx="26">
                        <c:v>Glasscock</c:v>
                      </c:pt>
                      <c:pt idx="27">
                        <c:v>Carson</c:v>
                      </c:pt>
                      <c:pt idx="28">
                        <c:v>Presidio</c:v>
                      </c:pt>
                      <c:pt idx="29">
                        <c:v>Culberson</c:v>
                      </c:pt>
                      <c:pt idx="30">
                        <c:v>Kimble</c:v>
                      </c:pt>
                      <c:pt idx="31">
                        <c:v>Ector</c:v>
                      </c:pt>
                      <c:pt idx="32">
                        <c:v>Mitchell</c:v>
                      </c:pt>
                      <c:pt idx="33">
                        <c:v>Lamb</c:v>
                      </c:pt>
                      <c:pt idx="34">
                        <c:v>Crockett</c:v>
                      </c:pt>
                      <c:pt idx="35">
                        <c:v>Garza</c:v>
                      </c:pt>
                      <c:pt idx="36">
                        <c:v>Sutton</c:v>
                      </c:pt>
                      <c:pt idx="37">
                        <c:v>Terry</c:v>
                      </c:pt>
                      <c:pt idx="38">
                        <c:v>Runnels</c:v>
                      </c:pt>
                      <c:pt idx="39">
                        <c:v>McCulloch</c:v>
                      </c:pt>
                      <c:pt idx="40">
                        <c:v>Dallam</c:v>
                      </c:pt>
                      <c:pt idx="41">
                        <c:v>Reagan</c:v>
                      </c:pt>
                      <c:pt idx="42">
                        <c:v>Yoakum</c:v>
                      </c:pt>
                      <c:pt idx="43">
                        <c:v>Brewster</c:v>
                      </c:pt>
                      <c:pt idx="44">
                        <c:v>Dawson</c:v>
                      </c:pt>
                      <c:pt idx="45">
                        <c:v>Midland</c:v>
                      </c:pt>
                      <c:pt idx="46">
                        <c:v>Moore</c:v>
                      </c:pt>
                      <c:pt idx="47">
                        <c:v>Nolan</c:v>
                      </c:pt>
                      <c:pt idx="48">
                        <c:v>Gaines</c:v>
                      </c:pt>
                      <c:pt idx="49">
                        <c:v>Ochiltree</c:v>
                      </c:pt>
                      <c:pt idx="50">
                        <c:v>Pecos</c:v>
                      </c:pt>
                      <c:pt idx="51">
                        <c:v>Hockley</c:v>
                      </c:pt>
                      <c:pt idx="52">
                        <c:v>Val Verde</c:v>
                      </c:pt>
                      <c:pt idx="53">
                        <c:v>Howard</c:v>
                      </c:pt>
                      <c:pt idx="54">
                        <c:v>Hale</c:v>
                      </c:pt>
                      <c:pt idx="55">
                        <c:v>Gray</c:v>
                      </c:pt>
                      <c:pt idx="56">
                        <c:v>Scurry</c:v>
                      </c:pt>
                      <c:pt idx="57">
                        <c:v>Randall</c:v>
                      </c:pt>
                      <c:pt idx="58">
                        <c:v>Tom Green</c:v>
                      </c:pt>
                      <c:pt idx="59">
                        <c:v>Taylor</c:v>
                      </c:pt>
                      <c:pt idx="60">
                        <c:v>Potter</c:v>
                      </c:pt>
                      <c:pt idx="61">
                        <c:v>Lubbock</c:v>
                      </c:pt>
                      <c:pt idx="62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'Taxable Value'!$L$2:$L$71</c15:sqref>
                        </c15:fullRef>
                        <c15:formulaRef>
                          <c15:sqref>('Taxable Value'!$L$2:$L$16,'Taxable Value'!$L$18:$L$39,'Taxable Value'!$L$42:$L$56,'Taxable Value'!$L$58,'Taxable Value'!$L$61:$L$70)</c15:sqref>
                        </c15:formulaRef>
                      </c:ext>
                    </c:extLst>
                    <c:numCache>
                      <c:formatCode>"$"#,##0</c:formatCode>
                      <c:ptCount val="63"/>
                      <c:pt idx="0">
                        <c:v>1158289</c:v>
                      </c:pt>
                      <c:pt idx="1">
                        <c:v>1875893</c:v>
                      </c:pt>
                      <c:pt idx="2">
                        <c:v>1676846</c:v>
                      </c:pt>
                      <c:pt idx="3">
                        <c:v>361518296</c:v>
                      </c:pt>
                      <c:pt idx="4">
                        <c:v>454282</c:v>
                      </c:pt>
                      <c:pt idx="5">
                        <c:v>4146482</c:v>
                      </c:pt>
                      <c:pt idx="6">
                        <c:v>4165388</c:v>
                      </c:pt>
                      <c:pt idx="7">
                        <c:v>6899952</c:v>
                      </c:pt>
                      <c:pt idx="8">
                        <c:v>8032025</c:v>
                      </c:pt>
                      <c:pt idx="9">
                        <c:v>8828096</c:v>
                      </c:pt>
                      <c:pt idx="10">
                        <c:v>8765054</c:v>
                      </c:pt>
                      <c:pt idx="11">
                        <c:v>10078319</c:v>
                      </c:pt>
                      <c:pt idx="12">
                        <c:v>7429250</c:v>
                      </c:pt>
                      <c:pt idx="13">
                        <c:v>8877935</c:v>
                      </c:pt>
                      <c:pt idx="14">
                        <c:v>9361253</c:v>
                      </c:pt>
                      <c:pt idx="15">
                        <c:v>12296220</c:v>
                      </c:pt>
                      <c:pt idx="16">
                        <c:v>13443908</c:v>
                      </c:pt>
                      <c:pt idx="17">
                        <c:v>13025666</c:v>
                      </c:pt>
                      <c:pt idx="18">
                        <c:v>13841556</c:v>
                      </c:pt>
                      <c:pt idx="19">
                        <c:v>12164434</c:v>
                      </c:pt>
                      <c:pt idx="20">
                        <c:v>16280114</c:v>
                      </c:pt>
                      <c:pt idx="21">
                        <c:v>21860195</c:v>
                      </c:pt>
                      <c:pt idx="22">
                        <c:v>26786986</c:v>
                      </c:pt>
                      <c:pt idx="23">
                        <c:v>17407763</c:v>
                      </c:pt>
                      <c:pt idx="24">
                        <c:v>26054910</c:v>
                      </c:pt>
                      <c:pt idx="25">
                        <c:v>24460974</c:v>
                      </c:pt>
                      <c:pt idx="26">
                        <c:v>34002159</c:v>
                      </c:pt>
                      <c:pt idx="27">
                        <c:v>35533343</c:v>
                      </c:pt>
                      <c:pt idx="28">
                        <c:v>40402708</c:v>
                      </c:pt>
                      <c:pt idx="29">
                        <c:v>41016826</c:v>
                      </c:pt>
                      <c:pt idx="30">
                        <c:v>40900012</c:v>
                      </c:pt>
                      <c:pt idx="31">
                        <c:v>4333119543</c:v>
                      </c:pt>
                      <c:pt idx="32">
                        <c:v>38786547</c:v>
                      </c:pt>
                      <c:pt idx="33">
                        <c:v>54694233</c:v>
                      </c:pt>
                      <c:pt idx="34">
                        <c:v>43981590</c:v>
                      </c:pt>
                      <c:pt idx="35">
                        <c:v>48221454</c:v>
                      </c:pt>
                      <c:pt idx="36">
                        <c:v>31733092</c:v>
                      </c:pt>
                      <c:pt idx="37">
                        <c:v>69040873</c:v>
                      </c:pt>
                      <c:pt idx="38">
                        <c:v>57354678</c:v>
                      </c:pt>
                      <c:pt idx="39">
                        <c:v>102502582</c:v>
                      </c:pt>
                      <c:pt idx="40">
                        <c:v>95009597</c:v>
                      </c:pt>
                      <c:pt idx="41">
                        <c:v>96905476</c:v>
                      </c:pt>
                      <c:pt idx="42">
                        <c:v>92357010</c:v>
                      </c:pt>
                      <c:pt idx="43">
                        <c:v>107013624</c:v>
                      </c:pt>
                      <c:pt idx="44">
                        <c:v>103861528</c:v>
                      </c:pt>
                      <c:pt idx="45">
                        <c:v>6286693615</c:v>
                      </c:pt>
                      <c:pt idx="46">
                        <c:v>166124430</c:v>
                      </c:pt>
                      <c:pt idx="47">
                        <c:v>160797456</c:v>
                      </c:pt>
                      <c:pt idx="48">
                        <c:v>196214911</c:v>
                      </c:pt>
                      <c:pt idx="49">
                        <c:v>151509762</c:v>
                      </c:pt>
                      <c:pt idx="50">
                        <c:v>435979691</c:v>
                      </c:pt>
                      <c:pt idx="51">
                        <c:v>248773999</c:v>
                      </c:pt>
                      <c:pt idx="52">
                        <c:v>332949636</c:v>
                      </c:pt>
                      <c:pt idx="53">
                        <c:v>528415259</c:v>
                      </c:pt>
                      <c:pt idx="54">
                        <c:v>467593932</c:v>
                      </c:pt>
                      <c:pt idx="55">
                        <c:v>300402830</c:v>
                      </c:pt>
                      <c:pt idx="56">
                        <c:v>487153760</c:v>
                      </c:pt>
                      <c:pt idx="57">
                        <c:v>1193471539</c:v>
                      </c:pt>
                      <c:pt idx="58">
                        <c:v>1472451107</c:v>
                      </c:pt>
                      <c:pt idx="59">
                        <c:v>1799643839</c:v>
                      </c:pt>
                      <c:pt idx="60">
                        <c:v>2254696944</c:v>
                      </c:pt>
                      <c:pt idx="61">
                        <c:v>4217816904</c:v>
                      </c:pt>
                      <c:pt idx="62">
                        <c:v>332130862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9C8-D54C-AF55-187AB3D5B921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'Taxable Value'!$M$1</c15:sqref>
                        </c15:formulaRef>
                      </c:ext>
                    </c:extLst>
                    <c:strCache>
                      <c:ptCount val="1"/>
                      <c:pt idx="0">
                        <c:v>2018 TV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'Taxable Value'!$A$2:$A$71</c15:sqref>
                        </c15:fullRef>
                        <c15:formulaRef>
                          <c15:sqref>('Taxable Value'!$A$2:$A$16,'Taxable Value'!$A$18:$A$39,'Taxable Value'!$A$42:$A$56,'Taxable Value'!$A$58,'Taxable Value'!$A$61:$A$70)</c15:sqref>
                        </c15:formulaRef>
                      </c:ext>
                    </c:extLst>
                    <c:strCache>
                      <c:ptCount val="63"/>
                      <c:pt idx="0">
                        <c:v>Kent</c:v>
                      </c:pt>
                      <c:pt idx="1">
                        <c:v>King</c:v>
                      </c:pt>
                      <c:pt idx="2">
                        <c:v>Roberts</c:v>
                      </c:pt>
                      <c:pt idx="3">
                        <c:v>Andrews</c:v>
                      </c:pt>
                      <c:pt idx="4">
                        <c:v>Borden</c:v>
                      </c:pt>
                      <c:pt idx="5">
                        <c:v>Cottle</c:v>
                      </c:pt>
                      <c:pt idx="6">
                        <c:v>Motley</c:v>
                      </c:pt>
                      <c:pt idx="7">
                        <c:v>Hudspeth</c:v>
                      </c:pt>
                      <c:pt idx="8">
                        <c:v>Cochran</c:v>
                      </c:pt>
                      <c:pt idx="9">
                        <c:v>Jeff Davis</c:v>
                      </c:pt>
                      <c:pt idx="10">
                        <c:v>Menard</c:v>
                      </c:pt>
                      <c:pt idx="11">
                        <c:v>Edwards</c:v>
                      </c:pt>
                      <c:pt idx="12">
                        <c:v>Concho</c:v>
                      </c:pt>
                      <c:pt idx="13">
                        <c:v>Dickens</c:v>
                      </c:pt>
                      <c:pt idx="14">
                        <c:v>Coke</c:v>
                      </c:pt>
                      <c:pt idx="15">
                        <c:v>Sherman</c:v>
                      </c:pt>
                      <c:pt idx="16">
                        <c:v>Fisher</c:v>
                      </c:pt>
                      <c:pt idx="17">
                        <c:v>Sterling</c:v>
                      </c:pt>
                      <c:pt idx="18">
                        <c:v>Crosby</c:v>
                      </c:pt>
                      <c:pt idx="19">
                        <c:v>Stonewall</c:v>
                      </c:pt>
                      <c:pt idx="20">
                        <c:v>Floyd</c:v>
                      </c:pt>
                      <c:pt idx="21">
                        <c:v>Schleicher</c:v>
                      </c:pt>
                      <c:pt idx="22">
                        <c:v>Lynn</c:v>
                      </c:pt>
                      <c:pt idx="23">
                        <c:v>Irion</c:v>
                      </c:pt>
                      <c:pt idx="24">
                        <c:v>Swisher</c:v>
                      </c:pt>
                      <c:pt idx="25">
                        <c:v>Knox</c:v>
                      </c:pt>
                      <c:pt idx="26">
                        <c:v>Glasscock</c:v>
                      </c:pt>
                      <c:pt idx="27">
                        <c:v>Carson</c:v>
                      </c:pt>
                      <c:pt idx="28">
                        <c:v>Presidio</c:v>
                      </c:pt>
                      <c:pt idx="29">
                        <c:v>Culberson</c:v>
                      </c:pt>
                      <c:pt idx="30">
                        <c:v>Kimble</c:v>
                      </c:pt>
                      <c:pt idx="31">
                        <c:v>Ector</c:v>
                      </c:pt>
                      <c:pt idx="32">
                        <c:v>Mitchell</c:v>
                      </c:pt>
                      <c:pt idx="33">
                        <c:v>Lamb</c:v>
                      </c:pt>
                      <c:pt idx="34">
                        <c:v>Crockett</c:v>
                      </c:pt>
                      <c:pt idx="35">
                        <c:v>Garza</c:v>
                      </c:pt>
                      <c:pt idx="36">
                        <c:v>Sutton</c:v>
                      </c:pt>
                      <c:pt idx="37">
                        <c:v>Terry</c:v>
                      </c:pt>
                      <c:pt idx="38">
                        <c:v>Runnels</c:v>
                      </c:pt>
                      <c:pt idx="39">
                        <c:v>McCulloch</c:v>
                      </c:pt>
                      <c:pt idx="40">
                        <c:v>Dallam</c:v>
                      </c:pt>
                      <c:pt idx="41">
                        <c:v>Reagan</c:v>
                      </c:pt>
                      <c:pt idx="42">
                        <c:v>Yoakum</c:v>
                      </c:pt>
                      <c:pt idx="43">
                        <c:v>Brewster</c:v>
                      </c:pt>
                      <c:pt idx="44">
                        <c:v>Dawson</c:v>
                      </c:pt>
                      <c:pt idx="45">
                        <c:v>Midland</c:v>
                      </c:pt>
                      <c:pt idx="46">
                        <c:v>Moore</c:v>
                      </c:pt>
                      <c:pt idx="47">
                        <c:v>Nolan</c:v>
                      </c:pt>
                      <c:pt idx="48">
                        <c:v>Gaines</c:v>
                      </c:pt>
                      <c:pt idx="49">
                        <c:v>Ochiltree</c:v>
                      </c:pt>
                      <c:pt idx="50">
                        <c:v>Pecos</c:v>
                      </c:pt>
                      <c:pt idx="51">
                        <c:v>Hockley</c:v>
                      </c:pt>
                      <c:pt idx="52">
                        <c:v>Val Verde</c:v>
                      </c:pt>
                      <c:pt idx="53">
                        <c:v>Howard</c:v>
                      </c:pt>
                      <c:pt idx="54">
                        <c:v>Hale</c:v>
                      </c:pt>
                      <c:pt idx="55">
                        <c:v>Gray</c:v>
                      </c:pt>
                      <c:pt idx="56">
                        <c:v>Scurry</c:v>
                      </c:pt>
                      <c:pt idx="57">
                        <c:v>Randall</c:v>
                      </c:pt>
                      <c:pt idx="58">
                        <c:v>Tom Green</c:v>
                      </c:pt>
                      <c:pt idx="59">
                        <c:v>Taylor</c:v>
                      </c:pt>
                      <c:pt idx="60">
                        <c:v>Potter</c:v>
                      </c:pt>
                      <c:pt idx="61">
                        <c:v>Lubbock</c:v>
                      </c:pt>
                      <c:pt idx="62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'Taxable Value'!$M$2:$M$71</c15:sqref>
                        </c15:fullRef>
                        <c15:formulaRef>
                          <c15:sqref>('Taxable Value'!$M$2:$M$16,'Taxable Value'!$M$18:$M$39,'Taxable Value'!$M$42:$M$56,'Taxable Value'!$M$58,'Taxable Value'!$M$61:$M$70)</c15:sqref>
                        </c15:formulaRef>
                      </c:ext>
                    </c:extLst>
                    <c:numCache>
                      <c:formatCode>"$"#,##0</c:formatCode>
                      <c:ptCount val="63"/>
                      <c:pt idx="0">
                        <c:v>1283185</c:v>
                      </c:pt>
                      <c:pt idx="1">
                        <c:v>1583196</c:v>
                      </c:pt>
                      <c:pt idx="2">
                        <c:v>1243550</c:v>
                      </c:pt>
                      <c:pt idx="3">
                        <c:v>437004380</c:v>
                      </c:pt>
                      <c:pt idx="4">
                        <c:v>1279660</c:v>
                      </c:pt>
                      <c:pt idx="5">
                        <c:v>4224384</c:v>
                      </c:pt>
                      <c:pt idx="6">
                        <c:v>4026376</c:v>
                      </c:pt>
                      <c:pt idx="7">
                        <c:v>8939839</c:v>
                      </c:pt>
                      <c:pt idx="8">
                        <c:v>6933264</c:v>
                      </c:pt>
                      <c:pt idx="9">
                        <c:v>9680329</c:v>
                      </c:pt>
                      <c:pt idx="10">
                        <c:v>9119216</c:v>
                      </c:pt>
                      <c:pt idx="11">
                        <c:v>10628278</c:v>
                      </c:pt>
                      <c:pt idx="12">
                        <c:v>7473275</c:v>
                      </c:pt>
                      <c:pt idx="13">
                        <c:v>9642249</c:v>
                      </c:pt>
                      <c:pt idx="14">
                        <c:v>10135076</c:v>
                      </c:pt>
                      <c:pt idx="15">
                        <c:v>13013158</c:v>
                      </c:pt>
                      <c:pt idx="16">
                        <c:v>13832666</c:v>
                      </c:pt>
                      <c:pt idx="17">
                        <c:v>15510567</c:v>
                      </c:pt>
                      <c:pt idx="18">
                        <c:v>14496669</c:v>
                      </c:pt>
                      <c:pt idx="19">
                        <c:v>12734554</c:v>
                      </c:pt>
                      <c:pt idx="20">
                        <c:v>15932891</c:v>
                      </c:pt>
                      <c:pt idx="21">
                        <c:v>22391745</c:v>
                      </c:pt>
                      <c:pt idx="22">
                        <c:v>28916770</c:v>
                      </c:pt>
                      <c:pt idx="23">
                        <c:v>23543930</c:v>
                      </c:pt>
                      <c:pt idx="24">
                        <c:v>25897862</c:v>
                      </c:pt>
                      <c:pt idx="25">
                        <c:v>23077148</c:v>
                      </c:pt>
                      <c:pt idx="26">
                        <c:v>60077278</c:v>
                      </c:pt>
                      <c:pt idx="27">
                        <c:v>34487098</c:v>
                      </c:pt>
                      <c:pt idx="28">
                        <c:v>42586315</c:v>
                      </c:pt>
                      <c:pt idx="29">
                        <c:v>75038277</c:v>
                      </c:pt>
                      <c:pt idx="30">
                        <c:v>43725811</c:v>
                      </c:pt>
                      <c:pt idx="31">
                        <c:v>5680376666</c:v>
                      </c:pt>
                      <c:pt idx="32">
                        <c:v>47706383</c:v>
                      </c:pt>
                      <c:pt idx="33">
                        <c:v>58088403</c:v>
                      </c:pt>
                      <c:pt idx="34">
                        <c:v>65458765</c:v>
                      </c:pt>
                      <c:pt idx="35">
                        <c:v>50392159</c:v>
                      </c:pt>
                      <c:pt idx="36">
                        <c:v>35369109</c:v>
                      </c:pt>
                      <c:pt idx="37">
                        <c:v>73100335</c:v>
                      </c:pt>
                      <c:pt idx="38">
                        <c:v>72470727</c:v>
                      </c:pt>
                      <c:pt idx="39">
                        <c:v>87393646</c:v>
                      </c:pt>
                      <c:pt idx="40">
                        <c:v>95689524</c:v>
                      </c:pt>
                      <c:pt idx="41">
                        <c:v>108531527</c:v>
                      </c:pt>
                      <c:pt idx="42">
                        <c:v>115508058</c:v>
                      </c:pt>
                      <c:pt idx="43">
                        <c:v>112968349</c:v>
                      </c:pt>
                      <c:pt idx="44">
                        <c:v>114231610</c:v>
                      </c:pt>
                      <c:pt idx="45">
                        <c:v>8776076587</c:v>
                      </c:pt>
                      <c:pt idx="46">
                        <c:v>164943895</c:v>
                      </c:pt>
                      <c:pt idx="47">
                        <c:v>170255848</c:v>
                      </c:pt>
                      <c:pt idx="48">
                        <c:v>229022882</c:v>
                      </c:pt>
                      <c:pt idx="49">
                        <c:v>172239793</c:v>
                      </c:pt>
                      <c:pt idx="50">
                        <c:v>626702071</c:v>
                      </c:pt>
                      <c:pt idx="51">
                        <c:v>306340249</c:v>
                      </c:pt>
                      <c:pt idx="52">
                        <c:v>352474539</c:v>
                      </c:pt>
                      <c:pt idx="53">
                        <c:v>645569663</c:v>
                      </c:pt>
                      <c:pt idx="54">
                        <c:v>485877569</c:v>
                      </c:pt>
                      <c:pt idx="55">
                        <c:v>339339212</c:v>
                      </c:pt>
                      <c:pt idx="56">
                        <c:v>241789426</c:v>
                      </c:pt>
                      <c:pt idx="57">
                        <c:v>1238047654</c:v>
                      </c:pt>
                      <c:pt idx="58">
                        <c:v>1627234694</c:v>
                      </c:pt>
                      <c:pt idx="59">
                        <c:v>1941044708</c:v>
                      </c:pt>
                      <c:pt idx="60">
                        <c:v>2322902444</c:v>
                      </c:pt>
                      <c:pt idx="61">
                        <c:v>4483769600</c:v>
                      </c:pt>
                      <c:pt idx="62">
                        <c:v>452501364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9C8-D54C-AF55-187AB3D5B921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'Taxable Value'!$N$1</c15:sqref>
                        </c15:formulaRef>
                      </c:ext>
                    </c:extLst>
                    <c:strCache>
                      <c:ptCount val="1"/>
                      <c:pt idx="0">
                        <c:v>2019 TV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'Taxable Value'!$A$2:$A$71</c15:sqref>
                        </c15:fullRef>
                        <c15:formulaRef>
                          <c15:sqref>('Taxable Value'!$A$2:$A$16,'Taxable Value'!$A$18:$A$39,'Taxable Value'!$A$42:$A$56,'Taxable Value'!$A$58,'Taxable Value'!$A$61:$A$70)</c15:sqref>
                        </c15:formulaRef>
                      </c:ext>
                    </c:extLst>
                    <c:strCache>
                      <c:ptCount val="63"/>
                      <c:pt idx="0">
                        <c:v>Kent</c:v>
                      </c:pt>
                      <c:pt idx="1">
                        <c:v>King</c:v>
                      </c:pt>
                      <c:pt idx="2">
                        <c:v>Roberts</c:v>
                      </c:pt>
                      <c:pt idx="3">
                        <c:v>Andrews</c:v>
                      </c:pt>
                      <c:pt idx="4">
                        <c:v>Borden</c:v>
                      </c:pt>
                      <c:pt idx="5">
                        <c:v>Cottle</c:v>
                      </c:pt>
                      <c:pt idx="6">
                        <c:v>Motley</c:v>
                      </c:pt>
                      <c:pt idx="7">
                        <c:v>Hudspeth</c:v>
                      </c:pt>
                      <c:pt idx="8">
                        <c:v>Cochran</c:v>
                      </c:pt>
                      <c:pt idx="9">
                        <c:v>Jeff Davis</c:v>
                      </c:pt>
                      <c:pt idx="10">
                        <c:v>Menard</c:v>
                      </c:pt>
                      <c:pt idx="11">
                        <c:v>Edwards</c:v>
                      </c:pt>
                      <c:pt idx="12">
                        <c:v>Concho</c:v>
                      </c:pt>
                      <c:pt idx="13">
                        <c:v>Dickens</c:v>
                      </c:pt>
                      <c:pt idx="14">
                        <c:v>Coke</c:v>
                      </c:pt>
                      <c:pt idx="15">
                        <c:v>Sherman</c:v>
                      </c:pt>
                      <c:pt idx="16">
                        <c:v>Fisher</c:v>
                      </c:pt>
                      <c:pt idx="17">
                        <c:v>Sterling</c:v>
                      </c:pt>
                      <c:pt idx="18">
                        <c:v>Crosby</c:v>
                      </c:pt>
                      <c:pt idx="19">
                        <c:v>Stonewall</c:v>
                      </c:pt>
                      <c:pt idx="20">
                        <c:v>Floyd</c:v>
                      </c:pt>
                      <c:pt idx="21">
                        <c:v>Schleicher</c:v>
                      </c:pt>
                      <c:pt idx="22">
                        <c:v>Lynn</c:v>
                      </c:pt>
                      <c:pt idx="23">
                        <c:v>Irion</c:v>
                      </c:pt>
                      <c:pt idx="24">
                        <c:v>Swisher</c:v>
                      </c:pt>
                      <c:pt idx="25">
                        <c:v>Knox</c:v>
                      </c:pt>
                      <c:pt idx="26">
                        <c:v>Glasscock</c:v>
                      </c:pt>
                      <c:pt idx="27">
                        <c:v>Carson</c:v>
                      </c:pt>
                      <c:pt idx="28">
                        <c:v>Presidio</c:v>
                      </c:pt>
                      <c:pt idx="29">
                        <c:v>Culberson</c:v>
                      </c:pt>
                      <c:pt idx="30">
                        <c:v>Kimble</c:v>
                      </c:pt>
                      <c:pt idx="31">
                        <c:v>Ector</c:v>
                      </c:pt>
                      <c:pt idx="32">
                        <c:v>Mitchell</c:v>
                      </c:pt>
                      <c:pt idx="33">
                        <c:v>Lamb</c:v>
                      </c:pt>
                      <c:pt idx="34">
                        <c:v>Crockett</c:v>
                      </c:pt>
                      <c:pt idx="35">
                        <c:v>Garza</c:v>
                      </c:pt>
                      <c:pt idx="36">
                        <c:v>Sutton</c:v>
                      </c:pt>
                      <c:pt idx="37">
                        <c:v>Terry</c:v>
                      </c:pt>
                      <c:pt idx="38">
                        <c:v>Runnels</c:v>
                      </c:pt>
                      <c:pt idx="39">
                        <c:v>McCulloch</c:v>
                      </c:pt>
                      <c:pt idx="40">
                        <c:v>Dallam</c:v>
                      </c:pt>
                      <c:pt idx="41">
                        <c:v>Reagan</c:v>
                      </c:pt>
                      <c:pt idx="42">
                        <c:v>Yoakum</c:v>
                      </c:pt>
                      <c:pt idx="43">
                        <c:v>Brewster</c:v>
                      </c:pt>
                      <c:pt idx="44">
                        <c:v>Dawson</c:v>
                      </c:pt>
                      <c:pt idx="45">
                        <c:v>Midland</c:v>
                      </c:pt>
                      <c:pt idx="46">
                        <c:v>Moore</c:v>
                      </c:pt>
                      <c:pt idx="47">
                        <c:v>Nolan</c:v>
                      </c:pt>
                      <c:pt idx="48">
                        <c:v>Gaines</c:v>
                      </c:pt>
                      <c:pt idx="49">
                        <c:v>Ochiltree</c:v>
                      </c:pt>
                      <c:pt idx="50">
                        <c:v>Pecos</c:v>
                      </c:pt>
                      <c:pt idx="51">
                        <c:v>Hockley</c:v>
                      </c:pt>
                      <c:pt idx="52">
                        <c:v>Val Verde</c:v>
                      </c:pt>
                      <c:pt idx="53">
                        <c:v>Howard</c:v>
                      </c:pt>
                      <c:pt idx="54">
                        <c:v>Hale</c:v>
                      </c:pt>
                      <c:pt idx="55">
                        <c:v>Gray</c:v>
                      </c:pt>
                      <c:pt idx="56">
                        <c:v>Scurry</c:v>
                      </c:pt>
                      <c:pt idx="57">
                        <c:v>Randall</c:v>
                      </c:pt>
                      <c:pt idx="58">
                        <c:v>Tom Green</c:v>
                      </c:pt>
                      <c:pt idx="59">
                        <c:v>Taylor</c:v>
                      </c:pt>
                      <c:pt idx="60">
                        <c:v>Potter</c:v>
                      </c:pt>
                      <c:pt idx="61">
                        <c:v>Lubbock</c:v>
                      </c:pt>
                      <c:pt idx="62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'Taxable Value'!$N$2:$N$71</c15:sqref>
                        </c15:fullRef>
                        <c15:formulaRef>
                          <c15:sqref>('Taxable Value'!$N$2:$N$16,'Taxable Value'!$N$18:$N$39,'Taxable Value'!$N$42:$N$56,'Taxable Value'!$N$58,'Taxable Value'!$N$61:$N$70)</c15:sqref>
                        </c15:formulaRef>
                      </c:ext>
                    </c:extLst>
                    <c:numCache>
                      <c:formatCode>"$"#,##0</c:formatCode>
                      <c:ptCount val="63"/>
                      <c:pt idx="0">
                        <c:v>1078216</c:v>
                      </c:pt>
                      <c:pt idx="1">
                        <c:v>54580</c:v>
                      </c:pt>
                      <c:pt idx="2">
                        <c:v>1199367</c:v>
                      </c:pt>
                      <c:pt idx="3">
                        <c:v>444675202</c:v>
                      </c:pt>
                      <c:pt idx="4">
                        <c:v>11552654</c:v>
                      </c:pt>
                      <c:pt idx="5">
                        <c:v>3737424</c:v>
                      </c:pt>
                      <c:pt idx="6">
                        <c:v>4284889</c:v>
                      </c:pt>
                      <c:pt idx="7">
                        <c:v>8549472</c:v>
                      </c:pt>
                      <c:pt idx="8">
                        <c:v>5871832</c:v>
                      </c:pt>
                      <c:pt idx="9">
                        <c:v>9430730</c:v>
                      </c:pt>
                      <c:pt idx="10">
                        <c:v>9561334</c:v>
                      </c:pt>
                      <c:pt idx="11">
                        <c:v>12648769</c:v>
                      </c:pt>
                      <c:pt idx="12">
                        <c:v>7949223</c:v>
                      </c:pt>
                      <c:pt idx="13">
                        <c:v>9774144</c:v>
                      </c:pt>
                      <c:pt idx="14">
                        <c:v>11871493</c:v>
                      </c:pt>
                      <c:pt idx="15">
                        <c:v>14099075</c:v>
                      </c:pt>
                      <c:pt idx="16">
                        <c:v>12731255</c:v>
                      </c:pt>
                      <c:pt idx="17">
                        <c:v>13175523</c:v>
                      </c:pt>
                      <c:pt idx="18">
                        <c:v>13912722</c:v>
                      </c:pt>
                      <c:pt idx="19">
                        <c:v>13228840</c:v>
                      </c:pt>
                      <c:pt idx="20">
                        <c:v>17822401</c:v>
                      </c:pt>
                      <c:pt idx="21">
                        <c:v>24453202</c:v>
                      </c:pt>
                      <c:pt idx="22">
                        <c:v>26531389</c:v>
                      </c:pt>
                      <c:pt idx="23">
                        <c:v>24602891</c:v>
                      </c:pt>
                      <c:pt idx="24">
                        <c:v>27911140</c:v>
                      </c:pt>
                      <c:pt idx="25">
                        <c:v>23463489</c:v>
                      </c:pt>
                      <c:pt idx="26">
                        <c:v>93871377</c:v>
                      </c:pt>
                      <c:pt idx="27">
                        <c:v>64946825</c:v>
                      </c:pt>
                      <c:pt idx="28">
                        <c:v>43911982</c:v>
                      </c:pt>
                      <c:pt idx="29">
                        <c:v>84293790</c:v>
                      </c:pt>
                      <c:pt idx="30">
                        <c:v>45837966</c:v>
                      </c:pt>
                      <c:pt idx="31">
                        <c:v>5587617910</c:v>
                      </c:pt>
                      <c:pt idx="32">
                        <c:v>51797549</c:v>
                      </c:pt>
                      <c:pt idx="33">
                        <c:v>55997165</c:v>
                      </c:pt>
                      <c:pt idx="34">
                        <c:v>65486992</c:v>
                      </c:pt>
                      <c:pt idx="35">
                        <c:v>49253956</c:v>
                      </c:pt>
                      <c:pt idx="36">
                        <c:v>41425273</c:v>
                      </c:pt>
                      <c:pt idx="37">
                        <c:v>89292642</c:v>
                      </c:pt>
                      <c:pt idx="38">
                        <c:v>136148339</c:v>
                      </c:pt>
                      <c:pt idx="39">
                        <c:v>80973473</c:v>
                      </c:pt>
                      <c:pt idx="40">
                        <c:v>111651583</c:v>
                      </c:pt>
                      <c:pt idx="41">
                        <c:v>119669645</c:v>
                      </c:pt>
                      <c:pt idx="42">
                        <c:v>138810163</c:v>
                      </c:pt>
                      <c:pt idx="43">
                        <c:v>118244266</c:v>
                      </c:pt>
                      <c:pt idx="44">
                        <c:v>123479172</c:v>
                      </c:pt>
                      <c:pt idx="45">
                        <c:v>8908433589</c:v>
                      </c:pt>
                      <c:pt idx="46">
                        <c:v>171544918</c:v>
                      </c:pt>
                      <c:pt idx="47">
                        <c:v>171306895</c:v>
                      </c:pt>
                      <c:pt idx="48">
                        <c:v>279164394</c:v>
                      </c:pt>
                      <c:pt idx="49">
                        <c:v>161854382</c:v>
                      </c:pt>
                      <c:pt idx="50">
                        <c:v>864001387</c:v>
                      </c:pt>
                      <c:pt idx="51">
                        <c:v>332489379</c:v>
                      </c:pt>
                      <c:pt idx="52">
                        <c:v>387996017</c:v>
                      </c:pt>
                      <c:pt idx="53">
                        <c:v>595473886</c:v>
                      </c:pt>
                      <c:pt idx="54">
                        <c:v>230619426</c:v>
                      </c:pt>
                      <c:pt idx="55">
                        <c:v>303236345</c:v>
                      </c:pt>
                      <c:pt idx="56">
                        <c:v>245593110</c:v>
                      </c:pt>
                      <c:pt idx="57">
                        <c:v>1312849755</c:v>
                      </c:pt>
                      <c:pt idx="58">
                        <c:v>1743769679</c:v>
                      </c:pt>
                      <c:pt idx="59">
                        <c:v>1996977754</c:v>
                      </c:pt>
                      <c:pt idx="60">
                        <c:v>2399691561</c:v>
                      </c:pt>
                      <c:pt idx="61">
                        <c:v>4734345638</c:v>
                      </c:pt>
                      <c:pt idx="62">
                        <c:v>481644475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9C8-D54C-AF55-187AB3D5B921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'Taxable Value'!$O$1</c15:sqref>
                        </c15:formulaRef>
                      </c:ext>
                    </c:extLst>
                    <c:strCache>
                      <c:ptCount val="1"/>
                      <c:pt idx="0">
                        <c:v>2020 TV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'Taxable Value'!$A$2:$A$71</c15:sqref>
                        </c15:fullRef>
                        <c15:formulaRef>
                          <c15:sqref>('Taxable Value'!$A$2:$A$16,'Taxable Value'!$A$18:$A$39,'Taxable Value'!$A$42:$A$56,'Taxable Value'!$A$58,'Taxable Value'!$A$61:$A$70)</c15:sqref>
                        </c15:formulaRef>
                      </c:ext>
                    </c:extLst>
                    <c:strCache>
                      <c:ptCount val="63"/>
                      <c:pt idx="0">
                        <c:v>Kent</c:v>
                      </c:pt>
                      <c:pt idx="1">
                        <c:v>King</c:v>
                      </c:pt>
                      <c:pt idx="2">
                        <c:v>Roberts</c:v>
                      </c:pt>
                      <c:pt idx="3">
                        <c:v>Andrews</c:v>
                      </c:pt>
                      <c:pt idx="4">
                        <c:v>Borden</c:v>
                      </c:pt>
                      <c:pt idx="5">
                        <c:v>Cottle</c:v>
                      </c:pt>
                      <c:pt idx="6">
                        <c:v>Motley</c:v>
                      </c:pt>
                      <c:pt idx="7">
                        <c:v>Hudspeth</c:v>
                      </c:pt>
                      <c:pt idx="8">
                        <c:v>Cochran</c:v>
                      </c:pt>
                      <c:pt idx="9">
                        <c:v>Jeff Davis</c:v>
                      </c:pt>
                      <c:pt idx="10">
                        <c:v>Menard</c:v>
                      </c:pt>
                      <c:pt idx="11">
                        <c:v>Edwards</c:v>
                      </c:pt>
                      <c:pt idx="12">
                        <c:v>Concho</c:v>
                      </c:pt>
                      <c:pt idx="13">
                        <c:v>Dickens</c:v>
                      </c:pt>
                      <c:pt idx="14">
                        <c:v>Coke</c:v>
                      </c:pt>
                      <c:pt idx="15">
                        <c:v>Sherman</c:v>
                      </c:pt>
                      <c:pt idx="16">
                        <c:v>Fisher</c:v>
                      </c:pt>
                      <c:pt idx="17">
                        <c:v>Sterling</c:v>
                      </c:pt>
                      <c:pt idx="18">
                        <c:v>Crosby</c:v>
                      </c:pt>
                      <c:pt idx="19">
                        <c:v>Stonewall</c:v>
                      </c:pt>
                      <c:pt idx="20">
                        <c:v>Floyd</c:v>
                      </c:pt>
                      <c:pt idx="21">
                        <c:v>Schleicher</c:v>
                      </c:pt>
                      <c:pt idx="22">
                        <c:v>Lynn</c:v>
                      </c:pt>
                      <c:pt idx="23">
                        <c:v>Irion</c:v>
                      </c:pt>
                      <c:pt idx="24">
                        <c:v>Swisher</c:v>
                      </c:pt>
                      <c:pt idx="25">
                        <c:v>Knox</c:v>
                      </c:pt>
                      <c:pt idx="26">
                        <c:v>Glasscock</c:v>
                      </c:pt>
                      <c:pt idx="27">
                        <c:v>Carson</c:v>
                      </c:pt>
                      <c:pt idx="28">
                        <c:v>Presidio</c:v>
                      </c:pt>
                      <c:pt idx="29">
                        <c:v>Culberson</c:v>
                      </c:pt>
                      <c:pt idx="30">
                        <c:v>Kimble</c:v>
                      </c:pt>
                      <c:pt idx="31">
                        <c:v>Ector</c:v>
                      </c:pt>
                      <c:pt idx="32">
                        <c:v>Mitchell</c:v>
                      </c:pt>
                      <c:pt idx="33">
                        <c:v>Lamb</c:v>
                      </c:pt>
                      <c:pt idx="34">
                        <c:v>Crockett</c:v>
                      </c:pt>
                      <c:pt idx="35">
                        <c:v>Garza</c:v>
                      </c:pt>
                      <c:pt idx="36">
                        <c:v>Sutton</c:v>
                      </c:pt>
                      <c:pt idx="37">
                        <c:v>Terry</c:v>
                      </c:pt>
                      <c:pt idx="38">
                        <c:v>Runnels</c:v>
                      </c:pt>
                      <c:pt idx="39">
                        <c:v>McCulloch</c:v>
                      </c:pt>
                      <c:pt idx="40">
                        <c:v>Dallam</c:v>
                      </c:pt>
                      <c:pt idx="41">
                        <c:v>Reagan</c:v>
                      </c:pt>
                      <c:pt idx="42">
                        <c:v>Yoakum</c:v>
                      </c:pt>
                      <c:pt idx="43">
                        <c:v>Brewster</c:v>
                      </c:pt>
                      <c:pt idx="44">
                        <c:v>Dawson</c:v>
                      </c:pt>
                      <c:pt idx="45">
                        <c:v>Midland</c:v>
                      </c:pt>
                      <c:pt idx="46">
                        <c:v>Moore</c:v>
                      </c:pt>
                      <c:pt idx="47">
                        <c:v>Nolan</c:v>
                      </c:pt>
                      <c:pt idx="48">
                        <c:v>Gaines</c:v>
                      </c:pt>
                      <c:pt idx="49">
                        <c:v>Ochiltree</c:v>
                      </c:pt>
                      <c:pt idx="50">
                        <c:v>Pecos</c:v>
                      </c:pt>
                      <c:pt idx="51">
                        <c:v>Hockley</c:v>
                      </c:pt>
                      <c:pt idx="52">
                        <c:v>Val Verde</c:v>
                      </c:pt>
                      <c:pt idx="53">
                        <c:v>Howard</c:v>
                      </c:pt>
                      <c:pt idx="54">
                        <c:v>Hale</c:v>
                      </c:pt>
                      <c:pt idx="55">
                        <c:v>Gray</c:v>
                      </c:pt>
                      <c:pt idx="56">
                        <c:v>Scurry</c:v>
                      </c:pt>
                      <c:pt idx="57">
                        <c:v>Randall</c:v>
                      </c:pt>
                      <c:pt idx="58">
                        <c:v>Tom Green</c:v>
                      </c:pt>
                      <c:pt idx="59">
                        <c:v>Taylor</c:v>
                      </c:pt>
                      <c:pt idx="60">
                        <c:v>Potter</c:v>
                      </c:pt>
                      <c:pt idx="61">
                        <c:v>Lubbock</c:v>
                      </c:pt>
                      <c:pt idx="62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'Taxable Value'!$O$2:$O$71</c15:sqref>
                        </c15:fullRef>
                        <c15:formulaRef>
                          <c15:sqref>('Taxable Value'!$O$2:$O$16,'Taxable Value'!$O$18:$O$39,'Taxable Value'!$O$42:$O$56,'Taxable Value'!$O$58,'Taxable Value'!$O$61:$O$70)</c15:sqref>
                        </c15:formulaRef>
                      </c:ext>
                    </c:extLst>
                    <c:numCache>
                      <c:formatCode>"$"#,##0</c:formatCode>
                      <c:ptCount val="63"/>
                      <c:pt idx="0">
                        <c:v>940863</c:v>
                      </c:pt>
                      <c:pt idx="1">
                        <c:v>2633892</c:v>
                      </c:pt>
                      <c:pt idx="2">
                        <c:v>934571</c:v>
                      </c:pt>
                      <c:pt idx="3">
                        <c:v>78168960</c:v>
                      </c:pt>
                      <c:pt idx="4">
                        <c:v>7957008</c:v>
                      </c:pt>
                      <c:pt idx="5">
                        <c:v>3981796</c:v>
                      </c:pt>
                      <c:pt idx="6">
                        <c:v>4686295</c:v>
                      </c:pt>
                      <c:pt idx="7">
                        <c:v>7835157</c:v>
                      </c:pt>
                      <c:pt idx="8">
                        <c:v>5949771</c:v>
                      </c:pt>
                      <c:pt idx="9">
                        <c:v>8622102</c:v>
                      </c:pt>
                      <c:pt idx="10">
                        <c:v>10676513</c:v>
                      </c:pt>
                      <c:pt idx="11">
                        <c:v>11473919</c:v>
                      </c:pt>
                      <c:pt idx="12">
                        <c:v>10381836</c:v>
                      </c:pt>
                      <c:pt idx="13">
                        <c:v>10058288</c:v>
                      </c:pt>
                      <c:pt idx="14">
                        <c:v>10891179</c:v>
                      </c:pt>
                      <c:pt idx="15">
                        <c:v>17047290</c:v>
                      </c:pt>
                      <c:pt idx="16">
                        <c:v>13599650</c:v>
                      </c:pt>
                      <c:pt idx="17">
                        <c:v>9903238</c:v>
                      </c:pt>
                      <c:pt idx="18">
                        <c:v>14420027</c:v>
                      </c:pt>
                      <c:pt idx="19">
                        <c:v>8884397</c:v>
                      </c:pt>
                      <c:pt idx="20">
                        <c:v>24724676</c:v>
                      </c:pt>
                      <c:pt idx="21">
                        <c:v>18942418</c:v>
                      </c:pt>
                      <c:pt idx="22">
                        <c:v>26256577</c:v>
                      </c:pt>
                      <c:pt idx="23">
                        <c:v>14766144</c:v>
                      </c:pt>
                      <c:pt idx="24">
                        <c:v>27036401</c:v>
                      </c:pt>
                      <c:pt idx="25">
                        <c:v>18475413</c:v>
                      </c:pt>
                      <c:pt idx="26">
                        <c:v>55238694</c:v>
                      </c:pt>
                      <c:pt idx="27">
                        <c:v>31261368</c:v>
                      </c:pt>
                      <c:pt idx="28">
                        <c:v>37046647</c:v>
                      </c:pt>
                      <c:pt idx="29">
                        <c:v>65839309</c:v>
                      </c:pt>
                      <c:pt idx="30">
                        <c:v>46826609</c:v>
                      </c:pt>
                      <c:pt idx="31">
                        <c:v>3912182531</c:v>
                      </c:pt>
                      <c:pt idx="32">
                        <c:v>43724436</c:v>
                      </c:pt>
                      <c:pt idx="33">
                        <c:v>60897154</c:v>
                      </c:pt>
                      <c:pt idx="34">
                        <c:v>40680298</c:v>
                      </c:pt>
                      <c:pt idx="35">
                        <c:v>39659277</c:v>
                      </c:pt>
                      <c:pt idx="36">
                        <c:v>40204398</c:v>
                      </c:pt>
                      <c:pt idx="37">
                        <c:v>69490270</c:v>
                      </c:pt>
                      <c:pt idx="38">
                        <c:v>160801320</c:v>
                      </c:pt>
                      <c:pt idx="39">
                        <c:v>83509477</c:v>
                      </c:pt>
                      <c:pt idx="40">
                        <c:v>115266843</c:v>
                      </c:pt>
                      <c:pt idx="41">
                        <c:v>57794118</c:v>
                      </c:pt>
                      <c:pt idx="42">
                        <c:v>71817868</c:v>
                      </c:pt>
                      <c:pt idx="43">
                        <c:v>111705869</c:v>
                      </c:pt>
                      <c:pt idx="44">
                        <c:v>105056219</c:v>
                      </c:pt>
                      <c:pt idx="45">
                        <c:v>6026205811</c:v>
                      </c:pt>
                      <c:pt idx="46">
                        <c:v>171960840</c:v>
                      </c:pt>
                      <c:pt idx="47">
                        <c:v>169520907</c:v>
                      </c:pt>
                      <c:pt idx="48">
                        <c:v>254838932</c:v>
                      </c:pt>
                      <c:pt idx="49">
                        <c:v>119866368</c:v>
                      </c:pt>
                      <c:pt idx="50">
                        <c:v>397710748</c:v>
                      </c:pt>
                      <c:pt idx="51">
                        <c:v>265557623</c:v>
                      </c:pt>
                      <c:pt idx="52">
                        <c:v>378065075</c:v>
                      </c:pt>
                      <c:pt idx="53">
                        <c:v>426624769</c:v>
                      </c:pt>
                      <c:pt idx="54">
                        <c:v>235726612</c:v>
                      </c:pt>
                      <c:pt idx="55">
                        <c:v>308479313</c:v>
                      </c:pt>
                      <c:pt idx="56">
                        <c:v>212200666</c:v>
                      </c:pt>
                      <c:pt idx="57">
                        <c:v>1323221675</c:v>
                      </c:pt>
                      <c:pt idx="58">
                        <c:v>1695989571</c:v>
                      </c:pt>
                      <c:pt idx="59">
                        <c:v>1936685765</c:v>
                      </c:pt>
                      <c:pt idx="60">
                        <c:v>2324088279</c:v>
                      </c:pt>
                      <c:pt idx="61">
                        <c:v>4598507420</c:v>
                      </c:pt>
                      <c:pt idx="62">
                        <c:v>361257596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9C8-D54C-AF55-187AB3D5B921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'Taxable Value'!$P$1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'Taxable Value'!$A$2:$A$71</c15:sqref>
                        </c15:fullRef>
                        <c15:formulaRef>
                          <c15:sqref>('Taxable Value'!$A$2:$A$16,'Taxable Value'!$A$18:$A$39,'Taxable Value'!$A$42:$A$56,'Taxable Value'!$A$58,'Taxable Value'!$A$61:$A$70)</c15:sqref>
                        </c15:formulaRef>
                      </c:ext>
                    </c:extLst>
                    <c:strCache>
                      <c:ptCount val="63"/>
                      <c:pt idx="0">
                        <c:v>Kent</c:v>
                      </c:pt>
                      <c:pt idx="1">
                        <c:v>King</c:v>
                      </c:pt>
                      <c:pt idx="2">
                        <c:v>Roberts</c:v>
                      </c:pt>
                      <c:pt idx="3">
                        <c:v>Andrews</c:v>
                      </c:pt>
                      <c:pt idx="4">
                        <c:v>Borden</c:v>
                      </c:pt>
                      <c:pt idx="5">
                        <c:v>Cottle</c:v>
                      </c:pt>
                      <c:pt idx="6">
                        <c:v>Motley</c:v>
                      </c:pt>
                      <c:pt idx="7">
                        <c:v>Hudspeth</c:v>
                      </c:pt>
                      <c:pt idx="8">
                        <c:v>Cochran</c:v>
                      </c:pt>
                      <c:pt idx="9">
                        <c:v>Jeff Davis</c:v>
                      </c:pt>
                      <c:pt idx="10">
                        <c:v>Menard</c:v>
                      </c:pt>
                      <c:pt idx="11">
                        <c:v>Edwards</c:v>
                      </c:pt>
                      <c:pt idx="12">
                        <c:v>Concho</c:v>
                      </c:pt>
                      <c:pt idx="13">
                        <c:v>Dickens</c:v>
                      </c:pt>
                      <c:pt idx="14">
                        <c:v>Coke</c:v>
                      </c:pt>
                      <c:pt idx="15">
                        <c:v>Sherman</c:v>
                      </c:pt>
                      <c:pt idx="16">
                        <c:v>Fisher</c:v>
                      </c:pt>
                      <c:pt idx="17">
                        <c:v>Sterling</c:v>
                      </c:pt>
                      <c:pt idx="18">
                        <c:v>Crosby</c:v>
                      </c:pt>
                      <c:pt idx="19">
                        <c:v>Stonewall</c:v>
                      </c:pt>
                      <c:pt idx="20">
                        <c:v>Floyd</c:v>
                      </c:pt>
                      <c:pt idx="21">
                        <c:v>Schleicher</c:v>
                      </c:pt>
                      <c:pt idx="22">
                        <c:v>Lynn</c:v>
                      </c:pt>
                      <c:pt idx="23">
                        <c:v>Irion</c:v>
                      </c:pt>
                      <c:pt idx="24">
                        <c:v>Swisher</c:v>
                      </c:pt>
                      <c:pt idx="25">
                        <c:v>Knox</c:v>
                      </c:pt>
                      <c:pt idx="26">
                        <c:v>Glasscock</c:v>
                      </c:pt>
                      <c:pt idx="27">
                        <c:v>Carson</c:v>
                      </c:pt>
                      <c:pt idx="28">
                        <c:v>Presidio</c:v>
                      </c:pt>
                      <c:pt idx="29">
                        <c:v>Culberson</c:v>
                      </c:pt>
                      <c:pt idx="30">
                        <c:v>Kimble</c:v>
                      </c:pt>
                      <c:pt idx="31">
                        <c:v>Ector</c:v>
                      </c:pt>
                      <c:pt idx="32">
                        <c:v>Mitchell</c:v>
                      </c:pt>
                      <c:pt idx="33">
                        <c:v>Lamb</c:v>
                      </c:pt>
                      <c:pt idx="34">
                        <c:v>Crockett</c:v>
                      </c:pt>
                      <c:pt idx="35">
                        <c:v>Garza</c:v>
                      </c:pt>
                      <c:pt idx="36">
                        <c:v>Sutton</c:v>
                      </c:pt>
                      <c:pt idx="37">
                        <c:v>Terry</c:v>
                      </c:pt>
                      <c:pt idx="38">
                        <c:v>Runnels</c:v>
                      </c:pt>
                      <c:pt idx="39">
                        <c:v>McCulloch</c:v>
                      </c:pt>
                      <c:pt idx="40">
                        <c:v>Dallam</c:v>
                      </c:pt>
                      <c:pt idx="41">
                        <c:v>Reagan</c:v>
                      </c:pt>
                      <c:pt idx="42">
                        <c:v>Yoakum</c:v>
                      </c:pt>
                      <c:pt idx="43">
                        <c:v>Brewster</c:v>
                      </c:pt>
                      <c:pt idx="44">
                        <c:v>Dawson</c:v>
                      </c:pt>
                      <c:pt idx="45">
                        <c:v>Midland</c:v>
                      </c:pt>
                      <c:pt idx="46">
                        <c:v>Moore</c:v>
                      </c:pt>
                      <c:pt idx="47">
                        <c:v>Nolan</c:v>
                      </c:pt>
                      <c:pt idx="48">
                        <c:v>Gaines</c:v>
                      </c:pt>
                      <c:pt idx="49">
                        <c:v>Ochiltree</c:v>
                      </c:pt>
                      <c:pt idx="50">
                        <c:v>Pecos</c:v>
                      </c:pt>
                      <c:pt idx="51">
                        <c:v>Hockley</c:v>
                      </c:pt>
                      <c:pt idx="52">
                        <c:v>Val Verde</c:v>
                      </c:pt>
                      <c:pt idx="53">
                        <c:v>Howard</c:v>
                      </c:pt>
                      <c:pt idx="54">
                        <c:v>Hale</c:v>
                      </c:pt>
                      <c:pt idx="55">
                        <c:v>Gray</c:v>
                      </c:pt>
                      <c:pt idx="56">
                        <c:v>Scurry</c:v>
                      </c:pt>
                      <c:pt idx="57">
                        <c:v>Randall</c:v>
                      </c:pt>
                      <c:pt idx="58">
                        <c:v>Tom Green</c:v>
                      </c:pt>
                      <c:pt idx="59">
                        <c:v>Taylor</c:v>
                      </c:pt>
                      <c:pt idx="60">
                        <c:v>Potter</c:v>
                      </c:pt>
                      <c:pt idx="61">
                        <c:v>Lubbock</c:v>
                      </c:pt>
                      <c:pt idx="62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'Taxable Value'!$P$2:$P$71</c15:sqref>
                        </c15:fullRef>
                        <c15:formulaRef>
                          <c15:sqref>('Taxable Value'!$P$2:$P$16,'Taxable Value'!$P$18:$P$39,'Taxable Value'!$P$42:$P$56,'Taxable Value'!$P$58,'Taxable Value'!$P$61:$P$70)</c15:sqref>
                        </c15:formulaRef>
                      </c:ext>
                    </c:extLst>
                    <c:numCache>
                      <c:formatCode>General</c:formatCode>
                      <c:ptCount val="6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9C8-D54C-AF55-187AB3D5B921}"/>
                  </c:ext>
                </c:extLst>
              </c15:ser>
            </c15:filteredBarSeries>
          </c:ext>
        </c:extLst>
      </c:bar3DChart>
      <c:catAx>
        <c:axId val="141174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49151"/>
        <c:crosses val="autoZero"/>
        <c:auto val="1"/>
        <c:lblAlgn val="ctr"/>
        <c:lblOffset val="100"/>
        <c:noMultiLvlLbl val="0"/>
      </c:catAx>
      <c:valAx>
        <c:axId val="141174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4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and Total Taxable Value Top 15 counties (2007-2020)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'Taxable Value'!$A$2</c:f>
              <c:strCache>
                <c:ptCount val="1"/>
                <c:pt idx="0">
                  <c:v>Kent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'Taxable Value'!$B$1:$R$1</c:f>
              <c:strCache>
                <c:ptCount val="17"/>
                <c:pt idx="0">
                  <c:v>2007 TV</c:v>
                </c:pt>
                <c:pt idx="1">
                  <c:v>2008 TV </c:v>
                </c:pt>
                <c:pt idx="2">
                  <c:v>2009 TV</c:v>
                </c:pt>
                <c:pt idx="3">
                  <c:v>2010 TV</c:v>
                </c:pt>
                <c:pt idx="4">
                  <c:v>2011 TV</c:v>
                </c:pt>
                <c:pt idx="5">
                  <c:v>2012 TV</c:v>
                </c:pt>
                <c:pt idx="6">
                  <c:v>2013 TV</c:v>
                </c:pt>
                <c:pt idx="7">
                  <c:v>2014 TV</c:v>
                </c:pt>
                <c:pt idx="8">
                  <c:v>2015 TV</c:v>
                </c:pt>
                <c:pt idx="9">
                  <c:v>2016 TV</c:v>
                </c:pt>
                <c:pt idx="10">
                  <c:v>2017 TV</c:v>
                </c:pt>
                <c:pt idx="11">
                  <c:v>2018 TV</c:v>
                </c:pt>
                <c:pt idx="12">
                  <c:v>2019 TV</c:v>
                </c:pt>
                <c:pt idx="13">
                  <c:v>2020 TV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f>'Taxable Value'!$B$2:$R$2</c:f>
              <c:numCache>
                <c:formatCode>"$"#,##0</c:formatCode>
                <c:ptCount val="17"/>
                <c:pt idx="0">
                  <c:v>970582</c:v>
                </c:pt>
                <c:pt idx="1">
                  <c:v>920528</c:v>
                </c:pt>
                <c:pt idx="2">
                  <c:v>900562</c:v>
                </c:pt>
                <c:pt idx="3">
                  <c:v>981942</c:v>
                </c:pt>
                <c:pt idx="4">
                  <c:v>914263</c:v>
                </c:pt>
                <c:pt idx="5">
                  <c:v>1099212</c:v>
                </c:pt>
                <c:pt idx="6">
                  <c:v>1017107</c:v>
                </c:pt>
                <c:pt idx="7">
                  <c:v>1059410</c:v>
                </c:pt>
                <c:pt idx="8">
                  <c:v>1016935</c:v>
                </c:pt>
                <c:pt idx="9">
                  <c:v>962906</c:v>
                </c:pt>
                <c:pt idx="10">
                  <c:v>1158289</c:v>
                </c:pt>
                <c:pt idx="11">
                  <c:v>1283185</c:v>
                </c:pt>
                <c:pt idx="12">
                  <c:v>1078216</c:v>
                </c:pt>
                <c:pt idx="13">
                  <c:v>940863</c:v>
                </c:pt>
                <c:pt idx="15">
                  <c:v>1021714.2857142857</c:v>
                </c:pt>
                <c:pt idx="16">
                  <c:v>14304000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6A54-48DF-B1B4-159924D84FDC}"/>
            </c:ext>
          </c:extLst>
        </c:ser>
        <c:ser>
          <c:idx val="1"/>
          <c:order val="1"/>
          <c:tx>
            <c:strRef>
              <c:f>'Taxable Value'!$A$3</c:f>
              <c:strCache>
                <c:ptCount val="1"/>
                <c:pt idx="0">
                  <c:v>King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'Taxable Value'!$B$1:$R$1</c:f>
              <c:strCache>
                <c:ptCount val="17"/>
                <c:pt idx="0">
                  <c:v>2007 TV</c:v>
                </c:pt>
                <c:pt idx="1">
                  <c:v>2008 TV </c:v>
                </c:pt>
                <c:pt idx="2">
                  <c:v>2009 TV</c:v>
                </c:pt>
                <c:pt idx="3">
                  <c:v>2010 TV</c:v>
                </c:pt>
                <c:pt idx="4">
                  <c:v>2011 TV</c:v>
                </c:pt>
                <c:pt idx="5">
                  <c:v>2012 TV</c:v>
                </c:pt>
                <c:pt idx="6">
                  <c:v>2013 TV</c:v>
                </c:pt>
                <c:pt idx="7">
                  <c:v>2014 TV</c:v>
                </c:pt>
                <c:pt idx="8">
                  <c:v>2015 TV</c:v>
                </c:pt>
                <c:pt idx="9">
                  <c:v>2016 TV</c:v>
                </c:pt>
                <c:pt idx="10">
                  <c:v>2017 TV</c:v>
                </c:pt>
                <c:pt idx="11">
                  <c:v>2018 TV</c:v>
                </c:pt>
                <c:pt idx="12">
                  <c:v>2019 TV</c:v>
                </c:pt>
                <c:pt idx="13">
                  <c:v>2020 TV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f>'Taxable Value'!$B$3:$R$3</c:f>
              <c:numCache>
                <c:formatCode>"$"#,##0</c:formatCode>
                <c:ptCount val="17"/>
                <c:pt idx="0">
                  <c:v>616631</c:v>
                </c:pt>
                <c:pt idx="1">
                  <c:v>863659</c:v>
                </c:pt>
                <c:pt idx="2">
                  <c:v>616631</c:v>
                </c:pt>
                <c:pt idx="3">
                  <c:v>554636</c:v>
                </c:pt>
                <c:pt idx="4">
                  <c:v>518032</c:v>
                </c:pt>
                <c:pt idx="5">
                  <c:v>705603</c:v>
                </c:pt>
                <c:pt idx="6">
                  <c:v>772522</c:v>
                </c:pt>
                <c:pt idx="7">
                  <c:v>283790</c:v>
                </c:pt>
                <c:pt idx="8">
                  <c:v>3198753</c:v>
                </c:pt>
                <c:pt idx="9">
                  <c:v>3113825</c:v>
                </c:pt>
                <c:pt idx="10">
                  <c:v>1875893</c:v>
                </c:pt>
                <c:pt idx="11">
                  <c:v>1583196</c:v>
                </c:pt>
                <c:pt idx="12">
                  <c:v>54580</c:v>
                </c:pt>
                <c:pt idx="13">
                  <c:v>2633892</c:v>
                </c:pt>
                <c:pt idx="15">
                  <c:v>1242260.2142857143</c:v>
                </c:pt>
                <c:pt idx="16">
                  <c:v>17391643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A54-48DF-B1B4-159924D84FDC}"/>
            </c:ext>
          </c:extLst>
        </c:ser>
        <c:ser>
          <c:idx val="2"/>
          <c:order val="2"/>
          <c:tx>
            <c:strRef>
              <c:f>'Taxable Value'!$A$4</c:f>
              <c:strCache>
                <c:ptCount val="1"/>
                <c:pt idx="0">
                  <c:v>Roberts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'Taxable Value'!$B$1:$R$1</c:f>
              <c:strCache>
                <c:ptCount val="17"/>
                <c:pt idx="0">
                  <c:v>2007 TV</c:v>
                </c:pt>
                <c:pt idx="1">
                  <c:v>2008 TV </c:v>
                </c:pt>
                <c:pt idx="2">
                  <c:v>2009 TV</c:v>
                </c:pt>
                <c:pt idx="3">
                  <c:v>2010 TV</c:v>
                </c:pt>
                <c:pt idx="4">
                  <c:v>2011 TV</c:v>
                </c:pt>
                <c:pt idx="5">
                  <c:v>2012 TV</c:v>
                </c:pt>
                <c:pt idx="6">
                  <c:v>2013 TV</c:v>
                </c:pt>
                <c:pt idx="7">
                  <c:v>2014 TV</c:v>
                </c:pt>
                <c:pt idx="8">
                  <c:v>2015 TV</c:v>
                </c:pt>
                <c:pt idx="9">
                  <c:v>2016 TV</c:v>
                </c:pt>
                <c:pt idx="10">
                  <c:v>2017 TV</c:v>
                </c:pt>
                <c:pt idx="11">
                  <c:v>2018 TV</c:v>
                </c:pt>
                <c:pt idx="12">
                  <c:v>2019 TV</c:v>
                </c:pt>
                <c:pt idx="13">
                  <c:v>2020 TV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f>'Taxable Value'!$B$4:$R$4</c:f>
              <c:numCache>
                <c:formatCode>"$"#,##0</c:formatCode>
                <c:ptCount val="17"/>
                <c:pt idx="0">
                  <c:v>1372063</c:v>
                </c:pt>
                <c:pt idx="1">
                  <c:v>3186007</c:v>
                </c:pt>
                <c:pt idx="2">
                  <c:v>2272974</c:v>
                </c:pt>
                <c:pt idx="3">
                  <c:v>1426677</c:v>
                </c:pt>
                <c:pt idx="4">
                  <c:v>1809931</c:v>
                </c:pt>
                <c:pt idx="5">
                  <c:v>1666790</c:v>
                </c:pt>
                <c:pt idx="6">
                  <c:v>1537241</c:v>
                </c:pt>
                <c:pt idx="7">
                  <c:v>1734221</c:v>
                </c:pt>
                <c:pt idx="8">
                  <c:v>2062643</c:v>
                </c:pt>
                <c:pt idx="9">
                  <c:v>2089885</c:v>
                </c:pt>
                <c:pt idx="10">
                  <c:v>1676846</c:v>
                </c:pt>
                <c:pt idx="11">
                  <c:v>1243550</c:v>
                </c:pt>
                <c:pt idx="12">
                  <c:v>1199367</c:v>
                </c:pt>
                <c:pt idx="13">
                  <c:v>934571</c:v>
                </c:pt>
                <c:pt idx="15">
                  <c:v>1729483.2857142857</c:v>
                </c:pt>
                <c:pt idx="16">
                  <c:v>24212766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6A54-48DF-B1B4-159924D84FDC}"/>
            </c:ext>
          </c:extLst>
        </c:ser>
        <c:ser>
          <c:idx val="4"/>
          <c:order val="4"/>
          <c:tx>
            <c:strRef>
              <c:f>'Taxable Value'!$A$6</c:f>
              <c:strCache>
                <c:ptCount val="1"/>
                <c:pt idx="0">
                  <c:v>Borden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'Taxable Value'!$B$1:$R$1</c:f>
              <c:strCache>
                <c:ptCount val="17"/>
                <c:pt idx="0">
                  <c:v>2007 TV</c:v>
                </c:pt>
                <c:pt idx="1">
                  <c:v>2008 TV </c:v>
                </c:pt>
                <c:pt idx="2">
                  <c:v>2009 TV</c:v>
                </c:pt>
                <c:pt idx="3">
                  <c:v>2010 TV</c:v>
                </c:pt>
                <c:pt idx="4">
                  <c:v>2011 TV</c:v>
                </c:pt>
                <c:pt idx="5">
                  <c:v>2012 TV</c:v>
                </c:pt>
                <c:pt idx="6">
                  <c:v>2013 TV</c:v>
                </c:pt>
                <c:pt idx="7">
                  <c:v>2014 TV</c:v>
                </c:pt>
                <c:pt idx="8">
                  <c:v>2015 TV</c:v>
                </c:pt>
                <c:pt idx="9">
                  <c:v>2016 TV</c:v>
                </c:pt>
                <c:pt idx="10">
                  <c:v>2017 TV</c:v>
                </c:pt>
                <c:pt idx="11">
                  <c:v>2018 TV</c:v>
                </c:pt>
                <c:pt idx="12">
                  <c:v>2019 TV</c:v>
                </c:pt>
                <c:pt idx="13">
                  <c:v>2020 TV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f>'Taxable Value'!$B$6:$R$6</c:f>
              <c:numCache>
                <c:formatCode>"$"#,##0</c:formatCode>
                <c:ptCount val="17"/>
                <c:pt idx="0">
                  <c:v>302792</c:v>
                </c:pt>
                <c:pt idx="1">
                  <c:v>293773</c:v>
                </c:pt>
                <c:pt idx="2">
                  <c:v>303975</c:v>
                </c:pt>
                <c:pt idx="3">
                  <c:v>345987</c:v>
                </c:pt>
                <c:pt idx="4">
                  <c:v>689561</c:v>
                </c:pt>
                <c:pt idx="5">
                  <c:v>493995</c:v>
                </c:pt>
                <c:pt idx="6">
                  <c:v>601156</c:v>
                </c:pt>
                <c:pt idx="7">
                  <c:v>5393196</c:v>
                </c:pt>
                <c:pt idx="8">
                  <c:v>2528958</c:v>
                </c:pt>
                <c:pt idx="9">
                  <c:v>519094</c:v>
                </c:pt>
                <c:pt idx="10">
                  <c:v>454282</c:v>
                </c:pt>
                <c:pt idx="11">
                  <c:v>1279660</c:v>
                </c:pt>
                <c:pt idx="12">
                  <c:v>11552654</c:v>
                </c:pt>
                <c:pt idx="13">
                  <c:v>7957008</c:v>
                </c:pt>
                <c:pt idx="15">
                  <c:v>2336863.6428571427</c:v>
                </c:pt>
                <c:pt idx="16">
                  <c:v>32716091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6A54-48DF-B1B4-159924D84FDC}"/>
            </c:ext>
          </c:extLst>
        </c:ser>
        <c:ser>
          <c:idx val="5"/>
          <c:order val="5"/>
          <c:tx>
            <c:strRef>
              <c:f>'Taxable Value'!$A$7</c:f>
              <c:strCache>
                <c:ptCount val="1"/>
                <c:pt idx="0">
                  <c:v>Cottle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'Taxable Value'!$B$1:$R$1</c:f>
              <c:strCache>
                <c:ptCount val="17"/>
                <c:pt idx="0">
                  <c:v>2007 TV</c:v>
                </c:pt>
                <c:pt idx="1">
                  <c:v>2008 TV </c:v>
                </c:pt>
                <c:pt idx="2">
                  <c:v>2009 TV</c:v>
                </c:pt>
                <c:pt idx="3">
                  <c:v>2010 TV</c:v>
                </c:pt>
                <c:pt idx="4">
                  <c:v>2011 TV</c:v>
                </c:pt>
                <c:pt idx="5">
                  <c:v>2012 TV</c:v>
                </c:pt>
                <c:pt idx="6">
                  <c:v>2013 TV</c:v>
                </c:pt>
                <c:pt idx="7">
                  <c:v>2014 TV</c:v>
                </c:pt>
                <c:pt idx="8">
                  <c:v>2015 TV</c:v>
                </c:pt>
                <c:pt idx="9">
                  <c:v>2016 TV</c:v>
                </c:pt>
                <c:pt idx="10">
                  <c:v>2017 TV</c:v>
                </c:pt>
                <c:pt idx="11">
                  <c:v>2018 TV</c:v>
                </c:pt>
                <c:pt idx="12">
                  <c:v>2019 TV</c:v>
                </c:pt>
                <c:pt idx="13">
                  <c:v>2020 TV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f>'Taxable Value'!$B$7:$R$7</c:f>
              <c:numCache>
                <c:formatCode>"$"#,##0</c:formatCode>
                <c:ptCount val="17"/>
                <c:pt idx="0">
                  <c:v>3077875</c:v>
                </c:pt>
                <c:pt idx="1">
                  <c:v>3205323</c:v>
                </c:pt>
                <c:pt idx="2">
                  <c:v>2958234</c:v>
                </c:pt>
                <c:pt idx="3">
                  <c:v>3165699</c:v>
                </c:pt>
                <c:pt idx="4">
                  <c:v>3363037</c:v>
                </c:pt>
                <c:pt idx="5">
                  <c:v>3626261</c:v>
                </c:pt>
                <c:pt idx="6">
                  <c:v>3624315</c:v>
                </c:pt>
                <c:pt idx="7">
                  <c:v>3876911</c:v>
                </c:pt>
                <c:pt idx="8">
                  <c:v>4052815</c:v>
                </c:pt>
                <c:pt idx="9">
                  <c:v>4162334</c:v>
                </c:pt>
                <c:pt idx="10">
                  <c:v>4146482</c:v>
                </c:pt>
                <c:pt idx="11">
                  <c:v>4224384</c:v>
                </c:pt>
                <c:pt idx="12">
                  <c:v>3737424</c:v>
                </c:pt>
                <c:pt idx="13">
                  <c:v>3981796</c:v>
                </c:pt>
                <c:pt idx="15">
                  <c:v>3657349.2857142859</c:v>
                </c:pt>
                <c:pt idx="16">
                  <c:v>51202890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6A54-48DF-B1B4-159924D84FDC}"/>
            </c:ext>
          </c:extLst>
        </c:ser>
        <c:ser>
          <c:idx val="6"/>
          <c:order val="6"/>
          <c:tx>
            <c:strRef>
              <c:f>'Taxable Value'!$A$8</c:f>
              <c:strCache>
                <c:ptCount val="1"/>
                <c:pt idx="0">
                  <c:v>Motley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'Taxable Value'!$B$1:$R$1</c:f>
              <c:strCache>
                <c:ptCount val="17"/>
                <c:pt idx="0">
                  <c:v>2007 TV</c:v>
                </c:pt>
                <c:pt idx="1">
                  <c:v>2008 TV </c:v>
                </c:pt>
                <c:pt idx="2">
                  <c:v>2009 TV</c:v>
                </c:pt>
                <c:pt idx="3">
                  <c:v>2010 TV</c:v>
                </c:pt>
                <c:pt idx="4">
                  <c:v>2011 TV</c:v>
                </c:pt>
                <c:pt idx="5">
                  <c:v>2012 TV</c:v>
                </c:pt>
                <c:pt idx="6">
                  <c:v>2013 TV</c:v>
                </c:pt>
                <c:pt idx="7">
                  <c:v>2014 TV</c:v>
                </c:pt>
                <c:pt idx="8">
                  <c:v>2015 TV</c:v>
                </c:pt>
                <c:pt idx="9">
                  <c:v>2016 TV</c:v>
                </c:pt>
                <c:pt idx="10">
                  <c:v>2017 TV</c:v>
                </c:pt>
                <c:pt idx="11">
                  <c:v>2018 TV</c:v>
                </c:pt>
                <c:pt idx="12">
                  <c:v>2019 TV</c:v>
                </c:pt>
                <c:pt idx="13">
                  <c:v>2020 TV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f>'Taxable Value'!$B$8:$R$8</c:f>
              <c:numCache>
                <c:formatCode>"$"#,##0</c:formatCode>
                <c:ptCount val="17"/>
                <c:pt idx="0">
                  <c:v>2933393</c:v>
                </c:pt>
                <c:pt idx="1">
                  <c:v>2878309</c:v>
                </c:pt>
                <c:pt idx="2">
                  <c:v>2911549</c:v>
                </c:pt>
                <c:pt idx="3">
                  <c:v>2780319</c:v>
                </c:pt>
                <c:pt idx="4">
                  <c:v>3387476</c:v>
                </c:pt>
                <c:pt idx="5">
                  <c:v>3794330</c:v>
                </c:pt>
                <c:pt idx="6">
                  <c:v>4189730</c:v>
                </c:pt>
                <c:pt idx="7">
                  <c:v>4098047</c:v>
                </c:pt>
                <c:pt idx="8">
                  <c:v>4128878</c:v>
                </c:pt>
                <c:pt idx="9">
                  <c:v>4247784</c:v>
                </c:pt>
                <c:pt idx="10">
                  <c:v>4165388</c:v>
                </c:pt>
                <c:pt idx="11">
                  <c:v>4026376</c:v>
                </c:pt>
                <c:pt idx="12">
                  <c:v>4284889</c:v>
                </c:pt>
                <c:pt idx="13">
                  <c:v>4686295</c:v>
                </c:pt>
                <c:pt idx="15">
                  <c:v>3750911.6428571427</c:v>
                </c:pt>
                <c:pt idx="16">
                  <c:v>52512763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6A54-48DF-B1B4-159924D84FDC}"/>
            </c:ext>
          </c:extLst>
        </c:ser>
        <c:ser>
          <c:idx val="7"/>
          <c:order val="7"/>
          <c:tx>
            <c:strRef>
              <c:f>'Taxable Value'!$A$9</c:f>
              <c:strCache>
                <c:ptCount val="1"/>
                <c:pt idx="0">
                  <c:v>Hudspeth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'Taxable Value'!$B$1:$R$1</c:f>
              <c:strCache>
                <c:ptCount val="17"/>
                <c:pt idx="0">
                  <c:v>2007 TV</c:v>
                </c:pt>
                <c:pt idx="1">
                  <c:v>2008 TV </c:v>
                </c:pt>
                <c:pt idx="2">
                  <c:v>2009 TV</c:v>
                </c:pt>
                <c:pt idx="3">
                  <c:v>2010 TV</c:v>
                </c:pt>
                <c:pt idx="4">
                  <c:v>2011 TV</c:v>
                </c:pt>
                <c:pt idx="5">
                  <c:v>2012 TV</c:v>
                </c:pt>
                <c:pt idx="6">
                  <c:v>2013 TV</c:v>
                </c:pt>
                <c:pt idx="7">
                  <c:v>2014 TV</c:v>
                </c:pt>
                <c:pt idx="8">
                  <c:v>2015 TV</c:v>
                </c:pt>
                <c:pt idx="9">
                  <c:v>2016 TV</c:v>
                </c:pt>
                <c:pt idx="10">
                  <c:v>2017 TV</c:v>
                </c:pt>
                <c:pt idx="11">
                  <c:v>2018 TV</c:v>
                </c:pt>
                <c:pt idx="12">
                  <c:v>2019 TV</c:v>
                </c:pt>
                <c:pt idx="13">
                  <c:v>2020 TV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f>'Taxable Value'!$B$9:$R$9</c:f>
              <c:numCache>
                <c:formatCode>"$"#,##0</c:formatCode>
                <c:ptCount val="17"/>
                <c:pt idx="0">
                  <c:v>3034980</c:v>
                </c:pt>
                <c:pt idx="1">
                  <c:v>2928344</c:v>
                </c:pt>
                <c:pt idx="2">
                  <c:v>3572231</c:v>
                </c:pt>
                <c:pt idx="3">
                  <c:v>3080875</c:v>
                </c:pt>
                <c:pt idx="4">
                  <c:v>3332276</c:v>
                </c:pt>
                <c:pt idx="5">
                  <c:v>3786924</c:v>
                </c:pt>
                <c:pt idx="6">
                  <c:v>3627149</c:v>
                </c:pt>
                <c:pt idx="7">
                  <c:v>3860276</c:v>
                </c:pt>
                <c:pt idx="8">
                  <c:v>5034508</c:v>
                </c:pt>
                <c:pt idx="9">
                  <c:v>5905850</c:v>
                </c:pt>
                <c:pt idx="10">
                  <c:v>6899952</c:v>
                </c:pt>
                <c:pt idx="11">
                  <c:v>8939839</c:v>
                </c:pt>
                <c:pt idx="12">
                  <c:v>8549472</c:v>
                </c:pt>
                <c:pt idx="13">
                  <c:v>7835157</c:v>
                </c:pt>
                <c:pt idx="15">
                  <c:v>5027702.3571428573</c:v>
                </c:pt>
                <c:pt idx="16">
                  <c:v>70387833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6A54-48DF-B1B4-159924D84FDC}"/>
            </c:ext>
          </c:extLst>
        </c:ser>
        <c:ser>
          <c:idx val="8"/>
          <c:order val="8"/>
          <c:tx>
            <c:strRef>
              <c:f>'Taxable Value'!$A$10</c:f>
              <c:strCache>
                <c:ptCount val="1"/>
                <c:pt idx="0">
                  <c:v>Cochran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'Taxable Value'!$B$1:$R$1</c:f>
              <c:strCache>
                <c:ptCount val="17"/>
                <c:pt idx="0">
                  <c:v>2007 TV</c:v>
                </c:pt>
                <c:pt idx="1">
                  <c:v>2008 TV </c:v>
                </c:pt>
                <c:pt idx="2">
                  <c:v>2009 TV</c:v>
                </c:pt>
                <c:pt idx="3">
                  <c:v>2010 TV</c:v>
                </c:pt>
                <c:pt idx="4">
                  <c:v>2011 TV</c:v>
                </c:pt>
                <c:pt idx="5">
                  <c:v>2012 TV</c:v>
                </c:pt>
                <c:pt idx="6">
                  <c:v>2013 TV</c:v>
                </c:pt>
                <c:pt idx="7">
                  <c:v>2014 TV</c:v>
                </c:pt>
                <c:pt idx="8">
                  <c:v>2015 TV</c:v>
                </c:pt>
                <c:pt idx="9">
                  <c:v>2016 TV</c:v>
                </c:pt>
                <c:pt idx="10">
                  <c:v>2017 TV</c:v>
                </c:pt>
                <c:pt idx="11">
                  <c:v>2018 TV</c:v>
                </c:pt>
                <c:pt idx="12">
                  <c:v>2019 TV</c:v>
                </c:pt>
                <c:pt idx="13">
                  <c:v>2020 TV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f>'Taxable Value'!$B$10:$R$10</c:f>
              <c:numCache>
                <c:formatCode>"$"#,##0</c:formatCode>
                <c:ptCount val="17"/>
                <c:pt idx="0">
                  <c:v>6300588</c:v>
                </c:pt>
                <c:pt idx="1">
                  <c:v>6760833</c:v>
                </c:pt>
                <c:pt idx="2">
                  <c:v>6414905</c:v>
                </c:pt>
                <c:pt idx="3">
                  <c:v>6593949</c:v>
                </c:pt>
                <c:pt idx="4">
                  <c:v>6538165</c:v>
                </c:pt>
                <c:pt idx="5">
                  <c:v>7269361</c:v>
                </c:pt>
                <c:pt idx="6">
                  <c:v>7044035</c:v>
                </c:pt>
                <c:pt idx="7">
                  <c:v>8189853</c:v>
                </c:pt>
                <c:pt idx="8">
                  <c:v>8794295</c:v>
                </c:pt>
                <c:pt idx="9">
                  <c:v>7728492</c:v>
                </c:pt>
                <c:pt idx="10">
                  <c:v>8032025</c:v>
                </c:pt>
                <c:pt idx="11">
                  <c:v>6933264</c:v>
                </c:pt>
                <c:pt idx="12">
                  <c:v>5871832</c:v>
                </c:pt>
                <c:pt idx="13">
                  <c:v>5949771</c:v>
                </c:pt>
                <c:pt idx="15">
                  <c:v>7030097.7142857146</c:v>
                </c:pt>
                <c:pt idx="16">
                  <c:v>98421368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6A54-48DF-B1B4-159924D84FDC}"/>
            </c:ext>
          </c:extLst>
        </c:ser>
        <c:ser>
          <c:idx val="9"/>
          <c:order val="9"/>
          <c:tx>
            <c:strRef>
              <c:f>'Taxable Value'!$A$11</c:f>
              <c:strCache>
                <c:ptCount val="1"/>
                <c:pt idx="0">
                  <c:v>Jeff Davis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'Taxable Value'!$B$1:$R$1</c:f>
              <c:strCache>
                <c:ptCount val="17"/>
                <c:pt idx="0">
                  <c:v>2007 TV</c:v>
                </c:pt>
                <c:pt idx="1">
                  <c:v>2008 TV </c:v>
                </c:pt>
                <c:pt idx="2">
                  <c:v>2009 TV</c:v>
                </c:pt>
                <c:pt idx="3">
                  <c:v>2010 TV</c:v>
                </c:pt>
                <c:pt idx="4">
                  <c:v>2011 TV</c:v>
                </c:pt>
                <c:pt idx="5">
                  <c:v>2012 TV</c:v>
                </c:pt>
                <c:pt idx="6">
                  <c:v>2013 TV</c:v>
                </c:pt>
                <c:pt idx="7">
                  <c:v>2014 TV</c:v>
                </c:pt>
                <c:pt idx="8">
                  <c:v>2015 TV</c:v>
                </c:pt>
                <c:pt idx="9">
                  <c:v>2016 TV</c:v>
                </c:pt>
                <c:pt idx="10">
                  <c:v>2017 TV</c:v>
                </c:pt>
                <c:pt idx="11">
                  <c:v>2018 TV</c:v>
                </c:pt>
                <c:pt idx="12">
                  <c:v>2019 TV</c:v>
                </c:pt>
                <c:pt idx="13">
                  <c:v>2020 TV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f>'Taxable Value'!$B$11:$R$11</c:f>
              <c:numCache>
                <c:formatCode>"$"#,##0</c:formatCode>
                <c:ptCount val="17"/>
                <c:pt idx="0">
                  <c:v>7751045</c:v>
                </c:pt>
                <c:pt idx="1">
                  <c:v>7777866</c:v>
                </c:pt>
                <c:pt idx="2">
                  <c:v>7380382</c:v>
                </c:pt>
                <c:pt idx="3">
                  <c:v>7091274</c:v>
                </c:pt>
                <c:pt idx="4">
                  <c:v>7222825</c:v>
                </c:pt>
                <c:pt idx="5">
                  <c:v>7601373</c:v>
                </c:pt>
                <c:pt idx="6">
                  <c:v>8262384</c:v>
                </c:pt>
                <c:pt idx="7">
                  <c:v>9038818</c:v>
                </c:pt>
                <c:pt idx="8">
                  <c:v>9142001</c:v>
                </c:pt>
                <c:pt idx="9">
                  <c:v>9165636</c:v>
                </c:pt>
                <c:pt idx="10">
                  <c:v>8828096</c:v>
                </c:pt>
                <c:pt idx="11">
                  <c:v>9680329</c:v>
                </c:pt>
                <c:pt idx="12">
                  <c:v>9430730</c:v>
                </c:pt>
                <c:pt idx="13">
                  <c:v>8622102</c:v>
                </c:pt>
                <c:pt idx="15">
                  <c:v>8356775.7857142854</c:v>
                </c:pt>
                <c:pt idx="16">
                  <c:v>116994861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6A54-48DF-B1B4-159924D84FDC}"/>
            </c:ext>
          </c:extLst>
        </c:ser>
        <c:ser>
          <c:idx val="10"/>
          <c:order val="10"/>
          <c:tx>
            <c:strRef>
              <c:f>'Taxable Value'!$A$12</c:f>
              <c:strCache>
                <c:ptCount val="1"/>
                <c:pt idx="0">
                  <c:v>Menard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'Taxable Value'!$B$1:$R$1</c:f>
              <c:strCache>
                <c:ptCount val="17"/>
                <c:pt idx="0">
                  <c:v>2007 TV</c:v>
                </c:pt>
                <c:pt idx="1">
                  <c:v>2008 TV </c:v>
                </c:pt>
                <c:pt idx="2">
                  <c:v>2009 TV</c:v>
                </c:pt>
                <c:pt idx="3">
                  <c:v>2010 TV</c:v>
                </c:pt>
                <c:pt idx="4">
                  <c:v>2011 TV</c:v>
                </c:pt>
                <c:pt idx="5">
                  <c:v>2012 TV</c:v>
                </c:pt>
                <c:pt idx="6">
                  <c:v>2013 TV</c:v>
                </c:pt>
                <c:pt idx="7">
                  <c:v>2014 TV</c:v>
                </c:pt>
                <c:pt idx="8">
                  <c:v>2015 TV</c:v>
                </c:pt>
                <c:pt idx="9">
                  <c:v>2016 TV</c:v>
                </c:pt>
                <c:pt idx="10">
                  <c:v>2017 TV</c:v>
                </c:pt>
                <c:pt idx="11">
                  <c:v>2018 TV</c:v>
                </c:pt>
                <c:pt idx="12">
                  <c:v>2019 TV</c:v>
                </c:pt>
                <c:pt idx="13">
                  <c:v>2020 TV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f>'Taxable Value'!$B$12:$R$12</c:f>
              <c:numCache>
                <c:formatCode>"$"#,##0</c:formatCode>
                <c:ptCount val="17"/>
                <c:pt idx="0">
                  <c:v>6781874</c:v>
                </c:pt>
                <c:pt idx="1">
                  <c:v>7298767</c:v>
                </c:pt>
                <c:pt idx="2">
                  <c:v>7069470</c:v>
                </c:pt>
                <c:pt idx="3">
                  <c:v>7067592</c:v>
                </c:pt>
                <c:pt idx="4">
                  <c:v>7513935</c:v>
                </c:pt>
                <c:pt idx="5">
                  <c:v>7155111</c:v>
                </c:pt>
                <c:pt idx="6">
                  <c:v>8109887</c:v>
                </c:pt>
                <c:pt idx="7">
                  <c:v>10441232</c:v>
                </c:pt>
                <c:pt idx="8">
                  <c:v>8337402</c:v>
                </c:pt>
                <c:pt idx="9">
                  <c:v>8472639</c:v>
                </c:pt>
                <c:pt idx="10">
                  <c:v>8765054</c:v>
                </c:pt>
                <c:pt idx="11">
                  <c:v>9119216</c:v>
                </c:pt>
                <c:pt idx="12">
                  <c:v>9561334</c:v>
                </c:pt>
                <c:pt idx="13">
                  <c:v>10676513</c:v>
                </c:pt>
                <c:pt idx="15">
                  <c:v>8312144.7142857146</c:v>
                </c:pt>
                <c:pt idx="16">
                  <c:v>116370026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6A54-48DF-B1B4-159924D84FDC}"/>
            </c:ext>
          </c:extLst>
        </c:ser>
        <c:ser>
          <c:idx val="11"/>
          <c:order val="11"/>
          <c:tx>
            <c:strRef>
              <c:f>'Taxable Value'!$A$13</c:f>
              <c:strCache>
                <c:ptCount val="1"/>
                <c:pt idx="0">
                  <c:v>Edwards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'Taxable Value'!$B$1:$R$1</c:f>
              <c:strCache>
                <c:ptCount val="17"/>
                <c:pt idx="0">
                  <c:v>2007 TV</c:v>
                </c:pt>
                <c:pt idx="1">
                  <c:v>2008 TV </c:v>
                </c:pt>
                <c:pt idx="2">
                  <c:v>2009 TV</c:v>
                </c:pt>
                <c:pt idx="3">
                  <c:v>2010 TV</c:v>
                </c:pt>
                <c:pt idx="4">
                  <c:v>2011 TV</c:v>
                </c:pt>
                <c:pt idx="5">
                  <c:v>2012 TV</c:v>
                </c:pt>
                <c:pt idx="6">
                  <c:v>2013 TV</c:v>
                </c:pt>
                <c:pt idx="7">
                  <c:v>2014 TV</c:v>
                </c:pt>
                <c:pt idx="8">
                  <c:v>2015 TV</c:v>
                </c:pt>
                <c:pt idx="9">
                  <c:v>2016 TV</c:v>
                </c:pt>
                <c:pt idx="10">
                  <c:v>2017 TV</c:v>
                </c:pt>
                <c:pt idx="11">
                  <c:v>2018 TV</c:v>
                </c:pt>
                <c:pt idx="12">
                  <c:v>2019 TV</c:v>
                </c:pt>
                <c:pt idx="13">
                  <c:v>2020 TV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f>'Taxable Value'!$B$13:$R$13</c:f>
              <c:numCache>
                <c:formatCode>"$"#,##0</c:formatCode>
                <c:ptCount val="17"/>
                <c:pt idx="0">
                  <c:v>6940402</c:v>
                </c:pt>
                <c:pt idx="1">
                  <c:v>7028447</c:v>
                </c:pt>
                <c:pt idx="2">
                  <c:v>6432491</c:v>
                </c:pt>
                <c:pt idx="3">
                  <c:v>6591797</c:v>
                </c:pt>
                <c:pt idx="4">
                  <c:v>7276663</c:v>
                </c:pt>
                <c:pt idx="5">
                  <c:v>8253571</c:v>
                </c:pt>
                <c:pt idx="6">
                  <c:v>8427623</c:v>
                </c:pt>
                <c:pt idx="7">
                  <c:v>8083755</c:v>
                </c:pt>
                <c:pt idx="8">
                  <c:v>8935225</c:v>
                </c:pt>
                <c:pt idx="9">
                  <c:v>9433826</c:v>
                </c:pt>
                <c:pt idx="10">
                  <c:v>10078319</c:v>
                </c:pt>
                <c:pt idx="11">
                  <c:v>10628278</c:v>
                </c:pt>
                <c:pt idx="12">
                  <c:v>12648769</c:v>
                </c:pt>
                <c:pt idx="13">
                  <c:v>11473919</c:v>
                </c:pt>
                <c:pt idx="15">
                  <c:v>8730934.6428571437</c:v>
                </c:pt>
                <c:pt idx="16">
                  <c:v>122233085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A54-48DF-B1B4-159924D84FDC}"/>
            </c:ext>
          </c:extLst>
        </c:ser>
        <c:ser>
          <c:idx val="12"/>
          <c:order val="12"/>
          <c:tx>
            <c:strRef>
              <c:f>'Taxable Value'!$A$14</c:f>
              <c:strCache>
                <c:ptCount val="1"/>
                <c:pt idx="0">
                  <c:v>Concho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'Taxable Value'!$B$1:$R$1</c:f>
              <c:strCache>
                <c:ptCount val="17"/>
                <c:pt idx="0">
                  <c:v>2007 TV</c:v>
                </c:pt>
                <c:pt idx="1">
                  <c:v>2008 TV </c:v>
                </c:pt>
                <c:pt idx="2">
                  <c:v>2009 TV</c:v>
                </c:pt>
                <c:pt idx="3">
                  <c:v>2010 TV</c:v>
                </c:pt>
                <c:pt idx="4">
                  <c:v>2011 TV</c:v>
                </c:pt>
                <c:pt idx="5">
                  <c:v>2012 TV</c:v>
                </c:pt>
                <c:pt idx="6">
                  <c:v>2013 TV</c:v>
                </c:pt>
                <c:pt idx="7">
                  <c:v>2014 TV</c:v>
                </c:pt>
                <c:pt idx="8">
                  <c:v>2015 TV</c:v>
                </c:pt>
                <c:pt idx="9">
                  <c:v>2016 TV</c:v>
                </c:pt>
                <c:pt idx="10">
                  <c:v>2017 TV</c:v>
                </c:pt>
                <c:pt idx="11">
                  <c:v>2018 TV</c:v>
                </c:pt>
                <c:pt idx="12">
                  <c:v>2019 TV</c:v>
                </c:pt>
                <c:pt idx="13">
                  <c:v>2020 TV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f>'Taxable Value'!$B$14:$R$14</c:f>
              <c:numCache>
                <c:formatCode>"$"#,##0</c:formatCode>
                <c:ptCount val="17"/>
                <c:pt idx="0">
                  <c:v>9326735</c:v>
                </c:pt>
                <c:pt idx="1">
                  <c:v>10464869</c:v>
                </c:pt>
                <c:pt idx="2">
                  <c:v>8333322</c:v>
                </c:pt>
                <c:pt idx="3">
                  <c:v>8783565</c:v>
                </c:pt>
                <c:pt idx="4">
                  <c:v>10504224</c:v>
                </c:pt>
                <c:pt idx="5">
                  <c:v>11604110</c:v>
                </c:pt>
                <c:pt idx="6">
                  <c:v>10048945</c:v>
                </c:pt>
                <c:pt idx="7">
                  <c:v>10287892</c:v>
                </c:pt>
                <c:pt idx="8">
                  <c:v>10064985</c:v>
                </c:pt>
                <c:pt idx="9">
                  <c:v>9038811</c:v>
                </c:pt>
                <c:pt idx="10">
                  <c:v>7429250</c:v>
                </c:pt>
                <c:pt idx="11">
                  <c:v>7473275</c:v>
                </c:pt>
                <c:pt idx="12">
                  <c:v>7949223</c:v>
                </c:pt>
                <c:pt idx="13">
                  <c:v>10381836</c:v>
                </c:pt>
                <c:pt idx="15">
                  <c:v>9406503</c:v>
                </c:pt>
                <c:pt idx="16">
                  <c:v>131691042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E-6A54-48DF-B1B4-159924D84FDC}"/>
            </c:ext>
          </c:extLst>
        </c:ser>
        <c:ser>
          <c:idx val="13"/>
          <c:order val="13"/>
          <c:tx>
            <c:strRef>
              <c:f>'Taxable Value'!$A$15</c:f>
              <c:strCache>
                <c:ptCount val="1"/>
                <c:pt idx="0">
                  <c:v>Dickens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'Taxable Value'!$B$1:$R$1</c:f>
              <c:strCache>
                <c:ptCount val="17"/>
                <c:pt idx="0">
                  <c:v>2007 TV</c:v>
                </c:pt>
                <c:pt idx="1">
                  <c:v>2008 TV </c:v>
                </c:pt>
                <c:pt idx="2">
                  <c:v>2009 TV</c:v>
                </c:pt>
                <c:pt idx="3">
                  <c:v>2010 TV</c:v>
                </c:pt>
                <c:pt idx="4">
                  <c:v>2011 TV</c:v>
                </c:pt>
                <c:pt idx="5">
                  <c:v>2012 TV</c:v>
                </c:pt>
                <c:pt idx="6">
                  <c:v>2013 TV</c:v>
                </c:pt>
                <c:pt idx="7">
                  <c:v>2014 TV</c:v>
                </c:pt>
                <c:pt idx="8">
                  <c:v>2015 TV</c:v>
                </c:pt>
                <c:pt idx="9">
                  <c:v>2016 TV</c:v>
                </c:pt>
                <c:pt idx="10">
                  <c:v>2017 TV</c:v>
                </c:pt>
                <c:pt idx="11">
                  <c:v>2018 TV</c:v>
                </c:pt>
                <c:pt idx="12">
                  <c:v>2019 TV</c:v>
                </c:pt>
                <c:pt idx="13">
                  <c:v>2020 TV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f>'Taxable Value'!$B$15:$R$15</c:f>
              <c:numCache>
                <c:formatCode>"$"#,##0</c:formatCode>
                <c:ptCount val="17"/>
                <c:pt idx="0">
                  <c:v>11149068</c:v>
                </c:pt>
                <c:pt idx="1">
                  <c:v>11872092</c:v>
                </c:pt>
                <c:pt idx="2">
                  <c:v>11144203</c:v>
                </c:pt>
                <c:pt idx="3">
                  <c:v>10902868</c:v>
                </c:pt>
                <c:pt idx="4">
                  <c:v>9620548</c:v>
                </c:pt>
                <c:pt idx="5">
                  <c:v>9408133</c:v>
                </c:pt>
                <c:pt idx="6">
                  <c:v>9245532</c:v>
                </c:pt>
                <c:pt idx="7">
                  <c:v>9092957</c:v>
                </c:pt>
                <c:pt idx="8">
                  <c:v>9396837</c:v>
                </c:pt>
                <c:pt idx="9">
                  <c:v>9119758</c:v>
                </c:pt>
                <c:pt idx="10">
                  <c:v>8877935</c:v>
                </c:pt>
                <c:pt idx="11">
                  <c:v>9642249</c:v>
                </c:pt>
                <c:pt idx="12">
                  <c:v>9774144</c:v>
                </c:pt>
                <c:pt idx="13">
                  <c:v>10058288</c:v>
                </c:pt>
                <c:pt idx="15">
                  <c:v>9950329.4285714291</c:v>
                </c:pt>
                <c:pt idx="16">
                  <c:v>139304612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F-6A54-48DF-B1B4-159924D84FDC}"/>
            </c:ext>
          </c:extLst>
        </c:ser>
        <c:ser>
          <c:idx val="14"/>
          <c:order val="14"/>
          <c:tx>
            <c:strRef>
              <c:f>'Taxable Value'!$A$16</c:f>
              <c:strCache>
                <c:ptCount val="1"/>
                <c:pt idx="0">
                  <c:v>Coke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'Taxable Value'!$B$1:$R$1</c:f>
              <c:strCache>
                <c:ptCount val="17"/>
                <c:pt idx="0">
                  <c:v>2007 TV</c:v>
                </c:pt>
                <c:pt idx="1">
                  <c:v>2008 TV </c:v>
                </c:pt>
                <c:pt idx="2">
                  <c:v>2009 TV</c:v>
                </c:pt>
                <c:pt idx="3">
                  <c:v>2010 TV</c:v>
                </c:pt>
                <c:pt idx="4">
                  <c:v>2011 TV</c:v>
                </c:pt>
                <c:pt idx="5">
                  <c:v>2012 TV</c:v>
                </c:pt>
                <c:pt idx="6">
                  <c:v>2013 TV</c:v>
                </c:pt>
                <c:pt idx="7">
                  <c:v>2014 TV</c:v>
                </c:pt>
                <c:pt idx="8">
                  <c:v>2015 TV</c:v>
                </c:pt>
                <c:pt idx="9">
                  <c:v>2016 TV</c:v>
                </c:pt>
                <c:pt idx="10">
                  <c:v>2017 TV</c:v>
                </c:pt>
                <c:pt idx="11">
                  <c:v>2018 TV</c:v>
                </c:pt>
                <c:pt idx="12">
                  <c:v>2019 TV</c:v>
                </c:pt>
                <c:pt idx="13">
                  <c:v>2020 TV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f>'Taxable Value'!$B$16:$R$16</c:f>
              <c:numCache>
                <c:formatCode>"$"#,##0</c:formatCode>
                <c:ptCount val="17"/>
                <c:pt idx="0">
                  <c:v>7824254</c:v>
                </c:pt>
                <c:pt idx="1">
                  <c:v>8298140</c:v>
                </c:pt>
                <c:pt idx="2">
                  <c:v>8570694</c:v>
                </c:pt>
                <c:pt idx="3">
                  <c:v>9870626</c:v>
                </c:pt>
                <c:pt idx="4">
                  <c:v>10435159</c:v>
                </c:pt>
                <c:pt idx="5">
                  <c:v>11154328</c:v>
                </c:pt>
                <c:pt idx="6">
                  <c:v>10942068</c:v>
                </c:pt>
                <c:pt idx="7">
                  <c:v>11306699</c:v>
                </c:pt>
                <c:pt idx="8">
                  <c:v>10125295</c:v>
                </c:pt>
                <c:pt idx="9">
                  <c:v>9652895</c:v>
                </c:pt>
                <c:pt idx="10">
                  <c:v>9361253</c:v>
                </c:pt>
                <c:pt idx="11">
                  <c:v>10135076</c:v>
                </c:pt>
                <c:pt idx="12">
                  <c:v>11871493</c:v>
                </c:pt>
                <c:pt idx="13">
                  <c:v>10891179</c:v>
                </c:pt>
                <c:pt idx="15">
                  <c:v>10031368.5</c:v>
                </c:pt>
                <c:pt idx="16">
                  <c:v>140439159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0-6A54-48DF-B1B4-159924D84FDC}"/>
            </c:ext>
          </c:extLst>
        </c:ser>
        <c:ser>
          <c:idx val="16"/>
          <c:order val="16"/>
          <c:tx>
            <c:strRef>
              <c:f>'Taxable Value'!$A$18</c:f>
              <c:strCache>
                <c:ptCount val="1"/>
                <c:pt idx="0">
                  <c:v>Sherman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'Taxable Value'!$B$1:$R$1</c:f>
              <c:strCache>
                <c:ptCount val="17"/>
                <c:pt idx="0">
                  <c:v>2007 TV</c:v>
                </c:pt>
                <c:pt idx="1">
                  <c:v>2008 TV </c:v>
                </c:pt>
                <c:pt idx="2">
                  <c:v>2009 TV</c:v>
                </c:pt>
                <c:pt idx="3">
                  <c:v>2010 TV</c:v>
                </c:pt>
                <c:pt idx="4">
                  <c:v>2011 TV</c:v>
                </c:pt>
                <c:pt idx="5">
                  <c:v>2012 TV</c:v>
                </c:pt>
                <c:pt idx="6">
                  <c:v>2013 TV</c:v>
                </c:pt>
                <c:pt idx="7">
                  <c:v>2014 TV</c:v>
                </c:pt>
                <c:pt idx="8">
                  <c:v>2015 TV</c:v>
                </c:pt>
                <c:pt idx="9">
                  <c:v>2016 TV</c:v>
                </c:pt>
                <c:pt idx="10">
                  <c:v>2017 TV</c:v>
                </c:pt>
                <c:pt idx="11">
                  <c:v>2018 TV</c:v>
                </c:pt>
                <c:pt idx="12">
                  <c:v>2019 TV</c:v>
                </c:pt>
                <c:pt idx="13">
                  <c:v>2020 TV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f>'Taxable Value'!$B$18:$R$18</c:f>
              <c:numCache>
                <c:formatCode>"$"#,##0</c:formatCode>
                <c:ptCount val="17"/>
                <c:pt idx="0">
                  <c:v>6279814</c:v>
                </c:pt>
                <c:pt idx="1">
                  <c:v>6301959</c:v>
                </c:pt>
                <c:pt idx="2">
                  <c:v>6476800</c:v>
                </c:pt>
                <c:pt idx="3">
                  <c:v>7280140</c:v>
                </c:pt>
                <c:pt idx="4">
                  <c:v>8020770</c:v>
                </c:pt>
                <c:pt idx="5">
                  <c:v>10766040</c:v>
                </c:pt>
                <c:pt idx="6">
                  <c:v>11357378</c:v>
                </c:pt>
                <c:pt idx="7">
                  <c:v>10866067</c:v>
                </c:pt>
                <c:pt idx="8">
                  <c:v>11019101</c:v>
                </c:pt>
                <c:pt idx="9">
                  <c:v>12460462</c:v>
                </c:pt>
                <c:pt idx="10">
                  <c:v>12296220</c:v>
                </c:pt>
                <c:pt idx="11">
                  <c:v>13013158</c:v>
                </c:pt>
                <c:pt idx="12">
                  <c:v>14099075</c:v>
                </c:pt>
                <c:pt idx="13">
                  <c:v>17047290</c:v>
                </c:pt>
                <c:pt idx="15">
                  <c:v>10520305.285714285</c:v>
                </c:pt>
                <c:pt idx="16">
                  <c:v>147284274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A54-48DF-B1B4-159924D84FDC}"/>
            </c:ext>
          </c:extLst>
        </c:ser>
        <c:ser>
          <c:idx val="17"/>
          <c:order val="17"/>
          <c:tx>
            <c:strRef>
              <c:f>'Taxable Value'!$A$19</c:f>
              <c:strCache>
                <c:ptCount val="1"/>
                <c:pt idx="0">
                  <c:v>Fisher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'Taxable Value'!$B$1:$R$1</c:f>
              <c:strCache>
                <c:ptCount val="17"/>
                <c:pt idx="0">
                  <c:v>2007 TV</c:v>
                </c:pt>
                <c:pt idx="1">
                  <c:v>2008 TV </c:v>
                </c:pt>
                <c:pt idx="2">
                  <c:v>2009 TV</c:v>
                </c:pt>
                <c:pt idx="3">
                  <c:v>2010 TV</c:v>
                </c:pt>
                <c:pt idx="4">
                  <c:v>2011 TV</c:v>
                </c:pt>
                <c:pt idx="5">
                  <c:v>2012 TV</c:v>
                </c:pt>
                <c:pt idx="6">
                  <c:v>2013 TV</c:v>
                </c:pt>
                <c:pt idx="7">
                  <c:v>2014 TV</c:v>
                </c:pt>
                <c:pt idx="8">
                  <c:v>2015 TV</c:v>
                </c:pt>
                <c:pt idx="9">
                  <c:v>2016 TV</c:v>
                </c:pt>
                <c:pt idx="10">
                  <c:v>2017 TV</c:v>
                </c:pt>
                <c:pt idx="11">
                  <c:v>2018 TV</c:v>
                </c:pt>
                <c:pt idx="12">
                  <c:v>2019 TV</c:v>
                </c:pt>
                <c:pt idx="13">
                  <c:v>2020 TV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f>'Taxable Value'!$B$19:$R$19</c:f>
              <c:numCache>
                <c:formatCode>"$"#,##0</c:formatCode>
                <c:ptCount val="17"/>
                <c:pt idx="0">
                  <c:v>7556580</c:v>
                </c:pt>
                <c:pt idx="1">
                  <c:v>8390537</c:v>
                </c:pt>
                <c:pt idx="2">
                  <c:v>7730455</c:v>
                </c:pt>
                <c:pt idx="3">
                  <c:v>7968655</c:v>
                </c:pt>
                <c:pt idx="4">
                  <c:v>8551576</c:v>
                </c:pt>
                <c:pt idx="5">
                  <c:v>10626667</c:v>
                </c:pt>
                <c:pt idx="6">
                  <c:v>10801275</c:v>
                </c:pt>
                <c:pt idx="7">
                  <c:v>12179374</c:v>
                </c:pt>
                <c:pt idx="8">
                  <c:v>12621011</c:v>
                </c:pt>
                <c:pt idx="9">
                  <c:v>12978270</c:v>
                </c:pt>
                <c:pt idx="10">
                  <c:v>13443908</c:v>
                </c:pt>
                <c:pt idx="11">
                  <c:v>13832666</c:v>
                </c:pt>
                <c:pt idx="12">
                  <c:v>12731255</c:v>
                </c:pt>
                <c:pt idx="13">
                  <c:v>13599650</c:v>
                </c:pt>
                <c:pt idx="15">
                  <c:v>10929419.928571429</c:v>
                </c:pt>
                <c:pt idx="16">
                  <c:v>153011879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1-6A54-48DF-B1B4-159924D84FDC}"/>
            </c:ext>
          </c:extLst>
        </c:ser>
        <c:ser>
          <c:idx val="18"/>
          <c:order val="18"/>
          <c:tx>
            <c:strRef>
              <c:f>'Taxable Value'!$A$20</c:f>
              <c:strCache>
                <c:ptCount val="1"/>
                <c:pt idx="0">
                  <c:v>Sterling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'Taxable Value'!$B$1:$R$1</c:f>
              <c:strCache>
                <c:ptCount val="17"/>
                <c:pt idx="0">
                  <c:v>2007 TV</c:v>
                </c:pt>
                <c:pt idx="1">
                  <c:v>2008 TV </c:v>
                </c:pt>
                <c:pt idx="2">
                  <c:v>2009 TV</c:v>
                </c:pt>
                <c:pt idx="3">
                  <c:v>2010 TV</c:v>
                </c:pt>
                <c:pt idx="4">
                  <c:v>2011 TV</c:v>
                </c:pt>
                <c:pt idx="5">
                  <c:v>2012 TV</c:v>
                </c:pt>
                <c:pt idx="6">
                  <c:v>2013 TV</c:v>
                </c:pt>
                <c:pt idx="7">
                  <c:v>2014 TV</c:v>
                </c:pt>
                <c:pt idx="8">
                  <c:v>2015 TV</c:v>
                </c:pt>
                <c:pt idx="9">
                  <c:v>2016 TV</c:v>
                </c:pt>
                <c:pt idx="10">
                  <c:v>2017 TV</c:v>
                </c:pt>
                <c:pt idx="11">
                  <c:v>2018 TV</c:v>
                </c:pt>
                <c:pt idx="12">
                  <c:v>2019 TV</c:v>
                </c:pt>
                <c:pt idx="13">
                  <c:v>2020 TV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f>'Taxable Value'!$B$20:$R$20</c:f>
              <c:numCache>
                <c:formatCode>"$"#,##0</c:formatCode>
                <c:ptCount val="17"/>
                <c:pt idx="0">
                  <c:v>17526280</c:v>
                </c:pt>
                <c:pt idx="1">
                  <c:v>8723545</c:v>
                </c:pt>
                <c:pt idx="2">
                  <c:v>5650863</c:v>
                </c:pt>
                <c:pt idx="3">
                  <c:v>5576904</c:v>
                </c:pt>
                <c:pt idx="4">
                  <c:v>7744176</c:v>
                </c:pt>
                <c:pt idx="5">
                  <c:v>11309155</c:v>
                </c:pt>
                <c:pt idx="6">
                  <c:v>15515758</c:v>
                </c:pt>
                <c:pt idx="7">
                  <c:v>17841050</c:v>
                </c:pt>
                <c:pt idx="8">
                  <c:v>14949841</c:v>
                </c:pt>
                <c:pt idx="9">
                  <c:v>11477621</c:v>
                </c:pt>
                <c:pt idx="10">
                  <c:v>13025666</c:v>
                </c:pt>
                <c:pt idx="11">
                  <c:v>15510567</c:v>
                </c:pt>
                <c:pt idx="12">
                  <c:v>13175523</c:v>
                </c:pt>
                <c:pt idx="13">
                  <c:v>9903238</c:v>
                </c:pt>
                <c:pt idx="15">
                  <c:v>11995013.357142856</c:v>
                </c:pt>
                <c:pt idx="16">
                  <c:v>167930187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2-6A54-48DF-B1B4-159924D84FDC}"/>
            </c:ext>
          </c:extLst>
        </c:ser>
        <c:ser>
          <c:idx val="19"/>
          <c:order val="19"/>
          <c:tx>
            <c:strRef>
              <c:f>'Taxable Value'!$A$21</c:f>
              <c:strCache>
                <c:ptCount val="1"/>
                <c:pt idx="0">
                  <c:v>Crosby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'Taxable Value'!$B$1:$R$1</c:f>
              <c:strCache>
                <c:ptCount val="17"/>
                <c:pt idx="0">
                  <c:v>2007 TV</c:v>
                </c:pt>
                <c:pt idx="1">
                  <c:v>2008 TV </c:v>
                </c:pt>
                <c:pt idx="2">
                  <c:v>2009 TV</c:v>
                </c:pt>
                <c:pt idx="3">
                  <c:v>2010 TV</c:v>
                </c:pt>
                <c:pt idx="4">
                  <c:v>2011 TV</c:v>
                </c:pt>
                <c:pt idx="5">
                  <c:v>2012 TV</c:v>
                </c:pt>
                <c:pt idx="6">
                  <c:v>2013 TV</c:v>
                </c:pt>
                <c:pt idx="7">
                  <c:v>2014 TV</c:v>
                </c:pt>
                <c:pt idx="8">
                  <c:v>2015 TV</c:v>
                </c:pt>
                <c:pt idx="9">
                  <c:v>2016 TV</c:v>
                </c:pt>
                <c:pt idx="10">
                  <c:v>2017 TV</c:v>
                </c:pt>
                <c:pt idx="11">
                  <c:v>2018 TV</c:v>
                </c:pt>
                <c:pt idx="12">
                  <c:v>2019 TV</c:v>
                </c:pt>
                <c:pt idx="13">
                  <c:v>2020 TV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f>'Taxable Value'!$B$21:$R$21</c:f>
              <c:numCache>
                <c:formatCode>"$"#,##0</c:formatCode>
                <c:ptCount val="17"/>
                <c:pt idx="0">
                  <c:v>9641360</c:v>
                </c:pt>
                <c:pt idx="1">
                  <c:v>9726033</c:v>
                </c:pt>
                <c:pt idx="2">
                  <c:v>10134935</c:v>
                </c:pt>
                <c:pt idx="3">
                  <c:v>10247122</c:v>
                </c:pt>
                <c:pt idx="4">
                  <c:v>9535796</c:v>
                </c:pt>
                <c:pt idx="5">
                  <c:v>11451176</c:v>
                </c:pt>
                <c:pt idx="6">
                  <c:v>11625872</c:v>
                </c:pt>
                <c:pt idx="7">
                  <c:v>12476914</c:v>
                </c:pt>
                <c:pt idx="8">
                  <c:v>13330314</c:v>
                </c:pt>
                <c:pt idx="9">
                  <c:v>13906105</c:v>
                </c:pt>
                <c:pt idx="10">
                  <c:v>13841556</c:v>
                </c:pt>
                <c:pt idx="11">
                  <c:v>14496669</c:v>
                </c:pt>
                <c:pt idx="12">
                  <c:v>13912722</c:v>
                </c:pt>
                <c:pt idx="13">
                  <c:v>14420027</c:v>
                </c:pt>
                <c:pt idx="15">
                  <c:v>12053328.642857144</c:v>
                </c:pt>
                <c:pt idx="16">
                  <c:v>168746601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3-6A54-48DF-B1B4-159924D84FDC}"/>
            </c:ext>
          </c:extLst>
        </c:ser>
        <c:ser>
          <c:idx val="20"/>
          <c:order val="20"/>
          <c:tx>
            <c:strRef>
              <c:f>'Taxable Value'!$A$22</c:f>
              <c:strCache>
                <c:ptCount val="1"/>
                <c:pt idx="0">
                  <c:v>Stonewall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'Taxable Value'!$B$1:$R$1</c:f>
              <c:strCache>
                <c:ptCount val="17"/>
                <c:pt idx="0">
                  <c:v>2007 TV</c:v>
                </c:pt>
                <c:pt idx="1">
                  <c:v>2008 TV </c:v>
                </c:pt>
                <c:pt idx="2">
                  <c:v>2009 TV</c:v>
                </c:pt>
                <c:pt idx="3">
                  <c:v>2010 TV</c:v>
                </c:pt>
                <c:pt idx="4">
                  <c:v>2011 TV</c:v>
                </c:pt>
                <c:pt idx="5">
                  <c:v>2012 TV</c:v>
                </c:pt>
                <c:pt idx="6">
                  <c:v>2013 TV</c:v>
                </c:pt>
                <c:pt idx="7">
                  <c:v>2014 TV</c:v>
                </c:pt>
                <c:pt idx="8">
                  <c:v>2015 TV</c:v>
                </c:pt>
                <c:pt idx="9">
                  <c:v>2016 TV</c:v>
                </c:pt>
                <c:pt idx="10">
                  <c:v>2017 TV</c:v>
                </c:pt>
                <c:pt idx="11">
                  <c:v>2018 TV</c:v>
                </c:pt>
                <c:pt idx="12">
                  <c:v>2019 TV</c:v>
                </c:pt>
                <c:pt idx="13">
                  <c:v>2020 TV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f>'Taxable Value'!$B$22:$R$22</c:f>
              <c:numCache>
                <c:formatCode>"$"#,##0</c:formatCode>
                <c:ptCount val="17"/>
                <c:pt idx="0">
                  <c:v>14096818</c:v>
                </c:pt>
                <c:pt idx="1">
                  <c:v>14675396</c:v>
                </c:pt>
                <c:pt idx="2">
                  <c:v>10497959</c:v>
                </c:pt>
                <c:pt idx="3">
                  <c:v>11155754</c:v>
                </c:pt>
                <c:pt idx="4">
                  <c:v>13802631</c:v>
                </c:pt>
                <c:pt idx="5">
                  <c:v>16917468</c:v>
                </c:pt>
                <c:pt idx="6">
                  <c:v>17824715</c:v>
                </c:pt>
                <c:pt idx="7">
                  <c:v>18964996</c:v>
                </c:pt>
                <c:pt idx="8">
                  <c:v>12622289</c:v>
                </c:pt>
                <c:pt idx="9">
                  <c:v>11095467</c:v>
                </c:pt>
                <c:pt idx="10">
                  <c:v>12164434</c:v>
                </c:pt>
                <c:pt idx="11">
                  <c:v>12734554</c:v>
                </c:pt>
                <c:pt idx="12">
                  <c:v>13228840</c:v>
                </c:pt>
                <c:pt idx="13">
                  <c:v>8884397</c:v>
                </c:pt>
                <c:pt idx="15">
                  <c:v>13476122.714285715</c:v>
                </c:pt>
                <c:pt idx="16">
                  <c:v>188665718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4-6A54-48DF-B1B4-159924D84FDC}"/>
            </c:ext>
          </c:extLst>
        </c:ser>
        <c:ser>
          <c:idx val="21"/>
          <c:order val="21"/>
          <c:tx>
            <c:strRef>
              <c:f>'Taxable Value'!$A$23</c:f>
              <c:strCache>
                <c:ptCount val="1"/>
                <c:pt idx="0">
                  <c:v>Floyd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'Taxable Value'!$B$1:$R$1</c:f>
              <c:strCache>
                <c:ptCount val="17"/>
                <c:pt idx="0">
                  <c:v>2007 TV</c:v>
                </c:pt>
                <c:pt idx="1">
                  <c:v>2008 TV </c:v>
                </c:pt>
                <c:pt idx="2">
                  <c:v>2009 TV</c:v>
                </c:pt>
                <c:pt idx="3">
                  <c:v>2010 TV</c:v>
                </c:pt>
                <c:pt idx="4">
                  <c:v>2011 TV</c:v>
                </c:pt>
                <c:pt idx="5">
                  <c:v>2012 TV</c:v>
                </c:pt>
                <c:pt idx="6">
                  <c:v>2013 TV</c:v>
                </c:pt>
                <c:pt idx="7">
                  <c:v>2014 TV</c:v>
                </c:pt>
                <c:pt idx="8">
                  <c:v>2015 TV</c:v>
                </c:pt>
                <c:pt idx="9">
                  <c:v>2016 TV</c:v>
                </c:pt>
                <c:pt idx="10">
                  <c:v>2017 TV</c:v>
                </c:pt>
                <c:pt idx="11">
                  <c:v>2018 TV</c:v>
                </c:pt>
                <c:pt idx="12">
                  <c:v>2019 TV</c:v>
                </c:pt>
                <c:pt idx="13">
                  <c:v>2020 TV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f>'Taxable Value'!$B$23:$R$23</c:f>
              <c:numCache>
                <c:formatCode>"$"#,##0</c:formatCode>
                <c:ptCount val="17"/>
                <c:pt idx="0">
                  <c:v>14317168</c:v>
                </c:pt>
                <c:pt idx="1">
                  <c:v>15074584</c:v>
                </c:pt>
                <c:pt idx="2">
                  <c:v>14293721</c:v>
                </c:pt>
                <c:pt idx="3">
                  <c:v>14203874</c:v>
                </c:pt>
                <c:pt idx="4">
                  <c:v>15355190</c:v>
                </c:pt>
                <c:pt idx="5">
                  <c:v>17320011</c:v>
                </c:pt>
                <c:pt idx="6">
                  <c:v>17406878</c:v>
                </c:pt>
                <c:pt idx="7">
                  <c:v>16413782</c:v>
                </c:pt>
                <c:pt idx="8">
                  <c:v>19488853</c:v>
                </c:pt>
                <c:pt idx="9">
                  <c:v>18225924</c:v>
                </c:pt>
                <c:pt idx="10">
                  <c:v>16280114</c:v>
                </c:pt>
                <c:pt idx="11">
                  <c:v>15932891</c:v>
                </c:pt>
                <c:pt idx="12">
                  <c:v>17822401</c:v>
                </c:pt>
                <c:pt idx="13">
                  <c:v>24724676</c:v>
                </c:pt>
                <c:pt idx="15">
                  <c:v>16918576.214285713</c:v>
                </c:pt>
                <c:pt idx="16">
                  <c:v>236860067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5-6A54-48DF-B1B4-159924D84FDC}"/>
            </c:ext>
          </c:extLst>
        </c:ser>
        <c:ser>
          <c:idx val="22"/>
          <c:order val="22"/>
          <c:tx>
            <c:strRef>
              <c:f>'Taxable Value'!$A$24</c:f>
              <c:strCache>
                <c:ptCount val="1"/>
                <c:pt idx="0">
                  <c:v>Schleicher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'Taxable Value'!$B$1:$R$1</c:f>
              <c:strCache>
                <c:ptCount val="17"/>
                <c:pt idx="0">
                  <c:v>2007 TV</c:v>
                </c:pt>
                <c:pt idx="1">
                  <c:v>2008 TV </c:v>
                </c:pt>
                <c:pt idx="2">
                  <c:v>2009 TV</c:v>
                </c:pt>
                <c:pt idx="3">
                  <c:v>2010 TV</c:v>
                </c:pt>
                <c:pt idx="4">
                  <c:v>2011 TV</c:v>
                </c:pt>
                <c:pt idx="5">
                  <c:v>2012 TV</c:v>
                </c:pt>
                <c:pt idx="6">
                  <c:v>2013 TV</c:v>
                </c:pt>
                <c:pt idx="7">
                  <c:v>2014 TV</c:v>
                </c:pt>
                <c:pt idx="8">
                  <c:v>2015 TV</c:v>
                </c:pt>
                <c:pt idx="9">
                  <c:v>2016 TV</c:v>
                </c:pt>
                <c:pt idx="10">
                  <c:v>2017 TV</c:v>
                </c:pt>
                <c:pt idx="11">
                  <c:v>2018 TV</c:v>
                </c:pt>
                <c:pt idx="12">
                  <c:v>2019 TV</c:v>
                </c:pt>
                <c:pt idx="13">
                  <c:v>2020 TV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f>'Taxable Value'!$B$24:$R$24</c:f>
              <c:numCache>
                <c:formatCode>"$"#,##0</c:formatCode>
                <c:ptCount val="17"/>
                <c:pt idx="0">
                  <c:v>14950518</c:v>
                </c:pt>
                <c:pt idx="1">
                  <c:v>16083389</c:v>
                </c:pt>
                <c:pt idx="2">
                  <c:v>11598970</c:v>
                </c:pt>
                <c:pt idx="3">
                  <c:v>14675777</c:v>
                </c:pt>
                <c:pt idx="4">
                  <c:v>16853712</c:v>
                </c:pt>
                <c:pt idx="5">
                  <c:v>21087619</c:v>
                </c:pt>
                <c:pt idx="6">
                  <c:v>22547391</c:v>
                </c:pt>
                <c:pt idx="7">
                  <c:v>33410549</c:v>
                </c:pt>
                <c:pt idx="8">
                  <c:v>25688304</c:v>
                </c:pt>
                <c:pt idx="9">
                  <c:v>21870696</c:v>
                </c:pt>
                <c:pt idx="10">
                  <c:v>21860195</c:v>
                </c:pt>
                <c:pt idx="11">
                  <c:v>22391745</c:v>
                </c:pt>
                <c:pt idx="12">
                  <c:v>24453202</c:v>
                </c:pt>
                <c:pt idx="13">
                  <c:v>18942418</c:v>
                </c:pt>
                <c:pt idx="15">
                  <c:v>20458177.5</c:v>
                </c:pt>
                <c:pt idx="16">
                  <c:v>286414485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6-6A54-48DF-B1B4-159924D84FDC}"/>
            </c:ext>
          </c:extLst>
        </c:ser>
        <c:ser>
          <c:idx val="23"/>
          <c:order val="23"/>
          <c:tx>
            <c:strRef>
              <c:f>'Taxable Value'!$A$25</c:f>
              <c:strCache>
                <c:ptCount val="1"/>
                <c:pt idx="0">
                  <c:v>Lynn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'Taxable Value'!$B$1:$R$1</c:f>
              <c:strCache>
                <c:ptCount val="17"/>
                <c:pt idx="0">
                  <c:v>2007 TV</c:v>
                </c:pt>
                <c:pt idx="1">
                  <c:v>2008 TV </c:v>
                </c:pt>
                <c:pt idx="2">
                  <c:v>2009 TV</c:v>
                </c:pt>
                <c:pt idx="3">
                  <c:v>2010 TV</c:v>
                </c:pt>
                <c:pt idx="4">
                  <c:v>2011 TV</c:v>
                </c:pt>
                <c:pt idx="5">
                  <c:v>2012 TV</c:v>
                </c:pt>
                <c:pt idx="6">
                  <c:v>2013 TV</c:v>
                </c:pt>
                <c:pt idx="7">
                  <c:v>2014 TV</c:v>
                </c:pt>
                <c:pt idx="8">
                  <c:v>2015 TV</c:v>
                </c:pt>
                <c:pt idx="9">
                  <c:v>2016 TV</c:v>
                </c:pt>
                <c:pt idx="10">
                  <c:v>2017 TV</c:v>
                </c:pt>
                <c:pt idx="11">
                  <c:v>2018 TV</c:v>
                </c:pt>
                <c:pt idx="12">
                  <c:v>2019 TV</c:v>
                </c:pt>
                <c:pt idx="13">
                  <c:v>2020 TV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f>'Taxable Value'!$B$25:$R$25</c:f>
              <c:numCache>
                <c:formatCode>"$"#,##0</c:formatCode>
                <c:ptCount val="17"/>
                <c:pt idx="0">
                  <c:v>13184140</c:v>
                </c:pt>
                <c:pt idx="1">
                  <c:v>14960183</c:v>
                </c:pt>
                <c:pt idx="2">
                  <c:v>13428486</c:v>
                </c:pt>
                <c:pt idx="3">
                  <c:v>14880049</c:v>
                </c:pt>
                <c:pt idx="4">
                  <c:v>15324087</c:v>
                </c:pt>
                <c:pt idx="5">
                  <c:v>18770029</c:v>
                </c:pt>
                <c:pt idx="6">
                  <c:v>20097658</c:v>
                </c:pt>
                <c:pt idx="7">
                  <c:v>22060909</c:v>
                </c:pt>
                <c:pt idx="8">
                  <c:v>19444789</c:v>
                </c:pt>
                <c:pt idx="9">
                  <c:v>27724953</c:v>
                </c:pt>
                <c:pt idx="10">
                  <c:v>26786986</c:v>
                </c:pt>
                <c:pt idx="11">
                  <c:v>28916770</c:v>
                </c:pt>
                <c:pt idx="12">
                  <c:v>26531389</c:v>
                </c:pt>
                <c:pt idx="13">
                  <c:v>26256577</c:v>
                </c:pt>
                <c:pt idx="15">
                  <c:v>20597643.214285713</c:v>
                </c:pt>
                <c:pt idx="16">
                  <c:v>288367005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7-6A54-48DF-B1B4-159924D84FDC}"/>
            </c:ext>
          </c:extLst>
        </c:ser>
        <c:ser>
          <c:idx val="24"/>
          <c:order val="24"/>
          <c:tx>
            <c:strRef>
              <c:f>'Taxable Value'!$A$26</c:f>
              <c:strCache>
                <c:ptCount val="1"/>
                <c:pt idx="0">
                  <c:v>Irion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'Taxable Value'!$B$1:$R$1</c:f>
              <c:strCache>
                <c:ptCount val="17"/>
                <c:pt idx="0">
                  <c:v>2007 TV</c:v>
                </c:pt>
                <c:pt idx="1">
                  <c:v>2008 TV </c:v>
                </c:pt>
                <c:pt idx="2">
                  <c:v>2009 TV</c:v>
                </c:pt>
                <c:pt idx="3">
                  <c:v>2010 TV</c:v>
                </c:pt>
                <c:pt idx="4">
                  <c:v>2011 TV</c:v>
                </c:pt>
                <c:pt idx="5">
                  <c:v>2012 TV</c:v>
                </c:pt>
                <c:pt idx="6">
                  <c:v>2013 TV</c:v>
                </c:pt>
                <c:pt idx="7">
                  <c:v>2014 TV</c:v>
                </c:pt>
                <c:pt idx="8">
                  <c:v>2015 TV</c:v>
                </c:pt>
                <c:pt idx="9">
                  <c:v>2016 TV</c:v>
                </c:pt>
                <c:pt idx="10">
                  <c:v>2017 TV</c:v>
                </c:pt>
                <c:pt idx="11">
                  <c:v>2018 TV</c:v>
                </c:pt>
                <c:pt idx="12">
                  <c:v>2019 TV</c:v>
                </c:pt>
                <c:pt idx="13">
                  <c:v>2020 TV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f>'Taxable Value'!$B$26:$R$26</c:f>
              <c:numCache>
                <c:formatCode>"$"#,##0</c:formatCode>
                <c:ptCount val="17"/>
                <c:pt idx="0">
                  <c:v>9086383</c:v>
                </c:pt>
                <c:pt idx="1">
                  <c:v>11055933</c:v>
                </c:pt>
                <c:pt idx="2">
                  <c:v>7912109</c:v>
                </c:pt>
                <c:pt idx="3">
                  <c:v>10668458</c:v>
                </c:pt>
                <c:pt idx="4">
                  <c:v>16238984</c:v>
                </c:pt>
                <c:pt idx="5">
                  <c:v>29364134</c:v>
                </c:pt>
                <c:pt idx="6">
                  <c:v>45108564</c:v>
                </c:pt>
                <c:pt idx="7">
                  <c:v>40998588</c:v>
                </c:pt>
                <c:pt idx="8">
                  <c:v>30863558</c:v>
                </c:pt>
                <c:pt idx="9">
                  <c:v>16536324</c:v>
                </c:pt>
                <c:pt idx="10">
                  <c:v>17407763</c:v>
                </c:pt>
                <c:pt idx="11">
                  <c:v>23543930</c:v>
                </c:pt>
                <c:pt idx="12">
                  <c:v>24602891</c:v>
                </c:pt>
                <c:pt idx="13">
                  <c:v>14766144</c:v>
                </c:pt>
                <c:pt idx="15">
                  <c:v>21296697.357142858</c:v>
                </c:pt>
                <c:pt idx="16">
                  <c:v>298153763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8-6A54-48DF-B1B4-159924D84FDC}"/>
            </c:ext>
          </c:extLst>
        </c:ser>
        <c:ser>
          <c:idx val="25"/>
          <c:order val="25"/>
          <c:tx>
            <c:strRef>
              <c:f>'Taxable Value'!$A$27</c:f>
              <c:strCache>
                <c:ptCount val="1"/>
                <c:pt idx="0">
                  <c:v>Swisher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'Taxable Value'!$B$1:$R$1</c:f>
              <c:strCache>
                <c:ptCount val="17"/>
                <c:pt idx="0">
                  <c:v>2007 TV</c:v>
                </c:pt>
                <c:pt idx="1">
                  <c:v>2008 TV </c:v>
                </c:pt>
                <c:pt idx="2">
                  <c:v>2009 TV</c:v>
                </c:pt>
                <c:pt idx="3">
                  <c:v>2010 TV</c:v>
                </c:pt>
                <c:pt idx="4">
                  <c:v>2011 TV</c:v>
                </c:pt>
                <c:pt idx="5">
                  <c:v>2012 TV</c:v>
                </c:pt>
                <c:pt idx="6">
                  <c:v>2013 TV</c:v>
                </c:pt>
                <c:pt idx="7">
                  <c:v>2014 TV</c:v>
                </c:pt>
                <c:pt idx="8">
                  <c:v>2015 TV</c:v>
                </c:pt>
                <c:pt idx="9">
                  <c:v>2016 TV</c:v>
                </c:pt>
                <c:pt idx="10">
                  <c:v>2017 TV</c:v>
                </c:pt>
                <c:pt idx="11">
                  <c:v>2018 TV</c:v>
                </c:pt>
                <c:pt idx="12">
                  <c:v>2019 TV</c:v>
                </c:pt>
                <c:pt idx="13">
                  <c:v>2020 TV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f>'Taxable Value'!$B$27:$R$27</c:f>
              <c:numCache>
                <c:formatCode>"$"#,##0</c:formatCode>
                <c:ptCount val="17"/>
                <c:pt idx="0">
                  <c:v>16928725</c:v>
                </c:pt>
                <c:pt idx="1">
                  <c:v>16565400</c:v>
                </c:pt>
                <c:pt idx="2">
                  <c:v>17841871</c:v>
                </c:pt>
                <c:pt idx="3">
                  <c:v>19050183</c:v>
                </c:pt>
                <c:pt idx="4">
                  <c:v>19612287</c:v>
                </c:pt>
                <c:pt idx="5">
                  <c:v>21198066</c:v>
                </c:pt>
                <c:pt idx="6">
                  <c:v>21051407</c:v>
                </c:pt>
                <c:pt idx="7">
                  <c:v>21377727</c:v>
                </c:pt>
                <c:pt idx="8">
                  <c:v>22722560</c:v>
                </c:pt>
                <c:pt idx="9">
                  <c:v>25247888</c:v>
                </c:pt>
                <c:pt idx="10">
                  <c:v>26054910</c:v>
                </c:pt>
                <c:pt idx="11">
                  <c:v>25897862</c:v>
                </c:pt>
                <c:pt idx="12">
                  <c:v>27911140</c:v>
                </c:pt>
                <c:pt idx="13">
                  <c:v>27036401</c:v>
                </c:pt>
                <c:pt idx="15">
                  <c:v>22035459.071428571</c:v>
                </c:pt>
                <c:pt idx="16">
                  <c:v>308496427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9-6A54-48DF-B1B4-159924D84FDC}"/>
            </c:ext>
          </c:extLst>
        </c:ser>
        <c:ser>
          <c:idx val="26"/>
          <c:order val="26"/>
          <c:tx>
            <c:strRef>
              <c:f>'Taxable Value'!$A$28</c:f>
              <c:strCache>
                <c:ptCount val="1"/>
                <c:pt idx="0">
                  <c:v>Knox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'Taxable Value'!$B$1:$R$1</c:f>
              <c:strCache>
                <c:ptCount val="17"/>
                <c:pt idx="0">
                  <c:v>2007 TV</c:v>
                </c:pt>
                <c:pt idx="1">
                  <c:v>2008 TV </c:v>
                </c:pt>
                <c:pt idx="2">
                  <c:v>2009 TV</c:v>
                </c:pt>
                <c:pt idx="3">
                  <c:v>2010 TV</c:v>
                </c:pt>
                <c:pt idx="4">
                  <c:v>2011 TV</c:v>
                </c:pt>
                <c:pt idx="5">
                  <c:v>2012 TV</c:v>
                </c:pt>
                <c:pt idx="6">
                  <c:v>2013 TV</c:v>
                </c:pt>
                <c:pt idx="7">
                  <c:v>2014 TV</c:v>
                </c:pt>
                <c:pt idx="8">
                  <c:v>2015 TV</c:v>
                </c:pt>
                <c:pt idx="9">
                  <c:v>2016 TV</c:v>
                </c:pt>
                <c:pt idx="10">
                  <c:v>2017 TV</c:v>
                </c:pt>
                <c:pt idx="11">
                  <c:v>2018 TV</c:v>
                </c:pt>
                <c:pt idx="12">
                  <c:v>2019 TV</c:v>
                </c:pt>
                <c:pt idx="13">
                  <c:v>2020 TV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f>'Taxable Value'!$B$28:$R$28</c:f>
              <c:numCache>
                <c:formatCode>"$"#,##0</c:formatCode>
                <c:ptCount val="17"/>
                <c:pt idx="0">
                  <c:v>28232347</c:v>
                </c:pt>
                <c:pt idx="1">
                  <c:v>24902746</c:v>
                </c:pt>
                <c:pt idx="2">
                  <c:v>19520067</c:v>
                </c:pt>
                <c:pt idx="3">
                  <c:v>23111134</c:v>
                </c:pt>
                <c:pt idx="4">
                  <c:v>25073826</c:v>
                </c:pt>
                <c:pt idx="5">
                  <c:v>27956713</c:v>
                </c:pt>
                <c:pt idx="6">
                  <c:v>28529044</c:v>
                </c:pt>
                <c:pt idx="7">
                  <c:v>31528285</c:v>
                </c:pt>
                <c:pt idx="8">
                  <c:v>26265351</c:v>
                </c:pt>
                <c:pt idx="9">
                  <c:v>22534712</c:v>
                </c:pt>
                <c:pt idx="10">
                  <c:v>24460974</c:v>
                </c:pt>
                <c:pt idx="11">
                  <c:v>23077148</c:v>
                </c:pt>
                <c:pt idx="12">
                  <c:v>23463489</c:v>
                </c:pt>
                <c:pt idx="13">
                  <c:v>18475413</c:v>
                </c:pt>
                <c:pt idx="15">
                  <c:v>24795089.214285713</c:v>
                </c:pt>
                <c:pt idx="16">
                  <c:v>347131249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A-6A54-48DF-B1B4-159924D84FDC}"/>
            </c:ext>
          </c:extLst>
        </c:ser>
        <c:ser>
          <c:idx val="27"/>
          <c:order val="27"/>
          <c:tx>
            <c:strRef>
              <c:f>'Taxable Value'!$A$29</c:f>
              <c:strCache>
                <c:ptCount val="1"/>
                <c:pt idx="0">
                  <c:v>Glasscock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'Taxable Value'!$B$1:$R$1</c:f>
              <c:strCache>
                <c:ptCount val="17"/>
                <c:pt idx="0">
                  <c:v>2007 TV</c:v>
                </c:pt>
                <c:pt idx="1">
                  <c:v>2008 TV </c:v>
                </c:pt>
                <c:pt idx="2">
                  <c:v>2009 TV</c:v>
                </c:pt>
                <c:pt idx="3">
                  <c:v>2010 TV</c:v>
                </c:pt>
                <c:pt idx="4">
                  <c:v>2011 TV</c:v>
                </c:pt>
                <c:pt idx="5">
                  <c:v>2012 TV</c:v>
                </c:pt>
                <c:pt idx="6">
                  <c:v>2013 TV</c:v>
                </c:pt>
                <c:pt idx="7">
                  <c:v>2014 TV</c:v>
                </c:pt>
                <c:pt idx="8">
                  <c:v>2015 TV</c:v>
                </c:pt>
                <c:pt idx="9">
                  <c:v>2016 TV</c:v>
                </c:pt>
                <c:pt idx="10">
                  <c:v>2017 TV</c:v>
                </c:pt>
                <c:pt idx="11">
                  <c:v>2018 TV</c:v>
                </c:pt>
                <c:pt idx="12">
                  <c:v>2019 TV</c:v>
                </c:pt>
                <c:pt idx="13">
                  <c:v>2020 TV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f>'Taxable Value'!$B$29:$R$29</c:f>
              <c:numCache>
                <c:formatCode>"$"#,##0</c:formatCode>
                <c:ptCount val="17"/>
                <c:pt idx="0">
                  <c:v>2019372</c:v>
                </c:pt>
                <c:pt idx="1">
                  <c:v>2074233</c:v>
                </c:pt>
                <c:pt idx="2">
                  <c:v>2033420</c:v>
                </c:pt>
                <c:pt idx="3">
                  <c:v>3028946</c:v>
                </c:pt>
                <c:pt idx="4">
                  <c:v>4646644</c:v>
                </c:pt>
                <c:pt idx="5">
                  <c:v>7034289</c:v>
                </c:pt>
                <c:pt idx="6">
                  <c:v>11254109</c:v>
                </c:pt>
                <c:pt idx="7">
                  <c:v>34499704</c:v>
                </c:pt>
                <c:pt idx="8">
                  <c:v>31811659</c:v>
                </c:pt>
                <c:pt idx="9">
                  <c:v>17808496</c:v>
                </c:pt>
                <c:pt idx="10">
                  <c:v>34002159</c:v>
                </c:pt>
                <c:pt idx="11">
                  <c:v>60077278</c:v>
                </c:pt>
                <c:pt idx="12">
                  <c:v>93871377</c:v>
                </c:pt>
                <c:pt idx="13">
                  <c:v>55238694</c:v>
                </c:pt>
                <c:pt idx="15">
                  <c:v>25671455.714285713</c:v>
                </c:pt>
                <c:pt idx="16">
                  <c:v>359400380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B-6A54-48DF-B1B4-159924D84FDC}"/>
            </c:ext>
          </c:extLst>
        </c:ser>
        <c:ser>
          <c:idx val="28"/>
          <c:order val="28"/>
          <c:tx>
            <c:strRef>
              <c:f>'Taxable Value'!$A$30</c:f>
              <c:strCache>
                <c:ptCount val="1"/>
                <c:pt idx="0">
                  <c:v>Carson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'Taxable Value'!$B$1:$R$1</c:f>
              <c:strCache>
                <c:ptCount val="17"/>
                <c:pt idx="0">
                  <c:v>2007 TV</c:v>
                </c:pt>
                <c:pt idx="1">
                  <c:v>2008 TV </c:v>
                </c:pt>
                <c:pt idx="2">
                  <c:v>2009 TV</c:v>
                </c:pt>
                <c:pt idx="3">
                  <c:v>2010 TV</c:v>
                </c:pt>
                <c:pt idx="4">
                  <c:v>2011 TV</c:v>
                </c:pt>
                <c:pt idx="5">
                  <c:v>2012 TV</c:v>
                </c:pt>
                <c:pt idx="6">
                  <c:v>2013 TV</c:v>
                </c:pt>
                <c:pt idx="7">
                  <c:v>2014 TV</c:v>
                </c:pt>
                <c:pt idx="8">
                  <c:v>2015 TV</c:v>
                </c:pt>
                <c:pt idx="9">
                  <c:v>2016 TV</c:v>
                </c:pt>
                <c:pt idx="10">
                  <c:v>2017 TV</c:v>
                </c:pt>
                <c:pt idx="11">
                  <c:v>2018 TV</c:v>
                </c:pt>
                <c:pt idx="12">
                  <c:v>2019 TV</c:v>
                </c:pt>
                <c:pt idx="13">
                  <c:v>2020 TV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f>'Taxable Value'!$B$30:$R$30</c:f>
              <c:numCache>
                <c:formatCode>"$"#,##0</c:formatCode>
                <c:ptCount val="17"/>
                <c:pt idx="0">
                  <c:v>17089257</c:v>
                </c:pt>
                <c:pt idx="1">
                  <c:v>19125913</c:v>
                </c:pt>
                <c:pt idx="2">
                  <c:v>16262055</c:v>
                </c:pt>
                <c:pt idx="3">
                  <c:v>16099943</c:v>
                </c:pt>
                <c:pt idx="4">
                  <c:v>18663285</c:v>
                </c:pt>
                <c:pt idx="5">
                  <c:v>21811982</c:v>
                </c:pt>
                <c:pt idx="6">
                  <c:v>22926266</c:v>
                </c:pt>
                <c:pt idx="7">
                  <c:v>31763789</c:v>
                </c:pt>
                <c:pt idx="8">
                  <c:v>23087420</c:v>
                </c:pt>
                <c:pt idx="9">
                  <c:v>24234782</c:v>
                </c:pt>
                <c:pt idx="10">
                  <c:v>35533343</c:v>
                </c:pt>
                <c:pt idx="11">
                  <c:v>34487098</c:v>
                </c:pt>
                <c:pt idx="12">
                  <c:v>64946825</c:v>
                </c:pt>
                <c:pt idx="13">
                  <c:v>31261368</c:v>
                </c:pt>
                <c:pt idx="15">
                  <c:v>26949523.285714287</c:v>
                </c:pt>
                <c:pt idx="16">
                  <c:v>377293326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C-6A54-48DF-B1B4-159924D84FDC}"/>
            </c:ext>
          </c:extLst>
        </c:ser>
        <c:ser>
          <c:idx val="29"/>
          <c:order val="29"/>
          <c:tx>
            <c:strRef>
              <c:f>'Taxable Value'!$A$31</c:f>
              <c:strCache>
                <c:ptCount val="1"/>
                <c:pt idx="0">
                  <c:v>Presidio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'Taxable Value'!$B$1:$R$1</c:f>
              <c:strCache>
                <c:ptCount val="17"/>
                <c:pt idx="0">
                  <c:v>2007 TV</c:v>
                </c:pt>
                <c:pt idx="1">
                  <c:v>2008 TV </c:v>
                </c:pt>
                <c:pt idx="2">
                  <c:v>2009 TV</c:v>
                </c:pt>
                <c:pt idx="3">
                  <c:v>2010 TV</c:v>
                </c:pt>
                <c:pt idx="4">
                  <c:v>2011 TV</c:v>
                </c:pt>
                <c:pt idx="5">
                  <c:v>2012 TV</c:v>
                </c:pt>
                <c:pt idx="6">
                  <c:v>2013 TV</c:v>
                </c:pt>
                <c:pt idx="7">
                  <c:v>2014 TV</c:v>
                </c:pt>
                <c:pt idx="8">
                  <c:v>2015 TV</c:v>
                </c:pt>
                <c:pt idx="9">
                  <c:v>2016 TV</c:v>
                </c:pt>
                <c:pt idx="10">
                  <c:v>2017 TV</c:v>
                </c:pt>
                <c:pt idx="11">
                  <c:v>2018 TV</c:v>
                </c:pt>
                <c:pt idx="12">
                  <c:v>2019 TV</c:v>
                </c:pt>
                <c:pt idx="13">
                  <c:v>2020 TV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f>'Taxable Value'!$B$31:$R$31</c:f>
              <c:numCache>
                <c:formatCode>"$"#,##0</c:formatCode>
                <c:ptCount val="17"/>
                <c:pt idx="0">
                  <c:v>29968771</c:v>
                </c:pt>
                <c:pt idx="1">
                  <c:v>30234589</c:v>
                </c:pt>
                <c:pt idx="2">
                  <c:v>29450453</c:v>
                </c:pt>
                <c:pt idx="3">
                  <c:v>31206624</c:v>
                </c:pt>
                <c:pt idx="4">
                  <c:v>34391681</c:v>
                </c:pt>
                <c:pt idx="5">
                  <c:v>35332551</c:v>
                </c:pt>
                <c:pt idx="6">
                  <c:v>39357380</c:v>
                </c:pt>
                <c:pt idx="7">
                  <c:v>38624357</c:v>
                </c:pt>
                <c:pt idx="8">
                  <c:v>37614893</c:v>
                </c:pt>
                <c:pt idx="9">
                  <c:v>40130859</c:v>
                </c:pt>
                <c:pt idx="10">
                  <c:v>40402708</c:v>
                </c:pt>
                <c:pt idx="11">
                  <c:v>42586315</c:v>
                </c:pt>
                <c:pt idx="12">
                  <c:v>43911982</c:v>
                </c:pt>
                <c:pt idx="13">
                  <c:v>37046647</c:v>
                </c:pt>
                <c:pt idx="15">
                  <c:v>36447129.285714284</c:v>
                </c:pt>
                <c:pt idx="16">
                  <c:v>510259810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D-6A54-48DF-B1B4-159924D84FDC}"/>
            </c:ext>
          </c:extLst>
        </c:ser>
        <c:ser>
          <c:idx val="30"/>
          <c:order val="30"/>
          <c:tx>
            <c:strRef>
              <c:f>'Taxable Value'!$A$32</c:f>
              <c:strCache>
                <c:ptCount val="1"/>
                <c:pt idx="0">
                  <c:v>Culberson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'Taxable Value'!$B$1:$R$1</c:f>
              <c:strCache>
                <c:ptCount val="17"/>
                <c:pt idx="0">
                  <c:v>2007 TV</c:v>
                </c:pt>
                <c:pt idx="1">
                  <c:v>2008 TV </c:v>
                </c:pt>
                <c:pt idx="2">
                  <c:v>2009 TV</c:v>
                </c:pt>
                <c:pt idx="3">
                  <c:v>2010 TV</c:v>
                </c:pt>
                <c:pt idx="4">
                  <c:v>2011 TV</c:v>
                </c:pt>
                <c:pt idx="5">
                  <c:v>2012 TV</c:v>
                </c:pt>
                <c:pt idx="6">
                  <c:v>2013 TV</c:v>
                </c:pt>
                <c:pt idx="7">
                  <c:v>2014 TV</c:v>
                </c:pt>
                <c:pt idx="8">
                  <c:v>2015 TV</c:v>
                </c:pt>
                <c:pt idx="9">
                  <c:v>2016 TV</c:v>
                </c:pt>
                <c:pt idx="10">
                  <c:v>2017 TV</c:v>
                </c:pt>
                <c:pt idx="11">
                  <c:v>2018 TV</c:v>
                </c:pt>
                <c:pt idx="12">
                  <c:v>2019 TV</c:v>
                </c:pt>
                <c:pt idx="13">
                  <c:v>2020 TV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f>'Taxable Value'!$B$32:$R$32</c:f>
              <c:numCache>
                <c:formatCode>"$"#,##0</c:formatCode>
                <c:ptCount val="17"/>
                <c:pt idx="0">
                  <c:v>19941925</c:v>
                </c:pt>
                <c:pt idx="1">
                  <c:v>19363167</c:v>
                </c:pt>
                <c:pt idx="2">
                  <c:v>19127456</c:v>
                </c:pt>
                <c:pt idx="3">
                  <c:v>20630746</c:v>
                </c:pt>
                <c:pt idx="4">
                  <c:v>21251215</c:v>
                </c:pt>
                <c:pt idx="5">
                  <c:v>21707179</c:v>
                </c:pt>
                <c:pt idx="6">
                  <c:v>25872730</c:v>
                </c:pt>
                <c:pt idx="7">
                  <c:v>26442086</c:v>
                </c:pt>
                <c:pt idx="8">
                  <c:v>32604458</c:v>
                </c:pt>
                <c:pt idx="9">
                  <c:v>38990253</c:v>
                </c:pt>
                <c:pt idx="10">
                  <c:v>41016826</c:v>
                </c:pt>
                <c:pt idx="11">
                  <c:v>75038277</c:v>
                </c:pt>
                <c:pt idx="12">
                  <c:v>84293790</c:v>
                </c:pt>
                <c:pt idx="13">
                  <c:v>65839309</c:v>
                </c:pt>
                <c:pt idx="15">
                  <c:v>36579958.357142858</c:v>
                </c:pt>
                <c:pt idx="16">
                  <c:v>512119417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E-6A54-48DF-B1B4-159924D84FDC}"/>
            </c:ext>
          </c:extLst>
        </c:ser>
        <c:ser>
          <c:idx val="31"/>
          <c:order val="31"/>
          <c:tx>
            <c:strRef>
              <c:f>'Taxable Value'!$A$33</c:f>
              <c:strCache>
                <c:ptCount val="1"/>
                <c:pt idx="0">
                  <c:v>Kimble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'Taxable Value'!$B$1:$R$1</c:f>
              <c:strCache>
                <c:ptCount val="17"/>
                <c:pt idx="0">
                  <c:v>2007 TV</c:v>
                </c:pt>
                <c:pt idx="1">
                  <c:v>2008 TV </c:v>
                </c:pt>
                <c:pt idx="2">
                  <c:v>2009 TV</c:v>
                </c:pt>
                <c:pt idx="3">
                  <c:v>2010 TV</c:v>
                </c:pt>
                <c:pt idx="4">
                  <c:v>2011 TV</c:v>
                </c:pt>
                <c:pt idx="5">
                  <c:v>2012 TV</c:v>
                </c:pt>
                <c:pt idx="6">
                  <c:v>2013 TV</c:v>
                </c:pt>
                <c:pt idx="7">
                  <c:v>2014 TV</c:v>
                </c:pt>
                <c:pt idx="8">
                  <c:v>2015 TV</c:v>
                </c:pt>
                <c:pt idx="9">
                  <c:v>2016 TV</c:v>
                </c:pt>
                <c:pt idx="10">
                  <c:v>2017 TV</c:v>
                </c:pt>
                <c:pt idx="11">
                  <c:v>2018 TV</c:v>
                </c:pt>
                <c:pt idx="12">
                  <c:v>2019 TV</c:v>
                </c:pt>
                <c:pt idx="13">
                  <c:v>2020 TV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f>'Taxable Value'!$B$33:$R$33</c:f>
              <c:numCache>
                <c:formatCode>"$"#,##0</c:formatCode>
                <c:ptCount val="17"/>
                <c:pt idx="0">
                  <c:v>35358087</c:v>
                </c:pt>
                <c:pt idx="1">
                  <c:v>38175707</c:v>
                </c:pt>
                <c:pt idx="2">
                  <c:v>34102248</c:v>
                </c:pt>
                <c:pt idx="3">
                  <c:v>32660148</c:v>
                </c:pt>
                <c:pt idx="4">
                  <c:v>29989032</c:v>
                </c:pt>
                <c:pt idx="5">
                  <c:v>33688479</c:v>
                </c:pt>
                <c:pt idx="6">
                  <c:v>36139103</c:v>
                </c:pt>
                <c:pt idx="7">
                  <c:v>37955719</c:v>
                </c:pt>
                <c:pt idx="8">
                  <c:v>40188037</c:v>
                </c:pt>
                <c:pt idx="9">
                  <c:v>39678991</c:v>
                </c:pt>
                <c:pt idx="10">
                  <c:v>40900012</c:v>
                </c:pt>
                <c:pt idx="11">
                  <c:v>43725811</c:v>
                </c:pt>
                <c:pt idx="12">
                  <c:v>45837966</c:v>
                </c:pt>
                <c:pt idx="13">
                  <c:v>46826609</c:v>
                </c:pt>
                <c:pt idx="15">
                  <c:v>38230424.928571425</c:v>
                </c:pt>
                <c:pt idx="16">
                  <c:v>535225949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F-6A54-48DF-B1B4-159924D84FDC}"/>
            </c:ext>
          </c:extLst>
        </c:ser>
        <c:ser>
          <c:idx val="32"/>
          <c:order val="32"/>
          <c:tx>
            <c:strRef>
              <c:f>'Taxable Value'!$A$34</c:f>
              <c:strCache>
                <c:ptCount val="1"/>
                <c:pt idx="0">
                  <c:v>Ector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'Taxable Value'!$B$1:$R$1</c:f>
              <c:strCache>
                <c:ptCount val="17"/>
                <c:pt idx="0">
                  <c:v>2007 TV</c:v>
                </c:pt>
                <c:pt idx="1">
                  <c:v>2008 TV </c:v>
                </c:pt>
                <c:pt idx="2">
                  <c:v>2009 TV</c:v>
                </c:pt>
                <c:pt idx="3">
                  <c:v>2010 TV</c:v>
                </c:pt>
                <c:pt idx="4">
                  <c:v>2011 TV</c:v>
                </c:pt>
                <c:pt idx="5">
                  <c:v>2012 TV</c:v>
                </c:pt>
                <c:pt idx="6">
                  <c:v>2013 TV</c:v>
                </c:pt>
                <c:pt idx="7">
                  <c:v>2014 TV</c:v>
                </c:pt>
                <c:pt idx="8">
                  <c:v>2015 TV</c:v>
                </c:pt>
                <c:pt idx="9">
                  <c:v>2016 TV</c:v>
                </c:pt>
                <c:pt idx="10">
                  <c:v>2017 TV</c:v>
                </c:pt>
                <c:pt idx="11">
                  <c:v>2018 TV</c:v>
                </c:pt>
                <c:pt idx="12">
                  <c:v>2019 TV</c:v>
                </c:pt>
                <c:pt idx="13">
                  <c:v>2020 TV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f>'Taxable Value'!$B$34:$R$34</c:f>
              <c:numCache>
                <c:formatCode>"$"#,##0</c:formatCode>
                <c:ptCount val="17"/>
                <c:pt idx="0">
                  <c:v>2532872980</c:v>
                </c:pt>
                <c:pt idx="1">
                  <c:v>2717280134</c:v>
                </c:pt>
                <c:pt idx="2">
                  <c:v>1963502085</c:v>
                </c:pt>
                <c:pt idx="3">
                  <c:v>2361720342</c:v>
                </c:pt>
                <c:pt idx="4">
                  <c:v>3323173807</c:v>
                </c:pt>
                <c:pt idx="5">
                  <c:v>4056106204</c:v>
                </c:pt>
                <c:pt idx="6">
                  <c:v>4269651894</c:v>
                </c:pt>
                <c:pt idx="7">
                  <c:v>4968148812</c:v>
                </c:pt>
                <c:pt idx="8">
                  <c:v>3928098808</c:v>
                </c:pt>
                <c:pt idx="9">
                  <c:v>3208605328</c:v>
                </c:pt>
                <c:pt idx="10">
                  <c:v>4333119543</c:v>
                </c:pt>
                <c:pt idx="11">
                  <c:v>5680376666</c:v>
                </c:pt>
                <c:pt idx="12">
                  <c:v>5587617910</c:v>
                </c:pt>
                <c:pt idx="13">
                  <c:v>3912182531</c:v>
                </c:pt>
                <c:pt idx="15">
                  <c:v>3774461217.4285712</c:v>
                </c:pt>
                <c:pt idx="16">
                  <c:v>52842457044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0-6A54-48DF-B1B4-159924D84FDC}"/>
            </c:ext>
          </c:extLst>
        </c:ser>
        <c:ser>
          <c:idx val="33"/>
          <c:order val="33"/>
          <c:tx>
            <c:strRef>
              <c:f>'Taxable Value'!$A$35</c:f>
              <c:strCache>
                <c:ptCount val="1"/>
                <c:pt idx="0">
                  <c:v>Mitchell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'Taxable Value'!$B$1:$R$1</c:f>
              <c:strCache>
                <c:ptCount val="17"/>
                <c:pt idx="0">
                  <c:v>2007 TV</c:v>
                </c:pt>
                <c:pt idx="1">
                  <c:v>2008 TV </c:v>
                </c:pt>
                <c:pt idx="2">
                  <c:v>2009 TV</c:v>
                </c:pt>
                <c:pt idx="3">
                  <c:v>2010 TV</c:v>
                </c:pt>
                <c:pt idx="4">
                  <c:v>2011 TV</c:v>
                </c:pt>
                <c:pt idx="5">
                  <c:v>2012 TV</c:v>
                </c:pt>
                <c:pt idx="6">
                  <c:v>2013 TV</c:v>
                </c:pt>
                <c:pt idx="7">
                  <c:v>2014 TV</c:v>
                </c:pt>
                <c:pt idx="8">
                  <c:v>2015 TV</c:v>
                </c:pt>
                <c:pt idx="9">
                  <c:v>2016 TV</c:v>
                </c:pt>
                <c:pt idx="10">
                  <c:v>2017 TV</c:v>
                </c:pt>
                <c:pt idx="11">
                  <c:v>2018 TV</c:v>
                </c:pt>
                <c:pt idx="12">
                  <c:v>2019 TV</c:v>
                </c:pt>
                <c:pt idx="13">
                  <c:v>2020 TV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f>'Taxable Value'!$B$35:$R$35</c:f>
              <c:numCache>
                <c:formatCode>"$"#,##0</c:formatCode>
                <c:ptCount val="17"/>
                <c:pt idx="0">
                  <c:v>33026304</c:v>
                </c:pt>
                <c:pt idx="1">
                  <c:v>37072055</c:v>
                </c:pt>
                <c:pt idx="2">
                  <c:v>34253818</c:v>
                </c:pt>
                <c:pt idx="3">
                  <c:v>34232012</c:v>
                </c:pt>
                <c:pt idx="4">
                  <c:v>35748691</c:v>
                </c:pt>
                <c:pt idx="5">
                  <c:v>44240002</c:v>
                </c:pt>
                <c:pt idx="6">
                  <c:v>51910269</c:v>
                </c:pt>
                <c:pt idx="7">
                  <c:v>47656349</c:v>
                </c:pt>
                <c:pt idx="8">
                  <c:v>47656349</c:v>
                </c:pt>
                <c:pt idx="9">
                  <c:v>36094127</c:v>
                </c:pt>
                <c:pt idx="10">
                  <c:v>38786547</c:v>
                </c:pt>
                <c:pt idx="11">
                  <c:v>47706383</c:v>
                </c:pt>
                <c:pt idx="12">
                  <c:v>51797549</c:v>
                </c:pt>
                <c:pt idx="13">
                  <c:v>43724436</c:v>
                </c:pt>
                <c:pt idx="15">
                  <c:v>41707492.214285716</c:v>
                </c:pt>
                <c:pt idx="16">
                  <c:v>583904891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1-6A54-48DF-B1B4-159924D84FDC}"/>
            </c:ext>
          </c:extLst>
        </c:ser>
        <c:ser>
          <c:idx val="34"/>
          <c:order val="34"/>
          <c:tx>
            <c:strRef>
              <c:f>'Taxable Value'!$A$36</c:f>
              <c:strCache>
                <c:ptCount val="1"/>
                <c:pt idx="0">
                  <c:v>Lamb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'Taxable Value'!$B$1:$R$1</c:f>
              <c:strCache>
                <c:ptCount val="17"/>
                <c:pt idx="0">
                  <c:v>2007 TV</c:v>
                </c:pt>
                <c:pt idx="1">
                  <c:v>2008 TV </c:v>
                </c:pt>
                <c:pt idx="2">
                  <c:v>2009 TV</c:v>
                </c:pt>
                <c:pt idx="3">
                  <c:v>2010 TV</c:v>
                </c:pt>
                <c:pt idx="4">
                  <c:v>2011 TV</c:v>
                </c:pt>
                <c:pt idx="5">
                  <c:v>2012 TV</c:v>
                </c:pt>
                <c:pt idx="6">
                  <c:v>2013 TV</c:v>
                </c:pt>
                <c:pt idx="7">
                  <c:v>2014 TV</c:v>
                </c:pt>
                <c:pt idx="8">
                  <c:v>2015 TV</c:v>
                </c:pt>
                <c:pt idx="9">
                  <c:v>2016 TV</c:v>
                </c:pt>
                <c:pt idx="10">
                  <c:v>2017 TV</c:v>
                </c:pt>
                <c:pt idx="11">
                  <c:v>2018 TV</c:v>
                </c:pt>
                <c:pt idx="12">
                  <c:v>2019 TV</c:v>
                </c:pt>
                <c:pt idx="13">
                  <c:v>2020 TV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f>'Taxable Value'!$B$36:$R$36</c:f>
              <c:numCache>
                <c:formatCode>"$"#,##0</c:formatCode>
                <c:ptCount val="17"/>
                <c:pt idx="0">
                  <c:v>45607262</c:v>
                </c:pt>
                <c:pt idx="1">
                  <c:v>47399786</c:v>
                </c:pt>
                <c:pt idx="2">
                  <c:v>45591051</c:v>
                </c:pt>
                <c:pt idx="3">
                  <c:v>45021168</c:v>
                </c:pt>
                <c:pt idx="4">
                  <c:v>45360225</c:v>
                </c:pt>
                <c:pt idx="5">
                  <c:v>54585713</c:v>
                </c:pt>
                <c:pt idx="6">
                  <c:v>55079944</c:v>
                </c:pt>
                <c:pt idx="7">
                  <c:v>52899973</c:v>
                </c:pt>
                <c:pt idx="8">
                  <c:v>51321811</c:v>
                </c:pt>
                <c:pt idx="9">
                  <c:v>54369060</c:v>
                </c:pt>
                <c:pt idx="10">
                  <c:v>54694233</c:v>
                </c:pt>
                <c:pt idx="11">
                  <c:v>58088403</c:v>
                </c:pt>
                <c:pt idx="12">
                  <c:v>55997165</c:v>
                </c:pt>
                <c:pt idx="13">
                  <c:v>60897154</c:v>
                </c:pt>
                <c:pt idx="15">
                  <c:v>51922353.428571425</c:v>
                </c:pt>
                <c:pt idx="16">
                  <c:v>726912948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2-6A54-48DF-B1B4-159924D84FDC}"/>
            </c:ext>
          </c:extLst>
        </c:ser>
        <c:ser>
          <c:idx val="35"/>
          <c:order val="35"/>
          <c:tx>
            <c:strRef>
              <c:f>'Taxable Value'!$A$37</c:f>
              <c:strCache>
                <c:ptCount val="1"/>
                <c:pt idx="0">
                  <c:v>Crockett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'Taxable Value'!$B$1:$R$1</c:f>
              <c:strCache>
                <c:ptCount val="17"/>
                <c:pt idx="0">
                  <c:v>2007 TV</c:v>
                </c:pt>
                <c:pt idx="1">
                  <c:v>2008 TV </c:v>
                </c:pt>
                <c:pt idx="2">
                  <c:v>2009 TV</c:v>
                </c:pt>
                <c:pt idx="3">
                  <c:v>2010 TV</c:v>
                </c:pt>
                <c:pt idx="4">
                  <c:v>2011 TV</c:v>
                </c:pt>
                <c:pt idx="5">
                  <c:v>2012 TV</c:v>
                </c:pt>
                <c:pt idx="6">
                  <c:v>2013 TV</c:v>
                </c:pt>
                <c:pt idx="7">
                  <c:v>2014 TV</c:v>
                </c:pt>
                <c:pt idx="8">
                  <c:v>2015 TV</c:v>
                </c:pt>
                <c:pt idx="9">
                  <c:v>2016 TV</c:v>
                </c:pt>
                <c:pt idx="10">
                  <c:v>2017 TV</c:v>
                </c:pt>
                <c:pt idx="11">
                  <c:v>2018 TV</c:v>
                </c:pt>
                <c:pt idx="12">
                  <c:v>2019 TV</c:v>
                </c:pt>
                <c:pt idx="13">
                  <c:v>2020 TV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f>'Taxable Value'!$B$37:$R$37</c:f>
              <c:numCache>
                <c:formatCode>"$"#,##0</c:formatCode>
                <c:ptCount val="17"/>
                <c:pt idx="0">
                  <c:v>40177708</c:v>
                </c:pt>
                <c:pt idx="1">
                  <c:v>50602075</c:v>
                </c:pt>
                <c:pt idx="2">
                  <c:v>31508022</c:v>
                </c:pt>
                <c:pt idx="3">
                  <c:v>35628584</c:v>
                </c:pt>
                <c:pt idx="4">
                  <c:v>44663786</c:v>
                </c:pt>
                <c:pt idx="5">
                  <c:v>61223190</c:v>
                </c:pt>
                <c:pt idx="6">
                  <c:v>55388838</c:v>
                </c:pt>
                <c:pt idx="7">
                  <c:v>73052109</c:v>
                </c:pt>
                <c:pt idx="8">
                  <c:v>69234371</c:v>
                </c:pt>
                <c:pt idx="9">
                  <c:v>45077193</c:v>
                </c:pt>
                <c:pt idx="10">
                  <c:v>43981590</c:v>
                </c:pt>
                <c:pt idx="11">
                  <c:v>65458765</c:v>
                </c:pt>
                <c:pt idx="12">
                  <c:v>65486992</c:v>
                </c:pt>
                <c:pt idx="13">
                  <c:v>40680298</c:v>
                </c:pt>
                <c:pt idx="15">
                  <c:v>51583108.642857142</c:v>
                </c:pt>
                <c:pt idx="16">
                  <c:v>722163521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3-6A54-48DF-B1B4-159924D84FDC}"/>
            </c:ext>
          </c:extLst>
        </c:ser>
        <c:ser>
          <c:idx val="36"/>
          <c:order val="36"/>
          <c:tx>
            <c:strRef>
              <c:f>'Taxable Value'!$A$38</c:f>
              <c:strCache>
                <c:ptCount val="1"/>
                <c:pt idx="0">
                  <c:v>Garza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'Taxable Value'!$B$1:$R$1</c:f>
              <c:strCache>
                <c:ptCount val="17"/>
                <c:pt idx="0">
                  <c:v>2007 TV</c:v>
                </c:pt>
                <c:pt idx="1">
                  <c:v>2008 TV </c:v>
                </c:pt>
                <c:pt idx="2">
                  <c:v>2009 TV</c:v>
                </c:pt>
                <c:pt idx="3">
                  <c:v>2010 TV</c:v>
                </c:pt>
                <c:pt idx="4">
                  <c:v>2011 TV</c:v>
                </c:pt>
                <c:pt idx="5">
                  <c:v>2012 TV</c:v>
                </c:pt>
                <c:pt idx="6">
                  <c:v>2013 TV</c:v>
                </c:pt>
                <c:pt idx="7">
                  <c:v>2014 TV</c:v>
                </c:pt>
                <c:pt idx="8">
                  <c:v>2015 TV</c:v>
                </c:pt>
                <c:pt idx="9">
                  <c:v>2016 TV</c:v>
                </c:pt>
                <c:pt idx="10">
                  <c:v>2017 TV</c:v>
                </c:pt>
                <c:pt idx="11">
                  <c:v>2018 TV</c:v>
                </c:pt>
                <c:pt idx="12">
                  <c:v>2019 TV</c:v>
                </c:pt>
                <c:pt idx="13">
                  <c:v>2020 TV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f>'Taxable Value'!$B$38:$R$38</c:f>
              <c:numCache>
                <c:formatCode>"$"#,##0</c:formatCode>
                <c:ptCount val="17"/>
                <c:pt idx="0">
                  <c:v>41619163</c:v>
                </c:pt>
                <c:pt idx="1">
                  <c:v>50135598</c:v>
                </c:pt>
                <c:pt idx="2">
                  <c:v>42425009</c:v>
                </c:pt>
                <c:pt idx="3">
                  <c:v>48822335</c:v>
                </c:pt>
                <c:pt idx="4">
                  <c:v>57447757</c:v>
                </c:pt>
                <c:pt idx="5">
                  <c:v>61703375</c:v>
                </c:pt>
                <c:pt idx="6">
                  <c:v>67152032</c:v>
                </c:pt>
                <c:pt idx="7">
                  <c:v>72138719</c:v>
                </c:pt>
                <c:pt idx="8">
                  <c:v>51319673</c:v>
                </c:pt>
                <c:pt idx="9">
                  <c:v>47788452</c:v>
                </c:pt>
                <c:pt idx="10">
                  <c:v>48221454</c:v>
                </c:pt>
                <c:pt idx="11">
                  <c:v>50392159</c:v>
                </c:pt>
                <c:pt idx="12">
                  <c:v>49253956</c:v>
                </c:pt>
                <c:pt idx="13">
                  <c:v>39659277</c:v>
                </c:pt>
                <c:pt idx="15">
                  <c:v>52005639.928571425</c:v>
                </c:pt>
                <c:pt idx="16">
                  <c:v>728078959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4-6A54-48DF-B1B4-159924D84FDC}"/>
            </c:ext>
          </c:extLst>
        </c:ser>
        <c:ser>
          <c:idx val="37"/>
          <c:order val="37"/>
          <c:tx>
            <c:strRef>
              <c:f>'Taxable Value'!$A$39</c:f>
              <c:strCache>
                <c:ptCount val="1"/>
                <c:pt idx="0">
                  <c:v>Sutton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'Taxable Value'!$B$1:$R$1</c:f>
              <c:strCache>
                <c:ptCount val="17"/>
                <c:pt idx="0">
                  <c:v>2007 TV</c:v>
                </c:pt>
                <c:pt idx="1">
                  <c:v>2008 TV </c:v>
                </c:pt>
                <c:pt idx="2">
                  <c:v>2009 TV</c:v>
                </c:pt>
                <c:pt idx="3">
                  <c:v>2010 TV</c:v>
                </c:pt>
                <c:pt idx="4">
                  <c:v>2011 TV</c:v>
                </c:pt>
                <c:pt idx="5">
                  <c:v>2012 TV</c:v>
                </c:pt>
                <c:pt idx="6">
                  <c:v>2013 TV</c:v>
                </c:pt>
                <c:pt idx="7">
                  <c:v>2014 TV</c:v>
                </c:pt>
                <c:pt idx="8">
                  <c:v>2015 TV</c:v>
                </c:pt>
                <c:pt idx="9">
                  <c:v>2016 TV</c:v>
                </c:pt>
                <c:pt idx="10">
                  <c:v>2017 TV</c:v>
                </c:pt>
                <c:pt idx="11">
                  <c:v>2018 TV</c:v>
                </c:pt>
                <c:pt idx="12">
                  <c:v>2019 TV</c:v>
                </c:pt>
                <c:pt idx="13">
                  <c:v>2020 TV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f>'Taxable Value'!$B$39:$R$39</c:f>
              <c:numCache>
                <c:formatCode>"$"#,##0</c:formatCode>
                <c:ptCount val="17"/>
                <c:pt idx="0">
                  <c:v>83285227</c:v>
                </c:pt>
                <c:pt idx="1">
                  <c:v>100964190</c:v>
                </c:pt>
                <c:pt idx="2">
                  <c:v>52293549</c:v>
                </c:pt>
                <c:pt idx="3">
                  <c:v>57895910</c:v>
                </c:pt>
                <c:pt idx="4">
                  <c:v>59908726</c:v>
                </c:pt>
                <c:pt idx="5">
                  <c:v>68478687</c:v>
                </c:pt>
                <c:pt idx="6">
                  <c:v>69215390</c:v>
                </c:pt>
                <c:pt idx="7">
                  <c:v>70821293</c:v>
                </c:pt>
                <c:pt idx="8">
                  <c:v>39186766</c:v>
                </c:pt>
                <c:pt idx="9">
                  <c:v>30610527</c:v>
                </c:pt>
                <c:pt idx="10">
                  <c:v>31733092</c:v>
                </c:pt>
                <c:pt idx="11">
                  <c:v>35369109</c:v>
                </c:pt>
                <c:pt idx="12">
                  <c:v>41425273</c:v>
                </c:pt>
                <c:pt idx="13">
                  <c:v>40204398</c:v>
                </c:pt>
                <c:pt idx="15">
                  <c:v>55813724.071428575</c:v>
                </c:pt>
                <c:pt idx="16">
                  <c:v>781392137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5-6A54-48DF-B1B4-159924D84FDC}"/>
            </c:ext>
          </c:extLst>
        </c:ser>
        <c:ser>
          <c:idx val="40"/>
          <c:order val="40"/>
          <c:tx>
            <c:strRef>
              <c:f>'Taxable Value'!$A$42</c:f>
              <c:strCache>
                <c:ptCount val="1"/>
                <c:pt idx="0">
                  <c:v>Terry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'Taxable Value'!$B$1:$R$1</c:f>
              <c:strCache>
                <c:ptCount val="17"/>
                <c:pt idx="0">
                  <c:v>2007 TV</c:v>
                </c:pt>
                <c:pt idx="1">
                  <c:v>2008 TV </c:v>
                </c:pt>
                <c:pt idx="2">
                  <c:v>2009 TV</c:v>
                </c:pt>
                <c:pt idx="3">
                  <c:v>2010 TV</c:v>
                </c:pt>
                <c:pt idx="4">
                  <c:v>2011 TV</c:v>
                </c:pt>
                <c:pt idx="5">
                  <c:v>2012 TV</c:v>
                </c:pt>
                <c:pt idx="6">
                  <c:v>2013 TV</c:v>
                </c:pt>
                <c:pt idx="7">
                  <c:v>2014 TV</c:v>
                </c:pt>
                <c:pt idx="8">
                  <c:v>2015 TV</c:v>
                </c:pt>
                <c:pt idx="9">
                  <c:v>2016 TV</c:v>
                </c:pt>
                <c:pt idx="10">
                  <c:v>2017 TV</c:v>
                </c:pt>
                <c:pt idx="11">
                  <c:v>2018 TV</c:v>
                </c:pt>
                <c:pt idx="12">
                  <c:v>2019 TV</c:v>
                </c:pt>
                <c:pt idx="13">
                  <c:v>2020 TV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f>'Taxable Value'!$B$42:$R$42</c:f>
              <c:numCache>
                <c:formatCode>"$"#,##0</c:formatCode>
                <c:ptCount val="17"/>
                <c:pt idx="0">
                  <c:v>52821659</c:v>
                </c:pt>
                <c:pt idx="1">
                  <c:v>60709426</c:v>
                </c:pt>
                <c:pt idx="2">
                  <c:v>60922391</c:v>
                </c:pt>
                <c:pt idx="3">
                  <c:v>63300479</c:v>
                </c:pt>
                <c:pt idx="4">
                  <c:v>69715953</c:v>
                </c:pt>
                <c:pt idx="5">
                  <c:v>71010481</c:v>
                </c:pt>
                <c:pt idx="6">
                  <c:v>70640410</c:v>
                </c:pt>
                <c:pt idx="7">
                  <c:v>85311233</c:v>
                </c:pt>
                <c:pt idx="8">
                  <c:v>76290016</c:v>
                </c:pt>
                <c:pt idx="9">
                  <c:v>73080307</c:v>
                </c:pt>
                <c:pt idx="10">
                  <c:v>69040873</c:v>
                </c:pt>
                <c:pt idx="11">
                  <c:v>73100335</c:v>
                </c:pt>
                <c:pt idx="12">
                  <c:v>89292642</c:v>
                </c:pt>
                <c:pt idx="13">
                  <c:v>69490270</c:v>
                </c:pt>
                <c:pt idx="15">
                  <c:v>70337605.357142851</c:v>
                </c:pt>
                <c:pt idx="16">
                  <c:v>984726475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8-6A54-48DF-B1B4-159924D84FDC}"/>
            </c:ext>
          </c:extLst>
        </c:ser>
        <c:ser>
          <c:idx val="41"/>
          <c:order val="41"/>
          <c:tx>
            <c:strRef>
              <c:f>'Taxable Value'!$A$43</c:f>
              <c:strCache>
                <c:ptCount val="1"/>
                <c:pt idx="0">
                  <c:v>Runnels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'Taxable Value'!$B$1:$R$1</c:f>
              <c:strCache>
                <c:ptCount val="17"/>
                <c:pt idx="0">
                  <c:v>2007 TV</c:v>
                </c:pt>
                <c:pt idx="1">
                  <c:v>2008 TV </c:v>
                </c:pt>
                <c:pt idx="2">
                  <c:v>2009 TV</c:v>
                </c:pt>
                <c:pt idx="3">
                  <c:v>2010 TV</c:v>
                </c:pt>
                <c:pt idx="4">
                  <c:v>2011 TV</c:v>
                </c:pt>
                <c:pt idx="5">
                  <c:v>2012 TV</c:v>
                </c:pt>
                <c:pt idx="6">
                  <c:v>2013 TV</c:v>
                </c:pt>
                <c:pt idx="7">
                  <c:v>2014 TV</c:v>
                </c:pt>
                <c:pt idx="8">
                  <c:v>2015 TV</c:v>
                </c:pt>
                <c:pt idx="9">
                  <c:v>2016 TV</c:v>
                </c:pt>
                <c:pt idx="10">
                  <c:v>2017 TV</c:v>
                </c:pt>
                <c:pt idx="11">
                  <c:v>2018 TV</c:v>
                </c:pt>
                <c:pt idx="12">
                  <c:v>2019 TV</c:v>
                </c:pt>
                <c:pt idx="13">
                  <c:v>2020 TV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f>'Taxable Value'!$B$43:$R$43</c:f>
              <c:numCache>
                <c:formatCode>"$"#,##0</c:formatCode>
                <c:ptCount val="17"/>
                <c:pt idx="0">
                  <c:v>73119437</c:v>
                </c:pt>
                <c:pt idx="1">
                  <c:v>83771016</c:v>
                </c:pt>
                <c:pt idx="2">
                  <c:v>47459886</c:v>
                </c:pt>
                <c:pt idx="3">
                  <c:v>47615219</c:v>
                </c:pt>
                <c:pt idx="4">
                  <c:v>53111050</c:v>
                </c:pt>
                <c:pt idx="5">
                  <c:v>57069755</c:v>
                </c:pt>
                <c:pt idx="6">
                  <c:v>57897048</c:v>
                </c:pt>
                <c:pt idx="7">
                  <c:v>58264582</c:v>
                </c:pt>
                <c:pt idx="8">
                  <c:v>55893609</c:v>
                </c:pt>
                <c:pt idx="9">
                  <c:v>54319745</c:v>
                </c:pt>
                <c:pt idx="10">
                  <c:v>57354678</c:v>
                </c:pt>
                <c:pt idx="11">
                  <c:v>72470727</c:v>
                </c:pt>
                <c:pt idx="12">
                  <c:v>136148339</c:v>
                </c:pt>
                <c:pt idx="13">
                  <c:v>160801320</c:v>
                </c:pt>
                <c:pt idx="15">
                  <c:v>72521172.214285716</c:v>
                </c:pt>
                <c:pt idx="16">
                  <c:v>1015296411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9-6A54-48DF-B1B4-159924D84FDC}"/>
            </c:ext>
          </c:extLst>
        </c:ser>
        <c:ser>
          <c:idx val="42"/>
          <c:order val="42"/>
          <c:tx>
            <c:strRef>
              <c:f>'Taxable Value'!$A$44</c:f>
              <c:strCache>
                <c:ptCount val="1"/>
                <c:pt idx="0">
                  <c:v>McCulloch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'Taxable Value'!$B$1:$R$1</c:f>
              <c:strCache>
                <c:ptCount val="17"/>
                <c:pt idx="0">
                  <c:v>2007 TV</c:v>
                </c:pt>
                <c:pt idx="1">
                  <c:v>2008 TV </c:v>
                </c:pt>
                <c:pt idx="2">
                  <c:v>2009 TV</c:v>
                </c:pt>
                <c:pt idx="3">
                  <c:v>2010 TV</c:v>
                </c:pt>
                <c:pt idx="4">
                  <c:v>2011 TV</c:v>
                </c:pt>
                <c:pt idx="5">
                  <c:v>2012 TV</c:v>
                </c:pt>
                <c:pt idx="6">
                  <c:v>2013 TV</c:v>
                </c:pt>
                <c:pt idx="7">
                  <c:v>2014 TV</c:v>
                </c:pt>
                <c:pt idx="8">
                  <c:v>2015 TV</c:v>
                </c:pt>
                <c:pt idx="9">
                  <c:v>2016 TV</c:v>
                </c:pt>
                <c:pt idx="10">
                  <c:v>2017 TV</c:v>
                </c:pt>
                <c:pt idx="11">
                  <c:v>2018 TV</c:v>
                </c:pt>
                <c:pt idx="12">
                  <c:v>2019 TV</c:v>
                </c:pt>
                <c:pt idx="13">
                  <c:v>2020 TV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f>'Taxable Value'!$B$44:$R$44</c:f>
              <c:numCache>
                <c:formatCode>"$"#,##0</c:formatCode>
                <c:ptCount val="17"/>
                <c:pt idx="0">
                  <c:v>60715171</c:v>
                </c:pt>
                <c:pt idx="1">
                  <c:v>73179163</c:v>
                </c:pt>
                <c:pt idx="2">
                  <c:v>69258057</c:v>
                </c:pt>
                <c:pt idx="3">
                  <c:v>72112307</c:v>
                </c:pt>
                <c:pt idx="4">
                  <c:v>69343293</c:v>
                </c:pt>
                <c:pt idx="5">
                  <c:v>76030434</c:v>
                </c:pt>
                <c:pt idx="6">
                  <c:v>75946812</c:v>
                </c:pt>
                <c:pt idx="7">
                  <c:v>105085078</c:v>
                </c:pt>
                <c:pt idx="8">
                  <c:v>111407564</c:v>
                </c:pt>
                <c:pt idx="9">
                  <c:v>90884187</c:v>
                </c:pt>
                <c:pt idx="10">
                  <c:v>102502582</c:v>
                </c:pt>
                <c:pt idx="11">
                  <c:v>87393646</c:v>
                </c:pt>
                <c:pt idx="12">
                  <c:v>80973473</c:v>
                </c:pt>
                <c:pt idx="13">
                  <c:v>83509477</c:v>
                </c:pt>
                <c:pt idx="15">
                  <c:v>82738660.285714284</c:v>
                </c:pt>
                <c:pt idx="16">
                  <c:v>1158341244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A-6A54-48DF-B1B4-159924D84FDC}"/>
            </c:ext>
          </c:extLst>
        </c:ser>
        <c:ser>
          <c:idx val="43"/>
          <c:order val="43"/>
          <c:tx>
            <c:strRef>
              <c:f>'Taxable Value'!$A$45</c:f>
              <c:strCache>
                <c:ptCount val="1"/>
                <c:pt idx="0">
                  <c:v>Dallam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'Taxable Value'!$B$1:$R$1</c:f>
              <c:strCache>
                <c:ptCount val="17"/>
                <c:pt idx="0">
                  <c:v>2007 TV</c:v>
                </c:pt>
                <c:pt idx="1">
                  <c:v>2008 TV </c:v>
                </c:pt>
                <c:pt idx="2">
                  <c:v>2009 TV</c:v>
                </c:pt>
                <c:pt idx="3">
                  <c:v>2010 TV</c:v>
                </c:pt>
                <c:pt idx="4">
                  <c:v>2011 TV</c:v>
                </c:pt>
                <c:pt idx="5">
                  <c:v>2012 TV</c:v>
                </c:pt>
                <c:pt idx="6">
                  <c:v>2013 TV</c:v>
                </c:pt>
                <c:pt idx="7">
                  <c:v>2014 TV</c:v>
                </c:pt>
                <c:pt idx="8">
                  <c:v>2015 TV</c:v>
                </c:pt>
                <c:pt idx="9">
                  <c:v>2016 TV</c:v>
                </c:pt>
                <c:pt idx="10">
                  <c:v>2017 TV</c:v>
                </c:pt>
                <c:pt idx="11">
                  <c:v>2018 TV</c:v>
                </c:pt>
                <c:pt idx="12">
                  <c:v>2019 TV</c:v>
                </c:pt>
                <c:pt idx="13">
                  <c:v>2020 TV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f>'Taxable Value'!$B$45:$R$45</c:f>
              <c:numCache>
                <c:formatCode>"$"#,##0</c:formatCode>
                <c:ptCount val="17"/>
                <c:pt idx="0">
                  <c:v>70471131</c:v>
                </c:pt>
                <c:pt idx="1">
                  <c:v>64048223</c:v>
                </c:pt>
                <c:pt idx="2">
                  <c:v>61241259</c:v>
                </c:pt>
                <c:pt idx="3">
                  <c:v>82580998</c:v>
                </c:pt>
                <c:pt idx="4">
                  <c:v>79531784</c:v>
                </c:pt>
                <c:pt idx="5">
                  <c:v>93699992</c:v>
                </c:pt>
                <c:pt idx="6">
                  <c:v>99786749</c:v>
                </c:pt>
                <c:pt idx="7">
                  <c:v>95165003</c:v>
                </c:pt>
                <c:pt idx="8">
                  <c:v>91441136</c:v>
                </c:pt>
                <c:pt idx="9">
                  <c:v>107619985</c:v>
                </c:pt>
                <c:pt idx="10">
                  <c:v>95009597</c:v>
                </c:pt>
                <c:pt idx="11">
                  <c:v>95689524</c:v>
                </c:pt>
                <c:pt idx="12">
                  <c:v>111651583</c:v>
                </c:pt>
                <c:pt idx="13">
                  <c:v>115266843</c:v>
                </c:pt>
                <c:pt idx="15">
                  <c:v>90228843.357142851</c:v>
                </c:pt>
                <c:pt idx="16">
                  <c:v>1263203807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B-6A54-48DF-B1B4-159924D84FDC}"/>
            </c:ext>
          </c:extLst>
        </c:ser>
        <c:ser>
          <c:idx val="44"/>
          <c:order val="44"/>
          <c:tx>
            <c:strRef>
              <c:f>'Taxable Value'!$A$46</c:f>
              <c:strCache>
                <c:ptCount val="1"/>
                <c:pt idx="0">
                  <c:v>Reagan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'Taxable Value'!$B$1:$R$1</c:f>
              <c:strCache>
                <c:ptCount val="17"/>
                <c:pt idx="0">
                  <c:v>2007 TV</c:v>
                </c:pt>
                <c:pt idx="1">
                  <c:v>2008 TV </c:v>
                </c:pt>
                <c:pt idx="2">
                  <c:v>2009 TV</c:v>
                </c:pt>
                <c:pt idx="3">
                  <c:v>2010 TV</c:v>
                </c:pt>
                <c:pt idx="4">
                  <c:v>2011 TV</c:v>
                </c:pt>
                <c:pt idx="5">
                  <c:v>2012 TV</c:v>
                </c:pt>
                <c:pt idx="6">
                  <c:v>2013 TV</c:v>
                </c:pt>
                <c:pt idx="7">
                  <c:v>2014 TV</c:v>
                </c:pt>
                <c:pt idx="8">
                  <c:v>2015 TV</c:v>
                </c:pt>
                <c:pt idx="9">
                  <c:v>2016 TV</c:v>
                </c:pt>
                <c:pt idx="10">
                  <c:v>2017 TV</c:v>
                </c:pt>
                <c:pt idx="11">
                  <c:v>2018 TV</c:v>
                </c:pt>
                <c:pt idx="12">
                  <c:v>2019 TV</c:v>
                </c:pt>
                <c:pt idx="13">
                  <c:v>2020 TV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f>'Taxable Value'!$B$46:$R$46</c:f>
              <c:numCache>
                <c:formatCode>"$"#,##0</c:formatCode>
                <c:ptCount val="17"/>
                <c:pt idx="0">
                  <c:v>60948529</c:v>
                </c:pt>
                <c:pt idx="1">
                  <c:v>72530102</c:v>
                </c:pt>
                <c:pt idx="2">
                  <c:v>53946152</c:v>
                </c:pt>
                <c:pt idx="3">
                  <c:v>68619792</c:v>
                </c:pt>
                <c:pt idx="4">
                  <c:v>92639095</c:v>
                </c:pt>
                <c:pt idx="5">
                  <c:v>116720918</c:v>
                </c:pt>
                <c:pt idx="6">
                  <c:v>118058141</c:v>
                </c:pt>
                <c:pt idx="7">
                  <c:v>146449508</c:v>
                </c:pt>
                <c:pt idx="8">
                  <c:v>106006985</c:v>
                </c:pt>
                <c:pt idx="9">
                  <c:v>83288828</c:v>
                </c:pt>
                <c:pt idx="10">
                  <c:v>96905476</c:v>
                </c:pt>
                <c:pt idx="11">
                  <c:v>108531527</c:v>
                </c:pt>
                <c:pt idx="12">
                  <c:v>119669645</c:v>
                </c:pt>
                <c:pt idx="13">
                  <c:v>57794118</c:v>
                </c:pt>
                <c:pt idx="15">
                  <c:v>93007772.571428567</c:v>
                </c:pt>
                <c:pt idx="16">
                  <c:v>1302108816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C-6A54-48DF-B1B4-159924D84FDC}"/>
            </c:ext>
          </c:extLst>
        </c:ser>
        <c:ser>
          <c:idx val="45"/>
          <c:order val="45"/>
          <c:tx>
            <c:strRef>
              <c:f>'Taxable Value'!$A$47</c:f>
              <c:strCache>
                <c:ptCount val="1"/>
                <c:pt idx="0">
                  <c:v>Yoakum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'Taxable Value'!$B$1:$R$1</c:f>
              <c:strCache>
                <c:ptCount val="17"/>
                <c:pt idx="0">
                  <c:v>2007 TV</c:v>
                </c:pt>
                <c:pt idx="1">
                  <c:v>2008 TV </c:v>
                </c:pt>
                <c:pt idx="2">
                  <c:v>2009 TV</c:v>
                </c:pt>
                <c:pt idx="3">
                  <c:v>2010 TV</c:v>
                </c:pt>
                <c:pt idx="4">
                  <c:v>2011 TV</c:v>
                </c:pt>
                <c:pt idx="5">
                  <c:v>2012 TV</c:v>
                </c:pt>
                <c:pt idx="6">
                  <c:v>2013 TV</c:v>
                </c:pt>
                <c:pt idx="7">
                  <c:v>2014 TV</c:v>
                </c:pt>
                <c:pt idx="8">
                  <c:v>2015 TV</c:v>
                </c:pt>
                <c:pt idx="9">
                  <c:v>2016 TV</c:v>
                </c:pt>
                <c:pt idx="10">
                  <c:v>2017 TV</c:v>
                </c:pt>
                <c:pt idx="11">
                  <c:v>2018 TV</c:v>
                </c:pt>
                <c:pt idx="12">
                  <c:v>2019 TV</c:v>
                </c:pt>
                <c:pt idx="13">
                  <c:v>2020 TV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f>'Taxable Value'!$B$47:$R$47</c:f>
              <c:numCache>
                <c:formatCode>#,##0</c:formatCode>
                <c:ptCount val="17"/>
                <c:pt idx="0" formatCode="&quot;$&quot;#,##0">
                  <c:v>64809220</c:v>
                </c:pt>
                <c:pt idx="1">
                  <c:v>83216155</c:v>
                </c:pt>
                <c:pt idx="2" formatCode="&quot;$&quot;#,##0">
                  <c:v>56764671</c:v>
                </c:pt>
                <c:pt idx="3" formatCode="&quot;$&quot;#,##0">
                  <c:v>69604178</c:v>
                </c:pt>
                <c:pt idx="4" formatCode="&quot;$&quot;#,##0">
                  <c:v>91433408</c:v>
                </c:pt>
                <c:pt idx="5">
                  <c:v>113315853</c:v>
                </c:pt>
                <c:pt idx="6" formatCode="&quot;$&quot;#,##0">
                  <c:v>117263011</c:v>
                </c:pt>
                <c:pt idx="7" formatCode="&quot;$&quot;#,##0">
                  <c:v>122631424</c:v>
                </c:pt>
                <c:pt idx="8" formatCode="&quot;$&quot;#,##0">
                  <c:v>98378703</c:v>
                </c:pt>
                <c:pt idx="9" formatCode="&quot;$&quot;#,##0">
                  <c:v>75046832</c:v>
                </c:pt>
                <c:pt idx="10" formatCode="&quot;$&quot;#,##0">
                  <c:v>92357010</c:v>
                </c:pt>
                <c:pt idx="11" formatCode="&quot;$&quot;#,##0">
                  <c:v>115508058</c:v>
                </c:pt>
                <c:pt idx="12" formatCode="&quot;$&quot;#,##0">
                  <c:v>138810163</c:v>
                </c:pt>
                <c:pt idx="13" formatCode="&quot;$&quot;#,##0">
                  <c:v>71817868</c:v>
                </c:pt>
                <c:pt idx="15" formatCode="&quot;$&quot;#,##0">
                  <c:v>93639753.857142851</c:v>
                </c:pt>
                <c:pt idx="16" formatCode="&quot;$&quot;#,##0">
                  <c:v>1310956554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D-6A54-48DF-B1B4-159924D84FDC}"/>
            </c:ext>
          </c:extLst>
        </c:ser>
        <c:ser>
          <c:idx val="46"/>
          <c:order val="46"/>
          <c:tx>
            <c:strRef>
              <c:f>'Taxable Value'!$A$48</c:f>
              <c:strCache>
                <c:ptCount val="1"/>
                <c:pt idx="0">
                  <c:v>Brewster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'Taxable Value'!$B$1:$R$1</c:f>
              <c:strCache>
                <c:ptCount val="17"/>
                <c:pt idx="0">
                  <c:v>2007 TV</c:v>
                </c:pt>
                <c:pt idx="1">
                  <c:v>2008 TV </c:v>
                </c:pt>
                <c:pt idx="2">
                  <c:v>2009 TV</c:v>
                </c:pt>
                <c:pt idx="3">
                  <c:v>2010 TV</c:v>
                </c:pt>
                <c:pt idx="4">
                  <c:v>2011 TV</c:v>
                </c:pt>
                <c:pt idx="5">
                  <c:v>2012 TV</c:v>
                </c:pt>
                <c:pt idx="6">
                  <c:v>2013 TV</c:v>
                </c:pt>
                <c:pt idx="7">
                  <c:v>2014 TV</c:v>
                </c:pt>
                <c:pt idx="8">
                  <c:v>2015 TV</c:v>
                </c:pt>
                <c:pt idx="9">
                  <c:v>2016 TV</c:v>
                </c:pt>
                <c:pt idx="10">
                  <c:v>2017 TV</c:v>
                </c:pt>
                <c:pt idx="11">
                  <c:v>2018 TV</c:v>
                </c:pt>
                <c:pt idx="12">
                  <c:v>2019 TV</c:v>
                </c:pt>
                <c:pt idx="13">
                  <c:v>2020 TV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f>'Taxable Value'!$B$48:$R$48</c:f>
              <c:numCache>
                <c:formatCode>"$"#,##0</c:formatCode>
                <c:ptCount val="17"/>
                <c:pt idx="0">
                  <c:v>78056737</c:v>
                </c:pt>
                <c:pt idx="1">
                  <c:v>83333291</c:v>
                </c:pt>
                <c:pt idx="2">
                  <c:v>83393364</c:v>
                </c:pt>
                <c:pt idx="3">
                  <c:v>85192970</c:v>
                </c:pt>
                <c:pt idx="4">
                  <c:v>83800806</c:v>
                </c:pt>
                <c:pt idx="5">
                  <c:v>96179375</c:v>
                </c:pt>
                <c:pt idx="6">
                  <c:v>99573160</c:v>
                </c:pt>
                <c:pt idx="7">
                  <c:v>100746399</c:v>
                </c:pt>
                <c:pt idx="8">
                  <c:v>97556782</c:v>
                </c:pt>
                <c:pt idx="9">
                  <c:v>104980177</c:v>
                </c:pt>
                <c:pt idx="10">
                  <c:v>107013624</c:v>
                </c:pt>
                <c:pt idx="11">
                  <c:v>112968349</c:v>
                </c:pt>
                <c:pt idx="12">
                  <c:v>118244266</c:v>
                </c:pt>
                <c:pt idx="13">
                  <c:v>111705869</c:v>
                </c:pt>
                <c:pt idx="15">
                  <c:v>97338940.642857149</c:v>
                </c:pt>
                <c:pt idx="16">
                  <c:v>1362745169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E-6A54-48DF-B1B4-159924D84FDC}"/>
            </c:ext>
          </c:extLst>
        </c:ser>
        <c:ser>
          <c:idx val="47"/>
          <c:order val="47"/>
          <c:tx>
            <c:strRef>
              <c:f>'Taxable Value'!$A$49</c:f>
              <c:strCache>
                <c:ptCount val="1"/>
                <c:pt idx="0">
                  <c:v>Dawson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'Taxable Value'!$B$1:$R$1</c:f>
              <c:strCache>
                <c:ptCount val="17"/>
                <c:pt idx="0">
                  <c:v>2007 TV</c:v>
                </c:pt>
                <c:pt idx="1">
                  <c:v>2008 TV </c:v>
                </c:pt>
                <c:pt idx="2">
                  <c:v>2009 TV</c:v>
                </c:pt>
                <c:pt idx="3">
                  <c:v>2010 TV</c:v>
                </c:pt>
                <c:pt idx="4">
                  <c:v>2011 TV</c:v>
                </c:pt>
                <c:pt idx="5">
                  <c:v>2012 TV</c:v>
                </c:pt>
                <c:pt idx="6">
                  <c:v>2013 TV</c:v>
                </c:pt>
                <c:pt idx="7">
                  <c:v>2014 TV</c:v>
                </c:pt>
                <c:pt idx="8">
                  <c:v>2015 TV</c:v>
                </c:pt>
                <c:pt idx="9">
                  <c:v>2016 TV</c:v>
                </c:pt>
                <c:pt idx="10">
                  <c:v>2017 TV</c:v>
                </c:pt>
                <c:pt idx="11">
                  <c:v>2018 TV</c:v>
                </c:pt>
                <c:pt idx="12">
                  <c:v>2019 TV</c:v>
                </c:pt>
                <c:pt idx="13">
                  <c:v>2020 TV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f>'Taxable Value'!$B$49:$R$49</c:f>
              <c:numCache>
                <c:formatCode>"$"#,##0</c:formatCode>
                <c:ptCount val="17"/>
                <c:pt idx="0">
                  <c:v>73701318</c:v>
                </c:pt>
                <c:pt idx="1">
                  <c:v>83624943</c:v>
                </c:pt>
                <c:pt idx="2">
                  <c:v>71191065</c:v>
                </c:pt>
                <c:pt idx="3">
                  <c:v>77837988</c:v>
                </c:pt>
                <c:pt idx="4">
                  <c:v>91326645</c:v>
                </c:pt>
                <c:pt idx="5">
                  <c:v>108342061</c:v>
                </c:pt>
                <c:pt idx="6">
                  <c:v>114929296</c:v>
                </c:pt>
                <c:pt idx="7">
                  <c:v>124557682</c:v>
                </c:pt>
                <c:pt idx="8">
                  <c:v>114894192</c:v>
                </c:pt>
                <c:pt idx="9">
                  <c:v>99715240</c:v>
                </c:pt>
                <c:pt idx="10">
                  <c:v>103861528</c:v>
                </c:pt>
                <c:pt idx="11">
                  <c:v>114231610</c:v>
                </c:pt>
                <c:pt idx="12">
                  <c:v>123479172</c:v>
                </c:pt>
                <c:pt idx="13">
                  <c:v>105056219</c:v>
                </c:pt>
                <c:pt idx="15">
                  <c:v>100482068.5</c:v>
                </c:pt>
                <c:pt idx="16">
                  <c:v>1406748959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F-6A54-48DF-B1B4-159924D84FDC}"/>
            </c:ext>
          </c:extLst>
        </c:ser>
        <c:ser>
          <c:idx val="48"/>
          <c:order val="48"/>
          <c:tx>
            <c:strRef>
              <c:f>'Taxable Value'!$A$50</c:f>
              <c:strCache>
                <c:ptCount val="1"/>
                <c:pt idx="0">
                  <c:v>Midland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'Taxable Value'!$B$1:$R$1</c:f>
              <c:strCache>
                <c:ptCount val="17"/>
                <c:pt idx="0">
                  <c:v>2007 TV</c:v>
                </c:pt>
                <c:pt idx="1">
                  <c:v>2008 TV </c:v>
                </c:pt>
                <c:pt idx="2">
                  <c:v>2009 TV</c:v>
                </c:pt>
                <c:pt idx="3">
                  <c:v>2010 TV</c:v>
                </c:pt>
                <c:pt idx="4">
                  <c:v>2011 TV</c:v>
                </c:pt>
                <c:pt idx="5">
                  <c:v>2012 TV</c:v>
                </c:pt>
                <c:pt idx="6">
                  <c:v>2013 TV</c:v>
                </c:pt>
                <c:pt idx="7">
                  <c:v>2014 TV</c:v>
                </c:pt>
                <c:pt idx="8">
                  <c:v>2015 TV</c:v>
                </c:pt>
                <c:pt idx="9">
                  <c:v>2016 TV</c:v>
                </c:pt>
                <c:pt idx="10">
                  <c:v>2017 TV</c:v>
                </c:pt>
                <c:pt idx="11">
                  <c:v>2018 TV</c:v>
                </c:pt>
                <c:pt idx="12">
                  <c:v>2019 TV</c:v>
                </c:pt>
                <c:pt idx="13">
                  <c:v>2020 TV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f>'Taxable Value'!$B$50:$R$50</c:f>
              <c:numCache>
                <c:formatCode>"$"#,##0</c:formatCode>
                <c:ptCount val="17"/>
                <c:pt idx="0">
                  <c:v>2823442194</c:v>
                </c:pt>
                <c:pt idx="1">
                  <c:v>3601719525</c:v>
                </c:pt>
                <c:pt idx="2">
                  <c:v>2623507864</c:v>
                </c:pt>
                <c:pt idx="3">
                  <c:v>3303080723</c:v>
                </c:pt>
                <c:pt idx="4">
                  <c:v>4535357183</c:v>
                </c:pt>
                <c:pt idx="5">
                  <c:v>5655677020</c:v>
                </c:pt>
                <c:pt idx="6">
                  <c:v>6040749160</c:v>
                </c:pt>
                <c:pt idx="7">
                  <c:v>7843661558</c:v>
                </c:pt>
                <c:pt idx="8">
                  <c:v>6449082485</c:v>
                </c:pt>
                <c:pt idx="9">
                  <c:v>4204751233</c:v>
                </c:pt>
                <c:pt idx="10">
                  <c:v>6286693615</c:v>
                </c:pt>
                <c:pt idx="11">
                  <c:v>8776076587</c:v>
                </c:pt>
                <c:pt idx="12">
                  <c:v>8908433589</c:v>
                </c:pt>
                <c:pt idx="13">
                  <c:v>6026205811</c:v>
                </c:pt>
                <c:pt idx="15">
                  <c:v>5505602753.3571424</c:v>
                </c:pt>
                <c:pt idx="16">
                  <c:v>77078438547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0-6A54-48DF-B1B4-159924D84FDC}"/>
            </c:ext>
          </c:extLst>
        </c:ser>
        <c:ser>
          <c:idx val="49"/>
          <c:order val="49"/>
          <c:tx>
            <c:strRef>
              <c:f>'Taxable Value'!$A$51</c:f>
              <c:strCache>
                <c:ptCount val="1"/>
                <c:pt idx="0">
                  <c:v>Moore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'Taxable Value'!$B$1:$R$1</c:f>
              <c:strCache>
                <c:ptCount val="17"/>
                <c:pt idx="0">
                  <c:v>2007 TV</c:v>
                </c:pt>
                <c:pt idx="1">
                  <c:v>2008 TV </c:v>
                </c:pt>
                <c:pt idx="2">
                  <c:v>2009 TV</c:v>
                </c:pt>
                <c:pt idx="3">
                  <c:v>2010 TV</c:v>
                </c:pt>
                <c:pt idx="4">
                  <c:v>2011 TV</c:v>
                </c:pt>
                <c:pt idx="5">
                  <c:v>2012 TV</c:v>
                </c:pt>
                <c:pt idx="6">
                  <c:v>2013 TV</c:v>
                </c:pt>
                <c:pt idx="7">
                  <c:v>2014 TV</c:v>
                </c:pt>
                <c:pt idx="8">
                  <c:v>2015 TV</c:v>
                </c:pt>
                <c:pt idx="9">
                  <c:v>2016 TV</c:v>
                </c:pt>
                <c:pt idx="10">
                  <c:v>2017 TV</c:v>
                </c:pt>
                <c:pt idx="11">
                  <c:v>2018 TV</c:v>
                </c:pt>
                <c:pt idx="12">
                  <c:v>2019 TV</c:v>
                </c:pt>
                <c:pt idx="13">
                  <c:v>2020 TV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f>'Taxable Value'!$B$51:$R$51</c:f>
              <c:numCache>
                <c:formatCode>"$"#,##0</c:formatCode>
                <c:ptCount val="17"/>
                <c:pt idx="0" formatCode="General">
                  <c:v>127027151</c:v>
                </c:pt>
                <c:pt idx="1">
                  <c:v>132263451</c:v>
                </c:pt>
                <c:pt idx="2">
                  <c:v>130246403</c:v>
                </c:pt>
                <c:pt idx="3">
                  <c:v>134645549</c:v>
                </c:pt>
                <c:pt idx="4">
                  <c:v>143074220</c:v>
                </c:pt>
                <c:pt idx="5">
                  <c:v>158259603</c:v>
                </c:pt>
                <c:pt idx="6">
                  <c:v>159219162</c:v>
                </c:pt>
                <c:pt idx="7">
                  <c:v>162436336</c:v>
                </c:pt>
                <c:pt idx="8">
                  <c:v>161091415</c:v>
                </c:pt>
                <c:pt idx="9">
                  <c:v>164179675</c:v>
                </c:pt>
                <c:pt idx="10">
                  <c:v>166124430</c:v>
                </c:pt>
                <c:pt idx="11">
                  <c:v>164943895</c:v>
                </c:pt>
                <c:pt idx="12">
                  <c:v>171544918</c:v>
                </c:pt>
                <c:pt idx="13">
                  <c:v>171960840</c:v>
                </c:pt>
                <c:pt idx="15">
                  <c:v>153358360.57142857</c:v>
                </c:pt>
                <c:pt idx="16">
                  <c:v>2147017048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1-6A54-48DF-B1B4-159924D84FDC}"/>
            </c:ext>
          </c:extLst>
        </c:ser>
        <c:ser>
          <c:idx val="50"/>
          <c:order val="50"/>
          <c:tx>
            <c:strRef>
              <c:f>'Taxable Value'!$A$52</c:f>
              <c:strCache>
                <c:ptCount val="1"/>
                <c:pt idx="0">
                  <c:v>Nolan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'Taxable Value'!$B$1:$R$1</c:f>
              <c:strCache>
                <c:ptCount val="17"/>
                <c:pt idx="0">
                  <c:v>2007 TV</c:v>
                </c:pt>
                <c:pt idx="1">
                  <c:v>2008 TV </c:v>
                </c:pt>
                <c:pt idx="2">
                  <c:v>2009 TV</c:v>
                </c:pt>
                <c:pt idx="3">
                  <c:v>2010 TV</c:v>
                </c:pt>
                <c:pt idx="4">
                  <c:v>2011 TV</c:v>
                </c:pt>
                <c:pt idx="5">
                  <c:v>2012 TV</c:v>
                </c:pt>
                <c:pt idx="6">
                  <c:v>2013 TV</c:v>
                </c:pt>
                <c:pt idx="7">
                  <c:v>2014 TV</c:v>
                </c:pt>
                <c:pt idx="8">
                  <c:v>2015 TV</c:v>
                </c:pt>
                <c:pt idx="9">
                  <c:v>2016 TV</c:v>
                </c:pt>
                <c:pt idx="10">
                  <c:v>2017 TV</c:v>
                </c:pt>
                <c:pt idx="11">
                  <c:v>2018 TV</c:v>
                </c:pt>
                <c:pt idx="12">
                  <c:v>2019 TV</c:v>
                </c:pt>
                <c:pt idx="13">
                  <c:v>2020 TV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f>'Taxable Value'!$B$52:$R$52</c:f>
              <c:numCache>
                <c:formatCode>"$"#,##0</c:formatCode>
                <c:ptCount val="17"/>
                <c:pt idx="0">
                  <c:v>129788075</c:v>
                </c:pt>
                <c:pt idx="1">
                  <c:v>144877418</c:v>
                </c:pt>
                <c:pt idx="2">
                  <c:v>136378825</c:v>
                </c:pt>
                <c:pt idx="3">
                  <c:v>133550959</c:v>
                </c:pt>
                <c:pt idx="4">
                  <c:v>149939122</c:v>
                </c:pt>
                <c:pt idx="5">
                  <c:v>157325694</c:v>
                </c:pt>
                <c:pt idx="6">
                  <c:v>165767955</c:v>
                </c:pt>
                <c:pt idx="7">
                  <c:v>172420366</c:v>
                </c:pt>
                <c:pt idx="8">
                  <c:v>176725069</c:v>
                </c:pt>
                <c:pt idx="9">
                  <c:v>160569298</c:v>
                </c:pt>
                <c:pt idx="10">
                  <c:v>160797456</c:v>
                </c:pt>
                <c:pt idx="11">
                  <c:v>170255848</c:v>
                </c:pt>
                <c:pt idx="12">
                  <c:v>171306895</c:v>
                </c:pt>
                <c:pt idx="13">
                  <c:v>169520907</c:v>
                </c:pt>
                <c:pt idx="15">
                  <c:v>157087420.5</c:v>
                </c:pt>
                <c:pt idx="16">
                  <c:v>2199223887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2-6A54-48DF-B1B4-159924D84FDC}"/>
            </c:ext>
          </c:extLst>
        </c:ser>
        <c:ser>
          <c:idx val="51"/>
          <c:order val="51"/>
          <c:tx>
            <c:strRef>
              <c:f>'Taxable Value'!$A$53</c:f>
              <c:strCache>
                <c:ptCount val="1"/>
                <c:pt idx="0">
                  <c:v>Gaines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'Taxable Value'!$B$1:$R$1</c:f>
              <c:strCache>
                <c:ptCount val="17"/>
                <c:pt idx="0">
                  <c:v>2007 TV</c:v>
                </c:pt>
                <c:pt idx="1">
                  <c:v>2008 TV </c:v>
                </c:pt>
                <c:pt idx="2">
                  <c:v>2009 TV</c:v>
                </c:pt>
                <c:pt idx="3">
                  <c:v>2010 TV</c:v>
                </c:pt>
                <c:pt idx="4">
                  <c:v>2011 TV</c:v>
                </c:pt>
                <c:pt idx="5">
                  <c:v>2012 TV</c:v>
                </c:pt>
                <c:pt idx="6">
                  <c:v>2013 TV</c:v>
                </c:pt>
                <c:pt idx="7">
                  <c:v>2014 TV</c:v>
                </c:pt>
                <c:pt idx="8">
                  <c:v>2015 TV</c:v>
                </c:pt>
                <c:pt idx="9">
                  <c:v>2016 TV</c:v>
                </c:pt>
                <c:pt idx="10">
                  <c:v>2017 TV</c:v>
                </c:pt>
                <c:pt idx="11">
                  <c:v>2018 TV</c:v>
                </c:pt>
                <c:pt idx="12">
                  <c:v>2019 TV</c:v>
                </c:pt>
                <c:pt idx="13">
                  <c:v>2020 TV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f>'Taxable Value'!$B$53:$R$53</c:f>
              <c:numCache>
                <c:formatCode>"$"#,##0</c:formatCode>
                <c:ptCount val="17"/>
                <c:pt idx="0">
                  <c:v>87339832</c:v>
                </c:pt>
                <c:pt idx="1">
                  <c:v>97670428</c:v>
                </c:pt>
                <c:pt idx="2">
                  <c:v>85359365</c:v>
                </c:pt>
                <c:pt idx="3">
                  <c:v>94640805</c:v>
                </c:pt>
                <c:pt idx="4">
                  <c:v>113619192</c:v>
                </c:pt>
                <c:pt idx="5">
                  <c:v>141836231</c:v>
                </c:pt>
                <c:pt idx="6">
                  <c:v>166011156</c:v>
                </c:pt>
                <c:pt idx="7">
                  <c:v>193871853</c:v>
                </c:pt>
                <c:pt idx="8">
                  <c:v>185325676</c:v>
                </c:pt>
                <c:pt idx="9">
                  <c:v>170693771</c:v>
                </c:pt>
                <c:pt idx="10">
                  <c:v>196214911</c:v>
                </c:pt>
                <c:pt idx="11">
                  <c:v>229022882</c:v>
                </c:pt>
                <c:pt idx="12">
                  <c:v>279164394</c:v>
                </c:pt>
                <c:pt idx="13">
                  <c:v>254838932</c:v>
                </c:pt>
                <c:pt idx="15">
                  <c:v>163972102</c:v>
                </c:pt>
                <c:pt idx="16">
                  <c:v>2295609428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3-6A54-48DF-B1B4-159924D84FDC}"/>
            </c:ext>
          </c:extLst>
        </c:ser>
        <c:ser>
          <c:idx val="52"/>
          <c:order val="52"/>
          <c:tx>
            <c:strRef>
              <c:f>'Taxable Value'!$A$54</c:f>
              <c:strCache>
                <c:ptCount val="1"/>
                <c:pt idx="0">
                  <c:v>Ochiltree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'Taxable Value'!$B$1:$R$1</c:f>
              <c:strCache>
                <c:ptCount val="17"/>
                <c:pt idx="0">
                  <c:v>2007 TV</c:v>
                </c:pt>
                <c:pt idx="1">
                  <c:v>2008 TV </c:v>
                </c:pt>
                <c:pt idx="2">
                  <c:v>2009 TV</c:v>
                </c:pt>
                <c:pt idx="3">
                  <c:v>2010 TV</c:v>
                </c:pt>
                <c:pt idx="4">
                  <c:v>2011 TV</c:v>
                </c:pt>
                <c:pt idx="5">
                  <c:v>2012 TV</c:v>
                </c:pt>
                <c:pt idx="6">
                  <c:v>2013 TV</c:v>
                </c:pt>
                <c:pt idx="7">
                  <c:v>2014 TV</c:v>
                </c:pt>
                <c:pt idx="8">
                  <c:v>2015 TV</c:v>
                </c:pt>
                <c:pt idx="9">
                  <c:v>2016 TV</c:v>
                </c:pt>
                <c:pt idx="10">
                  <c:v>2017 TV</c:v>
                </c:pt>
                <c:pt idx="11">
                  <c:v>2018 TV</c:v>
                </c:pt>
                <c:pt idx="12">
                  <c:v>2019 TV</c:v>
                </c:pt>
                <c:pt idx="13">
                  <c:v>2020 TV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f>'Taxable Value'!$B$54:$R$54</c:f>
              <c:numCache>
                <c:formatCode>"$"#,##0</c:formatCode>
                <c:ptCount val="17"/>
                <c:pt idx="0">
                  <c:v>162843212</c:v>
                </c:pt>
                <c:pt idx="1">
                  <c:v>209026757</c:v>
                </c:pt>
                <c:pt idx="2">
                  <c:v>143764564</c:v>
                </c:pt>
                <c:pt idx="3">
                  <c:v>159667088</c:v>
                </c:pt>
                <c:pt idx="4">
                  <c:v>217056309</c:v>
                </c:pt>
                <c:pt idx="5">
                  <c:v>245008061</c:v>
                </c:pt>
                <c:pt idx="6">
                  <c:v>278752425</c:v>
                </c:pt>
                <c:pt idx="7">
                  <c:v>321874340</c:v>
                </c:pt>
                <c:pt idx="8">
                  <c:v>222200263</c:v>
                </c:pt>
                <c:pt idx="9">
                  <c:v>141155823</c:v>
                </c:pt>
                <c:pt idx="10">
                  <c:v>151509762</c:v>
                </c:pt>
                <c:pt idx="11">
                  <c:v>172239793</c:v>
                </c:pt>
                <c:pt idx="12">
                  <c:v>161854382</c:v>
                </c:pt>
                <c:pt idx="13">
                  <c:v>119866368</c:v>
                </c:pt>
                <c:pt idx="15">
                  <c:v>193344224.7857143</c:v>
                </c:pt>
                <c:pt idx="16">
                  <c:v>2706819147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4-6A54-48DF-B1B4-159924D84FDC}"/>
            </c:ext>
          </c:extLst>
        </c:ser>
        <c:ser>
          <c:idx val="54"/>
          <c:order val="54"/>
          <c:tx>
            <c:strRef>
              <c:f>'Taxable Value'!$A$56</c:f>
              <c:strCache>
                <c:ptCount val="1"/>
                <c:pt idx="0">
                  <c:v>Hockley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'Taxable Value'!$B$1:$R$1</c:f>
              <c:strCache>
                <c:ptCount val="17"/>
                <c:pt idx="0">
                  <c:v>2007 TV</c:v>
                </c:pt>
                <c:pt idx="1">
                  <c:v>2008 TV </c:v>
                </c:pt>
                <c:pt idx="2">
                  <c:v>2009 TV</c:v>
                </c:pt>
                <c:pt idx="3">
                  <c:v>2010 TV</c:v>
                </c:pt>
                <c:pt idx="4">
                  <c:v>2011 TV</c:v>
                </c:pt>
                <c:pt idx="5">
                  <c:v>2012 TV</c:v>
                </c:pt>
                <c:pt idx="6">
                  <c:v>2013 TV</c:v>
                </c:pt>
                <c:pt idx="7">
                  <c:v>2014 TV</c:v>
                </c:pt>
                <c:pt idx="8">
                  <c:v>2015 TV</c:v>
                </c:pt>
                <c:pt idx="9">
                  <c:v>2016 TV</c:v>
                </c:pt>
                <c:pt idx="10">
                  <c:v>2017 TV</c:v>
                </c:pt>
                <c:pt idx="11">
                  <c:v>2018 TV</c:v>
                </c:pt>
                <c:pt idx="12">
                  <c:v>2019 TV</c:v>
                </c:pt>
                <c:pt idx="13">
                  <c:v>2020 TV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f>'Taxable Value'!$B$56:$R$56</c:f>
              <c:numCache>
                <c:formatCode>"$"#,##0</c:formatCode>
                <c:ptCount val="17"/>
                <c:pt idx="0">
                  <c:v>197048995</c:v>
                </c:pt>
                <c:pt idx="1">
                  <c:v>216520211</c:v>
                </c:pt>
                <c:pt idx="2">
                  <c:v>179939145</c:v>
                </c:pt>
                <c:pt idx="3">
                  <c:v>196921611</c:v>
                </c:pt>
                <c:pt idx="4">
                  <c:v>239445630</c:v>
                </c:pt>
                <c:pt idx="5">
                  <c:v>291972304</c:v>
                </c:pt>
                <c:pt idx="6">
                  <c:v>330819327</c:v>
                </c:pt>
                <c:pt idx="7">
                  <c:v>351873855</c:v>
                </c:pt>
                <c:pt idx="8">
                  <c:v>249084320</c:v>
                </c:pt>
                <c:pt idx="9">
                  <c:v>216106218</c:v>
                </c:pt>
                <c:pt idx="10">
                  <c:v>248773999</c:v>
                </c:pt>
                <c:pt idx="11">
                  <c:v>306340249</c:v>
                </c:pt>
                <c:pt idx="12">
                  <c:v>332489379</c:v>
                </c:pt>
                <c:pt idx="13">
                  <c:v>265557623</c:v>
                </c:pt>
                <c:pt idx="15">
                  <c:v>258778061.85714287</c:v>
                </c:pt>
                <c:pt idx="16">
                  <c:v>3622892866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6-6A54-48DF-B1B4-159924D84FDC}"/>
            </c:ext>
          </c:extLst>
        </c:ser>
        <c:ser>
          <c:idx val="56"/>
          <c:order val="56"/>
          <c:tx>
            <c:strRef>
              <c:f>'Taxable Value'!$A$58</c:f>
              <c:strCache>
                <c:ptCount val="1"/>
                <c:pt idx="0">
                  <c:v>Val Verde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'Taxable Value'!$B$1:$R$1</c:f>
              <c:strCache>
                <c:ptCount val="17"/>
                <c:pt idx="0">
                  <c:v>2007 TV</c:v>
                </c:pt>
                <c:pt idx="1">
                  <c:v>2008 TV </c:v>
                </c:pt>
                <c:pt idx="2">
                  <c:v>2009 TV</c:v>
                </c:pt>
                <c:pt idx="3">
                  <c:v>2010 TV</c:v>
                </c:pt>
                <c:pt idx="4">
                  <c:v>2011 TV</c:v>
                </c:pt>
                <c:pt idx="5">
                  <c:v>2012 TV</c:v>
                </c:pt>
                <c:pt idx="6">
                  <c:v>2013 TV</c:v>
                </c:pt>
                <c:pt idx="7">
                  <c:v>2014 TV</c:v>
                </c:pt>
                <c:pt idx="8">
                  <c:v>2015 TV</c:v>
                </c:pt>
                <c:pt idx="9">
                  <c:v>2016 TV</c:v>
                </c:pt>
                <c:pt idx="10">
                  <c:v>2017 TV</c:v>
                </c:pt>
                <c:pt idx="11">
                  <c:v>2018 TV</c:v>
                </c:pt>
                <c:pt idx="12">
                  <c:v>2019 TV</c:v>
                </c:pt>
                <c:pt idx="13">
                  <c:v>2020 TV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f>'Taxable Value'!$B$58:$R$58</c:f>
              <c:numCache>
                <c:formatCode>"$"#,##0</c:formatCode>
                <c:ptCount val="17"/>
                <c:pt idx="0">
                  <c:v>288917930</c:v>
                </c:pt>
                <c:pt idx="1">
                  <c:v>289600983</c:v>
                </c:pt>
                <c:pt idx="2">
                  <c:v>274121941</c:v>
                </c:pt>
                <c:pt idx="3">
                  <c:v>284792363</c:v>
                </c:pt>
                <c:pt idx="4">
                  <c:v>292916759</c:v>
                </c:pt>
                <c:pt idx="5">
                  <c:v>314703641</c:v>
                </c:pt>
                <c:pt idx="6">
                  <c:v>311672170</c:v>
                </c:pt>
                <c:pt idx="7">
                  <c:v>328493241</c:v>
                </c:pt>
                <c:pt idx="8">
                  <c:v>329167173</c:v>
                </c:pt>
                <c:pt idx="9">
                  <c:v>338271994</c:v>
                </c:pt>
                <c:pt idx="10">
                  <c:v>332949636</c:v>
                </c:pt>
                <c:pt idx="11">
                  <c:v>352474539</c:v>
                </c:pt>
                <c:pt idx="12">
                  <c:v>387996017</c:v>
                </c:pt>
                <c:pt idx="13">
                  <c:v>378065075</c:v>
                </c:pt>
                <c:pt idx="15">
                  <c:v>321724533</c:v>
                </c:pt>
                <c:pt idx="16">
                  <c:v>4504143462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8-6A54-48DF-B1B4-159924D84FDC}"/>
            </c:ext>
          </c:extLst>
        </c:ser>
        <c:ser>
          <c:idx val="59"/>
          <c:order val="59"/>
          <c:tx>
            <c:strRef>
              <c:f>'Taxable Value'!$A$61</c:f>
              <c:strCache>
                <c:ptCount val="1"/>
                <c:pt idx="0">
                  <c:v>Howard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'Taxable Value'!$B$1:$R$1</c:f>
              <c:strCache>
                <c:ptCount val="17"/>
                <c:pt idx="0">
                  <c:v>2007 TV</c:v>
                </c:pt>
                <c:pt idx="1">
                  <c:v>2008 TV </c:v>
                </c:pt>
                <c:pt idx="2">
                  <c:v>2009 TV</c:v>
                </c:pt>
                <c:pt idx="3">
                  <c:v>2010 TV</c:v>
                </c:pt>
                <c:pt idx="4">
                  <c:v>2011 TV</c:v>
                </c:pt>
                <c:pt idx="5">
                  <c:v>2012 TV</c:v>
                </c:pt>
                <c:pt idx="6">
                  <c:v>2013 TV</c:v>
                </c:pt>
                <c:pt idx="7">
                  <c:v>2014 TV</c:v>
                </c:pt>
                <c:pt idx="8">
                  <c:v>2015 TV</c:v>
                </c:pt>
                <c:pt idx="9">
                  <c:v>2016 TV</c:v>
                </c:pt>
                <c:pt idx="10">
                  <c:v>2017 TV</c:v>
                </c:pt>
                <c:pt idx="11">
                  <c:v>2018 TV</c:v>
                </c:pt>
                <c:pt idx="12">
                  <c:v>2019 TV</c:v>
                </c:pt>
                <c:pt idx="13">
                  <c:v>2020 TV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f>'Taxable Value'!$B$61:$R$61</c:f>
              <c:numCache>
                <c:formatCode>"$"#,##0</c:formatCode>
                <c:ptCount val="17"/>
                <c:pt idx="0">
                  <c:v>278290877</c:v>
                </c:pt>
                <c:pt idx="1">
                  <c:v>319618113</c:v>
                </c:pt>
                <c:pt idx="2">
                  <c:v>264948415</c:v>
                </c:pt>
                <c:pt idx="3">
                  <c:v>276574329</c:v>
                </c:pt>
                <c:pt idx="4">
                  <c:v>346610757</c:v>
                </c:pt>
                <c:pt idx="5">
                  <c:v>417055374</c:v>
                </c:pt>
                <c:pt idx="6">
                  <c:v>461767937</c:v>
                </c:pt>
                <c:pt idx="7">
                  <c:v>528505313</c:v>
                </c:pt>
                <c:pt idx="8">
                  <c:v>462741423</c:v>
                </c:pt>
                <c:pt idx="9">
                  <c:v>401736086</c:v>
                </c:pt>
                <c:pt idx="10">
                  <c:v>528415259</c:v>
                </c:pt>
                <c:pt idx="11">
                  <c:v>645569663</c:v>
                </c:pt>
                <c:pt idx="12">
                  <c:v>595473886</c:v>
                </c:pt>
                <c:pt idx="13">
                  <c:v>426624769</c:v>
                </c:pt>
                <c:pt idx="15">
                  <c:v>425280871.5</c:v>
                </c:pt>
                <c:pt idx="16">
                  <c:v>5953932201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B-6A54-48DF-B1B4-159924D84FDC}"/>
            </c:ext>
          </c:extLst>
        </c:ser>
        <c:ser>
          <c:idx val="60"/>
          <c:order val="60"/>
          <c:tx>
            <c:strRef>
              <c:f>'Taxable Value'!$A$62</c:f>
              <c:strCache>
                <c:ptCount val="1"/>
                <c:pt idx="0">
                  <c:v>Hale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'Taxable Value'!$B$1:$R$1</c:f>
              <c:strCache>
                <c:ptCount val="17"/>
                <c:pt idx="0">
                  <c:v>2007 TV</c:v>
                </c:pt>
                <c:pt idx="1">
                  <c:v>2008 TV </c:v>
                </c:pt>
                <c:pt idx="2">
                  <c:v>2009 TV</c:v>
                </c:pt>
                <c:pt idx="3">
                  <c:v>2010 TV</c:v>
                </c:pt>
                <c:pt idx="4">
                  <c:v>2011 TV</c:v>
                </c:pt>
                <c:pt idx="5">
                  <c:v>2012 TV</c:v>
                </c:pt>
                <c:pt idx="6">
                  <c:v>2013 TV</c:v>
                </c:pt>
                <c:pt idx="7">
                  <c:v>2014 TV</c:v>
                </c:pt>
                <c:pt idx="8">
                  <c:v>2015 TV</c:v>
                </c:pt>
                <c:pt idx="9">
                  <c:v>2016 TV</c:v>
                </c:pt>
                <c:pt idx="10">
                  <c:v>2017 TV</c:v>
                </c:pt>
                <c:pt idx="11">
                  <c:v>2018 TV</c:v>
                </c:pt>
                <c:pt idx="12">
                  <c:v>2019 TV</c:v>
                </c:pt>
                <c:pt idx="13">
                  <c:v>2020 TV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f>'Taxable Value'!$B$62:$R$62</c:f>
              <c:numCache>
                <c:formatCode>"$"#,##0</c:formatCode>
                <c:ptCount val="17"/>
                <c:pt idx="0">
                  <c:v>427758438</c:v>
                </c:pt>
                <c:pt idx="1">
                  <c:v>531811252</c:v>
                </c:pt>
                <c:pt idx="2">
                  <c:v>528809071</c:v>
                </c:pt>
                <c:pt idx="3">
                  <c:v>479331236</c:v>
                </c:pt>
                <c:pt idx="4">
                  <c:v>477774924</c:v>
                </c:pt>
                <c:pt idx="5">
                  <c:v>496419755</c:v>
                </c:pt>
                <c:pt idx="6">
                  <c:v>517143803</c:v>
                </c:pt>
                <c:pt idx="7">
                  <c:v>547073960</c:v>
                </c:pt>
                <c:pt idx="8">
                  <c:v>542506732</c:v>
                </c:pt>
                <c:pt idx="9">
                  <c:v>495318631</c:v>
                </c:pt>
                <c:pt idx="10">
                  <c:v>467593932</c:v>
                </c:pt>
                <c:pt idx="11">
                  <c:v>485877569</c:v>
                </c:pt>
                <c:pt idx="12">
                  <c:v>230619426</c:v>
                </c:pt>
                <c:pt idx="13">
                  <c:v>235726612</c:v>
                </c:pt>
                <c:pt idx="15">
                  <c:v>461697524.35714287</c:v>
                </c:pt>
                <c:pt idx="16">
                  <c:v>6463765341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C-6A54-48DF-B1B4-159924D84FDC}"/>
            </c:ext>
          </c:extLst>
        </c:ser>
        <c:ser>
          <c:idx val="61"/>
          <c:order val="61"/>
          <c:tx>
            <c:strRef>
              <c:f>'Taxable Value'!$A$63</c:f>
              <c:strCache>
                <c:ptCount val="1"/>
                <c:pt idx="0">
                  <c:v>Gray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'Taxable Value'!$B$1:$R$1</c:f>
              <c:strCache>
                <c:ptCount val="17"/>
                <c:pt idx="0">
                  <c:v>2007 TV</c:v>
                </c:pt>
                <c:pt idx="1">
                  <c:v>2008 TV </c:v>
                </c:pt>
                <c:pt idx="2">
                  <c:v>2009 TV</c:v>
                </c:pt>
                <c:pt idx="3">
                  <c:v>2010 TV</c:v>
                </c:pt>
                <c:pt idx="4">
                  <c:v>2011 TV</c:v>
                </c:pt>
                <c:pt idx="5">
                  <c:v>2012 TV</c:v>
                </c:pt>
                <c:pt idx="6">
                  <c:v>2013 TV</c:v>
                </c:pt>
                <c:pt idx="7">
                  <c:v>2014 TV</c:v>
                </c:pt>
                <c:pt idx="8">
                  <c:v>2015 TV</c:v>
                </c:pt>
                <c:pt idx="9">
                  <c:v>2016 TV</c:v>
                </c:pt>
                <c:pt idx="10">
                  <c:v>2017 TV</c:v>
                </c:pt>
                <c:pt idx="11">
                  <c:v>2018 TV</c:v>
                </c:pt>
                <c:pt idx="12">
                  <c:v>2019 TV</c:v>
                </c:pt>
                <c:pt idx="13">
                  <c:v>2020 TV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f>'Taxable Value'!$B$63:$R$63</c:f>
              <c:numCache>
                <c:formatCode>"$"#,##0</c:formatCode>
                <c:ptCount val="17"/>
                <c:pt idx="0">
                  <c:v>640401495</c:v>
                </c:pt>
                <c:pt idx="1">
                  <c:v>869925422</c:v>
                </c:pt>
                <c:pt idx="2">
                  <c:v>413699009</c:v>
                </c:pt>
                <c:pt idx="3">
                  <c:v>485518500</c:v>
                </c:pt>
                <c:pt idx="4">
                  <c:v>610619010</c:v>
                </c:pt>
                <c:pt idx="5">
                  <c:v>736404545</c:v>
                </c:pt>
                <c:pt idx="6">
                  <c:v>715031357</c:v>
                </c:pt>
                <c:pt idx="7">
                  <c:v>784932323</c:v>
                </c:pt>
                <c:pt idx="8">
                  <c:v>340222463</c:v>
                </c:pt>
                <c:pt idx="9">
                  <c:v>270773647</c:v>
                </c:pt>
                <c:pt idx="10">
                  <c:v>300402830</c:v>
                </c:pt>
                <c:pt idx="11">
                  <c:v>339339212</c:v>
                </c:pt>
                <c:pt idx="12">
                  <c:v>303236345</c:v>
                </c:pt>
                <c:pt idx="13">
                  <c:v>308479313</c:v>
                </c:pt>
                <c:pt idx="15">
                  <c:v>508498962.21428573</c:v>
                </c:pt>
                <c:pt idx="16">
                  <c:v>7118985471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D-6A54-48DF-B1B4-159924D84FDC}"/>
            </c:ext>
          </c:extLst>
        </c:ser>
        <c:ser>
          <c:idx val="62"/>
          <c:order val="62"/>
          <c:tx>
            <c:strRef>
              <c:f>'Taxable Value'!$A$64</c:f>
              <c:strCache>
                <c:ptCount val="1"/>
                <c:pt idx="0">
                  <c:v>Scurry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'Taxable Value'!$B$1:$R$1</c:f>
              <c:strCache>
                <c:ptCount val="17"/>
                <c:pt idx="0">
                  <c:v>2007 TV</c:v>
                </c:pt>
                <c:pt idx="1">
                  <c:v>2008 TV </c:v>
                </c:pt>
                <c:pt idx="2">
                  <c:v>2009 TV</c:v>
                </c:pt>
                <c:pt idx="3">
                  <c:v>2010 TV</c:v>
                </c:pt>
                <c:pt idx="4">
                  <c:v>2011 TV</c:v>
                </c:pt>
                <c:pt idx="5">
                  <c:v>2012 TV</c:v>
                </c:pt>
                <c:pt idx="6">
                  <c:v>2013 TV</c:v>
                </c:pt>
                <c:pt idx="7">
                  <c:v>2014 TV</c:v>
                </c:pt>
                <c:pt idx="8">
                  <c:v>2015 TV</c:v>
                </c:pt>
                <c:pt idx="9">
                  <c:v>2016 TV</c:v>
                </c:pt>
                <c:pt idx="10">
                  <c:v>2017 TV</c:v>
                </c:pt>
                <c:pt idx="11">
                  <c:v>2018 TV</c:v>
                </c:pt>
                <c:pt idx="12">
                  <c:v>2019 TV</c:v>
                </c:pt>
                <c:pt idx="13">
                  <c:v>2020 TV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f>'Taxable Value'!$B$64:$R$64</c:f>
              <c:numCache>
                <c:formatCode>"$"#,##0</c:formatCode>
                <c:ptCount val="17"/>
                <c:pt idx="0">
                  <c:v>803449315</c:v>
                </c:pt>
                <c:pt idx="1">
                  <c:v>578104477</c:v>
                </c:pt>
                <c:pt idx="2">
                  <c:v>318628616</c:v>
                </c:pt>
                <c:pt idx="3">
                  <c:v>763051436</c:v>
                </c:pt>
                <c:pt idx="4">
                  <c:v>926683079</c:v>
                </c:pt>
                <c:pt idx="5">
                  <c:v>971963280</c:v>
                </c:pt>
                <c:pt idx="6">
                  <c:v>761652890</c:v>
                </c:pt>
                <c:pt idx="7">
                  <c:v>1033118245</c:v>
                </c:pt>
                <c:pt idx="8">
                  <c:v>676226230</c:v>
                </c:pt>
                <c:pt idx="9">
                  <c:v>253544305</c:v>
                </c:pt>
                <c:pt idx="10">
                  <c:v>487153760</c:v>
                </c:pt>
                <c:pt idx="11">
                  <c:v>241789426</c:v>
                </c:pt>
                <c:pt idx="12">
                  <c:v>245593110</c:v>
                </c:pt>
                <c:pt idx="13">
                  <c:v>212200666</c:v>
                </c:pt>
                <c:pt idx="15">
                  <c:v>590939916.78571427</c:v>
                </c:pt>
                <c:pt idx="16">
                  <c:v>8273158835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E-6A54-48DF-B1B4-159924D84FDC}"/>
            </c:ext>
          </c:extLst>
        </c:ser>
        <c:ser>
          <c:idx val="63"/>
          <c:order val="63"/>
          <c:tx>
            <c:strRef>
              <c:f>'Taxable Value'!$A$65</c:f>
              <c:strCache>
                <c:ptCount val="1"/>
                <c:pt idx="0">
                  <c:v>Randall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'Taxable Value'!$B$1:$R$1</c:f>
              <c:strCache>
                <c:ptCount val="17"/>
                <c:pt idx="0">
                  <c:v>2007 TV</c:v>
                </c:pt>
                <c:pt idx="1">
                  <c:v>2008 TV </c:v>
                </c:pt>
                <c:pt idx="2">
                  <c:v>2009 TV</c:v>
                </c:pt>
                <c:pt idx="3">
                  <c:v>2010 TV</c:v>
                </c:pt>
                <c:pt idx="4">
                  <c:v>2011 TV</c:v>
                </c:pt>
                <c:pt idx="5">
                  <c:v>2012 TV</c:v>
                </c:pt>
                <c:pt idx="6">
                  <c:v>2013 TV</c:v>
                </c:pt>
                <c:pt idx="7">
                  <c:v>2014 TV</c:v>
                </c:pt>
                <c:pt idx="8">
                  <c:v>2015 TV</c:v>
                </c:pt>
                <c:pt idx="9">
                  <c:v>2016 TV</c:v>
                </c:pt>
                <c:pt idx="10">
                  <c:v>2017 TV</c:v>
                </c:pt>
                <c:pt idx="11">
                  <c:v>2018 TV</c:v>
                </c:pt>
                <c:pt idx="12">
                  <c:v>2019 TV</c:v>
                </c:pt>
                <c:pt idx="13">
                  <c:v>2020 TV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f>'Taxable Value'!$B$65:$R$65</c:f>
              <c:numCache>
                <c:formatCode>"$"#,##0</c:formatCode>
                <c:ptCount val="17"/>
                <c:pt idx="0">
                  <c:v>628266759</c:v>
                </c:pt>
                <c:pt idx="1">
                  <c:v>739227667</c:v>
                </c:pt>
                <c:pt idx="2">
                  <c:v>731318162</c:v>
                </c:pt>
                <c:pt idx="3">
                  <c:v>766315082</c:v>
                </c:pt>
                <c:pt idx="4">
                  <c:v>863904335</c:v>
                </c:pt>
                <c:pt idx="5">
                  <c:v>929097862</c:v>
                </c:pt>
                <c:pt idx="6">
                  <c:v>1041352159</c:v>
                </c:pt>
                <c:pt idx="7">
                  <c:v>1086339123</c:v>
                </c:pt>
                <c:pt idx="8">
                  <c:v>1108004102</c:v>
                </c:pt>
                <c:pt idx="9">
                  <c:v>1124158300</c:v>
                </c:pt>
                <c:pt idx="10">
                  <c:v>1193471539</c:v>
                </c:pt>
                <c:pt idx="11">
                  <c:v>1238047654</c:v>
                </c:pt>
                <c:pt idx="12">
                  <c:v>1312849755</c:v>
                </c:pt>
                <c:pt idx="13">
                  <c:v>1323221675</c:v>
                </c:pt>
                <c:pt idx="15">
                  <c:v>1006112441</c:v>
                </c:pt>
                <c:pt idx="16">
                  <c:v>14085574174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F-6A54-48DF-B1B4-159924D84FDC}"/>
            </c:ext>
          </c:extLst>
        </c:ser>
        <c:ser>
          <c:idx val="64"/>
          <c:order val="64"/>
          <c:tx>
            <c:strRef>
              <c:f>'Taxable Value'!$A$66</c:f>
              <c:strCache>
                <c:ptCount val="1"/>
                <c:pt idx="0">
                  <c:v>Tom Green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'Taxable Value'!$B$1:$R$1</c:f>
              <c:strCache>
                <c:ptCount val="17"/>
                <c:pt idx="0">
                  <c:v>2007 TV</c:v>
                </c:pt>
                <c:pt idx="1">
                  <c:v>2008 TV </c:v>
                </c:pt>
                <c:pt idx="2">
                  <c:v>2009 TV</c:v>
                </c:pt>
                <c:pt idx="3">
                  <c:v>2010 TV</c:v>
                </c:pt>
                <c:pt idx="4">
                  <c:v>2011 TV</c:v>
                </c:pt>
                <c:pt idx="5">
                  <c:v>2012 TV</c:v>
                </c:pt>
                <c:pt idx="6">
                  <c:v>2013 TV</c:v>
                </c:pt>
                <c:pt idx="7">
                  <c:v>2014 TV</c:v>
                </c:pt>
                <c:pt idx="8">
                  <c:v>2015 TV</c:v>
                </c:pt>
                <c:pt idx="9">
                  <c:v>2016 TV</c:v>
                </c:pt>
                <c:pt idx="10">
                  <c:v>2017 TV</c:v>
                </c:pt>
                <c:pt idx="11">
                  <c:v>2018 TV</c:v>
                </c:pt>
                <c:pt idx="12">
                  <c:v>2019 TV</c:v>
                </c:pt>
                <c:pt idx="13">
                  <c:v>2020 TV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f>'Taxable Value'!$B$66:$R$66</c:f>
              <c:numCache>
                <c:formatCode>"$"#,##0</c:formatCode>
                <c:ptCount val="17"/>
                <c:pt idx="0">
                  <c:v>1103998502</c:v>
                </c:pt>
                <c:pt idx="1">
                  <c:v>1179239546</c:v>
                </c:pt>
                <c:pt idx="2">
                  <c:v>1073258715</c:v>
                </c:pt>
                <c:pt idx="3">
                  <c:v>1107334216</c:v>
                </c:pt>
                <c:pt idx="4">
                  <c:v>1191959124</c:v>
                </c:pt>
                <c:pt idx="5">
                  <c:v>1342227335</c:v>
                </c:pt>
                <c:pt idx="6">
                  <c:v>1507057801</c:v>
                </c:pt>
                <c:pt idx="7">
                  <c:v>1713570276</c:v>
                </c:pt>
                <c:pt idx="8">
                  <c:v>1588998274</c:v>
                </c:pt>
                <c:pt idx="9">
                  <c:v>1421872522</c:v>
                </c:pt>
                <c:pt idx="10">
                  <c:v>1472451107</c:v>
                </c:pt>
                <c:pt idx="11">
                  <c:v>1627234694</c:v>
                </c:pt>
                <c:pt idx="12">
                  <c:v>1743769679</c:v>
                </c:pt>
                <c:pt idx="13">
                  <c:v>1695989571</c:v>
                </c:pt>
                <c:pt idx="15">
                  <c:v>1412068668.7142856</c:v>
                </c:pt>
                <c:pt idx="16">
                  <c:v>19768961362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40-6A54-48DF-B1B4-159924D84FDC}"/>
            </c:ext>
          </c:extLst>
        </c:ser>
        <c:ser>
          <c:idx val="65"/>
          <c:order val="65"/>
          <c:tx>
            <c:strRef>
              <c:f>'Taxable Value'!$A$67</c:f>
              <c:strCache>
                <c:ptCount val="1"/>
                <c:pt idx="0">
                  <c:v>Taylor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'Taxable Value'!$B$1:$R$1</c:f>
              <c:strCache>
                <c:ptCount val="17"/>
                <c:pt idx="0">
                  <c:v>2007 TV</c:v>
                </c:pt>
                <c:pt idx="1">
                  <c:v>2008 TV </c:v>
                </c:pt>
                <c:pt idx="2">
                  <c:v>2009 TV</c:v>
                </c:pt>
                <c:pt idx="3">
                  <c:v>2010 TV</c:v>
                </c:pt>
                <c:pt idx="4">
                  <c:v>2011 TV</c:v>
                </c:pt>
                <c:pt idx="5">
                  <c:v>2012 TV</c:v>
                </c:pt>
                <c:pt idx="6">
                  <c:v>2013 TV</c:v>
                </c:pt>
                <c:pt idx="7">
                  <c:v>2014 TV</c:v>
                </c:pt>
                <c:pt idx="8">
                  <c:v>2015 TV</c:v>
                </c:pt>
                <c:pt idx="9">
                  <c:v>2016 TV</c:v>
                </c:pt>
                <c:pt idx="10">
                  <c:v>2017 TV</c:v>
                </c:pt>
                <c:pt idx="11">
                  <c:v>2018 TV</c:v>
                </c:pt>
                <c:pt idx="12">
                  <c:v>2019 TV</c:v>
                </c:pt>
                <c:pt idx="13">
                  <c:v>2020 TV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f>'Taxable Value'!$B$67:$R$67</c:f>
              <c:numCache>
                <c:formatCode>"$"#,##0</c:formatCode>
                <c:ptCount val="17"/>
                <c:pt idx="0">
                  <c:v>1478986281</c:v>
                </c:pt>
                <c:pt idx="1">
                  <c:v>1567376341</c:v>
                </c:pt>
                <c:pt idx="2">
                  <c:v>1414793332</c:v>
                </c:pt>
                <c:pt idx="3">
                  <c:v>1460313499</c:v>
                </c:pt>
                <c:pt idx="4">
                  <c:v>1596204639</c:v>
                </c:pt>
                <c:pt idx="5">
                  <c:v>1682117691</c:v>
                </c:pt>
                <c:pt idx="6">
                  <c:v>1750570299</c:v>
                </c:pt>
                <c:pt idx="7">
                  <c:v>1875745402</c:v>
                </c:pt>
                <c:pt idx="8">
                  <c:v>1809031215</c:v>
                </c:pt>
                <c:pt idx="9">
                  <c:v>1744015669</c:v>
                </c:pt>
                <c:pt idx="10">
                  <c:v>1799643839</c:v>
                </c:pt>
                <c:pt idx="11">
                  <c:v>1941044708</c:v>
                </c:pt>
                <c:pt idx="12">
                  <c:v>1996977754</c:v>
                </c:pt>
                <c:pt idx="13">
                  <c:v>1936685765</c:v>
                </c:pt>
                <c:pt idx="15">
                  <c:v>1718107602.4285715</c:v>
                </c:pt>
                <c:pt idx="16">
                  <c:v>24053506434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41-6A54-48DF-B1B4-159924D84FDC}"/>
            </c:ext>
          </c:extLst>
        </c:ser>
        <c:ser>
          <c:idx val="66"/>
          <c:order val="66"/>
          <c:tx>
            <c:strRef>
              <c:f>'Taxable Value'!$A$68</c:f>
              <c:strCache>
                <c:ptCount val="1"/>
                <c:pt idx="0">
                  <c:v>Potter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'Taxable Value'!$B$1:$R$1</c:f>
              <c:strCache>
                <c:ptCount val="17"/>
                <c:pt idx="0">
                  <c:v>2007 TV</c:v>
                </c:pt>
                <c:pt idx="1">
                  <c:v>2008 TV </c:v>
                </c:pt>
                <c:pt idx="2">
                  <c:v>2009 TV</c:v>
                </c:pt>
                <c:pt idx="3">
                  <c:v>2010 TV</c:v>
                </c:pt>
                <c:pt idx="4">
                  <c:v>2011 TV</c:v>
                </c:pt>
                <c:pt idx="5">
                  <c:v>2012 TV</c:v>
                </c:pt>
                <c:pt idx="6">
                  <c:v>2013 TV</c:v>
                </c:pt>
                <c:pt idx="7">
                  <c:v>2014 TV</c:v>
                </c:pt>
                <c:pt idx="8">
                  <c:v>2015 TV</c:v>
                </c:pt>
                <c:pt idx="9">
                  <c:v>2016 TV</c:v>
                </c:pt>
                <c:pt idx="10">
                  <c:v>2017 TV</c:v>
                </c:pt>
                <c:pt idx="11">
                  <c:v>2018 TV</c:v>
                </c:pt>
                <c:pt idx="12">
                  <c:v>2019 TV</c:v>
                </c:pt>
                <c:pt idx="13">
                  <c:v>2020 TV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f>'Taxable Value'!$B$68:$R$68</c:f>
              <c:numCache>
                <c:formatCode>"$"#,##0</c:formatCode>
                <c:ptCount val="17"/>
                <c:pt idx="0">
                  <c:v>2088819928</c:v>
                </c:pt>
                <c:pt idx="1">
                  <c:v>2125464881</c:v>
                </c:pt>
                <c:pt idx="2">
                  <c:v>1924680402</c:v>
                </c:pt>
                <c:pt idx="3">
                  <c:v>1973365477</c:v>
                </c:pt>
                <c:pt idx="4">
                  <c:v>2066939151</c:v>
                </c:pt>
                <c:pt idx="5">
                  <c:v>2221232622</c:v>
                </c:pt>
                <c:pt idx="6">
                  <c:v>2288229437</c:v>
                </c:pt>
                <c:pt idx="7">
                  <c:v>2355839314</c:v>
                </c:pt>
                <c:pt idx="8">
                  <c:v>2369658784</c:v>
                </c:pt>
                <c:pt idx="9">
                  <c:v>2328911598</c:v>
                </c:pt>
                <c:pt idx="10">
                  <c:v>2254696944</c:v>
                </c:pt>
                <c:pt idx="11">
                  <c:v>2322902444</c:v>
                </c:pt>
                <c:pt idx="12">
                  <c:v>2399691561</c:v>
                </c:pt>
                <c:pt idx="13">
                  <c:v>2324088279</c:v>
                </c:pt>
                <c:pt idx="15">
                  <c:v>2217465773</c:v>
                </c:pt>
                <c:pt idx="16">
                  <c:v>31044520822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42-6A54-48DF-B1B4-159924D84FDC}"/>
            </c:ext>
          </c:extLst>
        </c:ser>
        <c:ser>
          <c:idx val="67"/>
          <c:order val="67"/>
          <c:tx>
            <c:strRef>
              <c:f>'Taxable Value'!$A$69</c:f>
              <c:strCache>
                <c:ptCount val="1"/>
                <c:pt idx="0">
                  <c:v>Lubbock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'Taxable Value'!$B$1:$R$1</c:f>
              <c:strCache>
                <c:ptCount val="17"/>
                <c:pt idx="0">
                  <c:v>2007 TV</c:v>
                </c:pt>
                <c:pt idx="1">
                  <c:v>2008 TV </c:v>
                </c:pt>
                <c:pt idx="2">
                  <c:v>2009 TV</c:v>
                </c:pt>
                <c:pt idx="3">
                  <c:v>2010 TV</c:v>
                </c:pt>
                <c:pt idx="4">
                  <c:v>2011 TV</c:v>
                </c:pt>
                <c:pt idx="5">
                  <c:v>2012 TV</c:v>
                </c:pt>
                <c:pt idx="6">
                  <c:v>2013 TV</c:v>
                </c:pt>
                <c:pt idx="7">
                  <c:v>2014 TV</c:v>
                </c:pt>
                <c:pt idx="8">
                  <c:v>2015 TV</c:v>
                </c:pt>
                <c:pt idx="9">
                  <c:v>2016 TV</c:v>
                </c:pt>
                <c:pt idx="10">
                  <c:v>2017 TV</c:v>
                </c:pt>
                <c:pt idx="11">
                  <c:v>2018 TV</c:v>
                </c:pt>
                <c:pt idx="12">
                  <c:v>2019 TV</c:v>
                </c:pt>
                <c:pt idx="13">
                  <c:v>2020 TV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f>'Taxable Value'!$B$69:$R$69</c:f>
              <c:numCache>
                <c:formatCode>"$"#,##0</c:formatCode>
                <c:ptCount val="17"/>
                <c:pt idx="0">
                  <c:v>2958959132</c:v>
                </c:pt>
                <c:pt idx="1">
                  <c:v>3154029716</c:v>
                </c:pt>
                <c:pt idx="2">
                  <c:v>3089745186</c:v>
                </c:pt>
                <c:pt idx="3">
                  <c:v>3146478046</c:v>
                </c:pt>
                <c:pt idx="4">
                  <c:v>3291238599</c:v>
                </c:pt>
                <c:pt idx="5">
                  <c:v>3577069017</c:v>
                </c:pt>
                <c:pt idx="6">
                  <c:v>3762938805</c:v>
                </c:pt>
                <c:pt idx="7">
                  <c:v>3975761483</c:v>
                </c:pt>
                <c:pt idx="8">
                  <c:v>4072712991</c:v>
                </c:pt>
                <c:pt idx="9">
                  <c:v>4112034818</c:v>
                </c:pt>
                <c:pt idx="10">
                  <c:v>4217816904</c:v>
                </c:pt>
                <c:pt idx="11">
                  <c:v>4483769600</c:v>
                </c:pt>
                <c:pt idx="12">
                  <c:v>4734345638</c:v>
                </c:pt>
                <c:pt idx="13">
                  <c:v>4598507420</c:v>
                </c:pt>
                <c:pt idx="15">
                  <c:v>3798243382.5</c:v>
                </c:pt>
                <c:pt idx="16">
                  <c:v>53175407355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43-6A54-48DF-B1B4-159924D84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747503"/>
        <c:axId val="1411749151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'Taxable Value'!$A$5</c15:sqref>
                        </c15:formulaRef>
                      </c:ext>
                    </c:extLst>
                    <c:strCache>
                      <c:ptCount val="1"/>
                      <c:pt idx="0">
                        <c:v>Andrews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'Taxable Value'!$B$1:$R$1</c15:sqref>
                        </c15:formulaRef>
                      </c:ext>
                    </c:extLst>
                    <c:strCache>
                      <c:ptCount val="17"/>
                      <c:pt idx="0">
                        <c:v>2007 TV</c:v>
                      </c:pt>
                      <c:pt idx="1">
                        <c:v>2008 TV </c:v>
                      </c:pt>
                      <c:pt idx="2">
                        <c:v>2009 TV</c:v>
                      </c:pt>
                      <c:pt idx="3">
                        <c:v>2010 TV</c:v>
                      </c:pt>
                      <c:pt idx="4">
                        <c:v>2011 TV</c:v>
                      </c:pt>
                      <c:pt idx="5">
                        <c:v>2012 TV</c:v>
                      </c:pt>
                      <c:pt idx="6">
                        <c:v>2013 TV</c:v>
                      </c:pt>
                      <c:pt idx="7">
                        <c:v>2014 TV</c:v>
                      </c:pt>
                      <c:pt idx="8">
                        <c:v>2015 TV</c:v>
                      </c:pt>
                      <c:pt idx="9">
                        <c:v>2016 TV</c:v>
                      </c:pt>
                      <c:pt idx="10">
                        <c:v>2017 TV</c:v>
                      </c:pt>
                      <c:pt idx="11">
                        <c:v>2018 TV</c:v>
                      </c:pt>
                      <c:pt idx="12">
                        <c:v>2019 TV</c:v>
                      </c:pt>
                      <c:pt idx="13">
                        <c:v>2020 TV</c:v>
                      </c:pt>
                      <c:pt idx="15">
                        <c:v>Average</c:v>
                      </c:pt>
                      <c:pt idx="16">
                        <c:v>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'Taxable Value'!$B$5:$R$5</c15:sqref>
                        </c15:formulaRef>
                      </c:ext>
                    </c:extLst>
                    <c:numCache>
                      <c:formatCode>"$"#,##0</c:formatCode>
                      <c:ptCount val="17"/>
                      <c:pt idx="0">
                        <c:v>186270990</c:v>
                      </c:pt>
                      <c:pt idx="1">
                        <c:v>254298227</c:v>
                      </c:pt>
                      <c:pt idx="2">
                        <c:v>177899182</c:v>
                      </c:pt>
                      <c:pt idx="3">
                        <c:v>226465536</c:v>
                      </c:pt>
                      <c:pt idx="4">
                        <c:v>320581323</c:v>
                      </c:pt>
                      <c:pt idx="5">
                        <c:v>392039261</c:v>
                      </c:pt>
                      <c:pt idx="6">
                        <c:v>437256713</c:v>
                      </c:pt>
                      <c:pt idx="7">
                        <c:v>499967288</c:v>
                      </c:pt>
                      <c:pt idx="8">
                        <c:v>384635634</c:v>
                      </c:pt>
                      <c:pt idx="9">
                        <c:v>289254449</c:v>
                      </c:pt>
                      <c:pt idx="10">
                        <c:v>361518296</c:v>
                      </c:pt>
                      <c:pt idx="11">
                        <c:v>437004380</c:v>
                      </c:pt>
                      <c:pt idx="12">
                        <c:v>444675202</c:v>
                      </c:pt>
                      <c:pt idx="13">
                        <c:v>78168960</c:v>
                      </c:pt>
                      <c:pt idx="15">
                        <c:v>320716817.21428573</c:v>
                      </c:pt>
                      <c:pt idx="16">
                        <c:v>4490035441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A54-48DF-B1B4-159924D84FDC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'Taxable Value'!$A$17</c15:sqref>
                        </c15:formulaRef>
                      </c:ext>
                    </c:extLst>
                    <c:strCache>
                      <c:ptCount val="1"/>
                      <c:pt idx="0">
                        <c:v>Crane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'Taxable Value'!$B$1:$R$1</c15:sqref>
                        </c15:formulaRef>
                      </c:ext>
                    </c:extLst>
                    <c:strCache>
                      <c:ptCount val="17"/>
                      <c:pt idx="0">
                        <c:v>2007 TV</c:v>
                      </c:pt>
                      <c:pt idx="1">
                        <c:v>2008 TV </c:v>
                      </c:pt>
                      <c:pt idx="2">
                        <c:v>2009 TV</c:v>
                      </c:pt>
                      <c:pt idx="3">
                        <c:v>2010 TV</c:v>
                      </c:pt>
                      <c:pt idx="4">
                        <c:v>2011 TV</c:v>
                      </c:pt>
                      <c:pt idx="5">
                        <c:v>2012 TV</c:v>
                      </c:pt>
                      <c:pt idx="6">
                        <c:v>2013 TV</c:v>
                      </c:pt>
                      <c:pt idx="7">
                        <c:v>2014 TV</c:v>
                      </c:pt>
                      <c:pt idx="8">
                        <c:v>2015 TV</c:v>
                      </c:pt>
                      <c:pt idx="9">
                        <c:v>2016 TV</c:v>
                      </c:pt>
                      <c:pt idx="10">
                        <c:v>2017 TV</c:v>
                      </c:pt>
                      <c:pt idx="11">
                        <c:v>2018 TV</c:v>
                      </c:pt>
                      <c:pt idx="12">
                        <c:v>2019 TV</c:v>
                      </c:pt>
                      <c:pt idx="13">
                        <c:v>2020 TV</c:v>
                      </c:pt>
                      <c:pt idx="15">
                        <c:v>Average</c:v>
                      </c:pt>
                      <c:pt idx="1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'Taxable Value'!$B$17:$R$17</c15:sqref>
                        </c15:formulaRef>
                      </c:ext>
                    </c:extLst>
                    <c:numCache>
                      <c:formatCode>"$"#,##0</c:formatCode>
                      <c:ptCount val="17"/>
                      <c:pt idx="0">
                        <c:v>41887889</c:v>
                      </c:pt>
                      <c:pt idx="1">
                        <c:v>49222557</c:v>
                      </c:pt>
                      <c:pt idx="2">
                        <c:v>31764561</c:v>
                      </c:pt>
                      <c:pt idx="3">
                        <c:v>37705995</c:v>
                      </c:pt>
                      <c:pt idx="4">
                        <c:v>48965440</c:v>
                      </c:pt>
                      <c:pt idx="5">
                        <c:v>64426714</c:v>
                      </c:pt>
                      <c:pt idx="6">
                        <c:v>69049378</c:v>
                      </c:pt>
                      <c:pt idx="7">
                        <c:v>71673185</c:v>
                      </c:pt>
                      <c:pt idx="8">
                        <c:v>50971436</c:v>
                      </c:pt>
                      <c:pt idx="9">
                        <c:v>38422741</c:v>
                      </c:pt>
                      <c:pt idx="10">
                        <c:v>47878402</c:v>
                      </c:pt>
                      <c:pt idx="11">
                        <c:v>81162341</c:v>
                      </c:pt>
                      <c:pt idx="12">
                        <c:v>77078424</c:v>
                      </c:pt>
                      <c:pt idx="13">
                        <c:v>60114420</c:v>
                      </c:pt>
                      <c:pt idx="15">
                        <c:v>55023105.928571425</c:v>
                      </c:pt>
                      <c:pt idx="16">
                        <c:v>770323483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A54-48DF-B1B4-159924D84FDC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'Taxable Value'!$A$40</c15:sqref>
                        </c15:formulaRef>
                      </c:ext>
                    </c:extLst>
                    <c:strCache>
                      <c:ptCount val="1"/>
                      <c:pt idx="0">
                        <c:v>Loving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'Taxable Value'!$B$1:$R$1</c15:sqref>
                        </c15:formulaRef>
                      </c:ext>
                    </c:extLst>
                    <c:strCache>
                      <c:ptCount val="17"/>
                      <c:pt idx="0">
                        <c:v>2007 TV</c:v>
                      </c:pt>
                      <c:pt idx="1">
                        <c:v>2008 TV </c:v>
                      </c:pt>
                      <c:pt idx="2">
                        <c:v>2009 TV</c:v>
                      </c:pt>
                      <c:pt idx="3">
                        <c:v>2010 TV</c:v>
                      </c:pt>
                      <c:pt idx="4">
                        <c:v>2011 TV</c:v>
                      </c:pt>
                      <c:pt idx="5">
                        <c:v>2012 TV</c:v>
                      </c:pt>
                      <c:pt idx="6">
                        <c:v>2013 TV</c:v>
                      </c:pt>
                      <c:pt idx="7">
                        <c:v>2014 TV</c:v>
                      </c:pt>
                      <c:pt idx="8">
                        <c:v>2015 TV</c:v>
                      </c:pt>
                      <c:pt idx="9">
                        <c:v>2016 TV</c:v>
                      </c:pt>
                      <c:pt idx="10">
                        <c:v>2017 TV</c:v>
                      </c:pt>
                      <c:pt idx="11">
                        <c:v>2018 TV</c:v>
                      </c:pt>
                      <c:pt idx="12">
                        <c:v>2019 TV</c:v>
                      </c:pt>
                      <c:pt idx="13">
                        <c:v>2020 TV</c:v>
                      </c:pt>
                      <c:pt idx="15">
                        <c:v>Average</c:v>
                      </c:pt>
                      <c:pt idx="1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'Taxable Value'!$B$40:$R$40</c15:sqref>
                        </c15:formulaRef>
                      </c:ext>
                    </c:extLst>
                    <c:numCache>
                      <c:formatCode>"$"#,##0</c:formatCode>
                      <c:ptCount val="17"/>
                      <c:pt idx="0">
                        <c:v>33686</c:v>
                      </c:pt>
                      <c:pt idx="1">
                        <c:v>87122</c:v>
                      </c:pt>
                      <c:pt idx="2">
                        <c:v>50562</c:v>
                      </c:pt>
                      <c:pt idx="3">
                        <c:v>132935</c:v>
                      </c:pt>
                      <c:pt idx="4">
                        <c:v>55506</c:v>
                      </c:pt>
                      <c:pt idx="5">
                        <c:v>126473</c:v>
                      </c:pt>
                      <c:pt idx="6">
                        <c:v>305345</c:v>
                      </c:pt>
                      <c:pt idx="7">
                        <c:v>3333037</c:v>
                      </c:pt>
                      <c:pt idx="8">
                        <c:v>11438225</c:v>
                      </c:pt>
                      <c:pt idx="9">
                        <c:v>7558567</c:v>
                      </c:pt>
                      <c:pt idx="10">
                        <c:v>28836241</c:v>
                      </c:pt>
                      <c:pt idx="11">
                        <c:v>41512697</c:v>
                      </c:pt>
                      <c:pt idx="12">
                        <c:v>28203936</c:v>
                      </c:pt>
                      <c:pt idx="13">
                        <c:v>15522275</c:v>
                      </c:pt>
                      <c:pt idx="15">
                        <c:v>9799757.6428571437</c:v>
                      </c:pt>
                      <c:pt idx="16">
                        <c:v>137196607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6A54-48DF-B1B4-159924D84FDC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'Taxable Value'!$A$41</c15:sqref>
                        </c15:formulaRef>
                      </c:ext>
                    </c:extLst>
                    <c:strCache>
                      <c:ptCount val="1"/>
                      <c:pt idx="0">
                        <c:v>Martin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'Taxable Value'!$B$1:$R$1</c15:sqref>
                        </c15:formulaRef>
                      </c:ext>
                    </c:extLst>
                    <c:strCache>
                      <c:ptCount val="17"/>
                      <c:pt idx="0">
                        <c:v>2007 TV</c:v>
                      </c:pt>
                      <c:pt idx="1">
                        <c:v>2008 TV </c:v>
                      </c:pt>
                      <c:pt idx="2">
                        <c:v>2009 TV</c:v>
                      </c:pt>
                      <c:pt idx="3">
                        <c:v>2010 TV</c:v>
                      </c:pt>
                      <c:pt idx="4">
                        <c:v>2011 TV</c:v>
                      </c:pt>
                      <c:pt idx="5">
                        <c:v>2012 TV</c:v>
                      </c:pt>
                      <c:pt idx="6">
                        <c:v>2013 TV</c:v>
                      </c:pt>
                      <c:pt idx="7">
                        <c:v>2014 TV</c:v>
                      </c:pt>
                      <c:pt idx="8">
                        <c:v>2015 TV</c:v>
                      </c:pt>
                      <c:pt idx="9">
                        <c:v>2016 TV</c:v>
                      </c:pt>
                      <c:pt idx="10">
                        <c:v>2017 TV</c:v>
                      </c:pt>
                      <c:pt idx="11">
                        <c:v>2018 TV</c:v>
                      </c:pt>
                      <c:pt idx="12">
                        <c:v>2019 TV</c:v>
                      </c:pt>
                      <c:pt idx="13">
                        <c:v>2020 TV</c:v>
                      </c:pt>
                      <c:pt idx="15">
                        <c:v>Average</c:v>
                      </c:pt>
                      <c:pt idx="1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'Taxable Value'!$B$41:$R$41</c15:sqref>
                        </c15:formulaRef>
                      </c:ext>
                    </c:extLst>
                    <c:numCache>
                      <c:formatCode>"$"#,##0</c:formatCode>
                      <c:ptCount val="17"/>
                      <c:pt idx="0">
                        <c:v>26002822</c:v>
                      </c:pt>
                      <c:pt idx="1">
                        <c:v>32385952</c:v>
                      </c:pt>
                      <c:pt idx="2">
                        <c:v>26229787</c:v>
                      </c:pt>
                      <c:pt idx="3">
                        <c:v>30802459</c:v>
                      </c:pt>
                      <c:pt idx="4">
                        <c:v>33369789</c:v>
                      </c:pt>
                      <c:pt idx="5">
                        <c:v>39402402</c:v>
                      </c:pt>
                      <c:pt idx="6">
                        <c:v>60874475</c:v>
                      </c:pt>
                      <c:pt idx="7">
                        <c:v>86042765</c:v>
                      </c:pt>
                      <c:pt idx="8">
                        <c:v>102566593</c:v>
                      </c:pt>
                      <c:pt idx="9">
                        <c:v>73040173</c:v>
                      </c:pt>
                      <c:pt idx="10">
                        <c:v>80630596</c:v>
                      </c:pt>
                      <c:pt idx="11">
                        <c:v>67493584</c:v>
                      </c:pt>
                      <c:pt idx="12">
                        <c:v>81474124</c:v>
                      </c:pt>
                      <c:pt idx="13">
                        <c:v>68733551</c:v>
                      </c:pt>
                      <c:pt idx="15">
                        <c:v>57789219.428571425</c:v>
                      </c:pt>
                      <c:pt idx="16">
                        <c:v>809049072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6A54-48DF-B1B4-159924D84FDC}"/>
                  </c:ext>
                </c:extLst>
              </c15:ser>
            </c15:filteredLineSeries>
            <c15:filteredLineSeries>
              <c15:ser>
                <c:idx val="53"/>
                <c:order val="5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'Taxable Value'!$A$55</c15:sqref>
                        </c15:formulaRef>
                      </c:ext>
                    </c:extLst>
                    <c:strCache>
                      <c:ptCount val="1"/>
                      <c:pt idx="0">
                        <c:v>Pecos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'Taxable Value'!$B$1:$R$1</c15:sqref>
                        </c15:formulaRef>
                      </c:ext>
                    </c:extLst>
                    <c:strCache>
                      <c:ptCount val="17"/>
                      <c:pt idx="0">
                        <c:v>2007 TV</c:v>
                      </c:pt>
                      <c:pt idx="1">
                        <c:v>2008 TV </c:v>
                      </c:pt>
                      <c:pt idx="2">
                        <c:v>2009 TV</c:v>
                      </c:pt>
                      <c:pt idx="3">
                        <c:v>2010 TV</c:v>
                      </c:pt>
                      <c:pt idx="4">
                        <c:v>2011 TV</c:v>
                      </c:pt>
                      <c:pt idx="5">
                        <c:v>2012 TV</c:v>
                      </c:pt>
                      <c:pt idx="6">
                        <c:v>2013 TV</c:v>
                      </c:pt>
                      <c:pt idx="7">
                        <c:v>2014 TV</c:v>
                      </c:pt>
                      <c:pt idx="8">
                        <c:v>2015 TV</c:v>
                      </c:pt>
                      <c:pt idx="9">
                        <c:v>2016 TV</c:v>
                      </c:pt>
                      <c:pt idx="10">
                        <c:v>2017 TV</c:v>
                      </c:pt>
                      <c:pt idx="11">
                        <c:v>2018 TV</c:v>
                      </c:pt>
                      <c:pt idx="12">
                        <c:v>2019 TV</c:v>
                      </c:pt>
                      <c:pt idx="13">
                        <c:v>2020 TV</c:v>
                      </c:pt>
                      <c:pt idx="15">
                        <c:v>Average</c:v>
                      </c:pt>
                      <c:pt idx="1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'Taxable Value'!$B$55:$R$55</c15:sqref>
                        </c15:formulaRef>
                      </c:ext>
                    </c:extLst>
                    <c:numCache>
                      <c:formatCode>"$"#,##0</c:formatCode>
                      <c:ptCount val="17"/>
                      <c:pt idx="0">
                        <c:v>190688110</c:v>
                      </c:pt>
                      <c:pt idx="1">
                        <c:v>295173804</c:v>
                      </c:pt>
                      <c:pt idx="2">
                        <c:v>254299709</c:v>
                      </c:pt>
                      <c:pt idx="3">
                        <c:v>213357642</c:v>
                      </c:pt>
                      <c:pt idx="4">
                        <c:v>238416072</c:v>
                      </c:pt>
                      <c:pt idx="5">
                        <c:v>215159793</c:v>
                      </c:pt>
                      <c:pt idx="6">
                        <c:v>152747546</c:v>
                      </c:pt>
                      <c:pt idx="7">
                        <c:v>170821138</c:v>
                      </c:pt>
                      <c:pt idx="8">
                        <c:v>161467724</c:v>
                      </c:pt>
                      <c:pt idx="9">
                        <c:v>195654836</c:v>
                      </c:pt>
                      <c:pt idx="10">
                        <c:v>435979691</c:v>
                      </c:pt>
                      <c:pt idx="11">
                        <c:v>626702071</c:v>
                      </c:pt>
                      <c:pt idx="12">
                        <c:v>864001387</c:v>
                      </c:pt>
                      <c:pt idx="13">
                        <c:v>397710748</c:v>
                      </c:pt>
                      <c:pt idx="15">
                        <c:v>315155733.64285713</c:v>
                      </c:pt>
                      <c:pt idx="16">
                        <c:v>4412180271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6A54-48DF-B1B4-159924D84FDC}"/>
                  </c:ext>
                </c:extLst>
              </c15:ser>
            </c15:filteredLineSeries>
            <c15:filteredLineSeries>
              <c15:ser>
                <c:idx val="55"/>
                <c:order val="5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'Taxable Value'!$A$57</c15:sqref>
                        </c15:formulaRef>
                      </c:ext>
                    </c:extLst>
                    <c:strCache>
                      <c:ptCount val="1"/>
                      <c:pt idx="0">
                        <c:v>Reeves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'Taxable Value'!$B$1:$R$1</c15:sqref>
                        </c15:formulaRef>
                      </c:ext>
                    </c:extLst>
                    <c:strCache>
                      <c:ptCount val="17"/>
                      <c:pt idx="0">
                        <c:v>2007 TV</c:v>
                      </c:pt>
                      <c:pt idx="1">
                        <c:v>2008 TV </c:v>
                      </c:pt>
                      <c:pt idx="2">
                        <c:v>2009 TV</c:v>
                      </c:pt>
                      <c:pt idx="3">
                        <c:v>2010 TV</c:v>
                      </c:pt>
                      <c:pt idx="4">
                        <c:v>2011 TV</c:v>
                      </c:pt>
                      <c:pt idx="5">
                        <c:v>2012 TV</c:v>
                      </c:pt>
                      <c:pt idx="6">
                        <c:v>2013 TV</c:v>
                      </c:pt>
                      <c:pt idx="7">
                        <c:v>2014 TV</c:v>
                      </c:pt>
                      <c:pt idx="8">
                        <c:v>2015 TV</c:v>
                      </c:pt>
                      <c:pt idx="9">
                        <c:v>2016 TV</c:v>
                      </c:pt>
                      <c:pt idx="10">
                        <c:v>2017 TV</c:v>
                      </c:pt>
                      <c:pt idx="11">
                        <c:v>2018 TV</c:v>
                      </c:pt>
                      <c:pt idx="12">
                        <c:v>2019 TV</c:v>
                      </c:pt>
                      <c:pt idx="13">
                        <c:v>2020 TV</c:v>
                      </c:pt>
                      <c:pt idx="15">
                        <c:v>Average</c:v>
                      </c:pt>
                      <c:pt idx="1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'Taxable Value'!$B$57:$R$57</c15:sqref>
                        </c15:formulaRef>
                      </c:ext>
                    </c:extLst>
                    <c:numCache>
                      <c:formatCode>"$"#,##0</c:formatCode>
                      <c:ptCount val="17"/>
                      <c:pt idx="0">
                        <c:v>100577229</c:v>
                      </c:pt>
                      <c:pt idx="1">
                        <c:v>116388347</c:v>
                      </c:pt>
                      <c:pt idx="2">
                        <c:v>66248175</c:v>
                      </c:pt>
                      <c:pt idx="3">
                        <c:v>74611982</c:v>
                      </c:pt>
                      <c:pt idx="4">
                        <c:v>102013592</c:v>
                      </c:pt>
                      <c:pt idx="5">
                        <c:v>146868615</c:v>
                      </c:pt>
                      <c:pt idx="6">
                        <c:v>180371883</c:v>
                      </c:pt>
                      <c:pt idx="7">
                        <c:v>254969757</c:v>
                      </c:pt>
                      <c:pt idx="8">
                        <c:v>246666602</c:v>
                      </c:pt>
                      <c:pt idx="9">
                        <c:v>214452471</c:v>
                      </c:pt>
                      <c:pt idx="10">
                        <c:v>383867375</c:v>
                      </c:pt>
                      <c:pt idx="11">
                        <c:v>639015277</c:v>
                      </c:pt>
                      <c:pt idx="12">
                        <c:v>645475669</c:v>
                      </c:pt>
                      <c:pt idx="13">
                        <c:v>347712773</c:v>
                      </c:pt>
                      <c:pt idx="15">
                        <c:v>251374267.64285713</c:v>
                      </c:pt>
                      <c:pt idx="16">
                        <c:v>3519239747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6A54-48DF-B1B4-159924D84FDC}"/>
                  </c:ext>
                </c:extLst>
              </c15:ser>
            </c15:filteredLineSeries>
            <c15:filteredLineSeries>
              <c15:ser>
                <c:idx val="57"/>
                <c:order val="5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'Taxable Value'!$A$59</c15:sqref>
                        </c15:formulaRef>
                      </c:ext>
                    </c:extLst>
                    <c:strCache>
                      <c:ptCount val="1"/>
                      <c:pt idx="0">
                        <c:v>Terrell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'Taxable Value'!$B$1:$R$1</c15:sqref>
                        </c15:formulaRef>
                      </c:ext>
                    </c:extLst>
                    <c:strCache>
                      <c:ptCount val="17"/>
                      <c:pt idx="0">
                        <c:v>2007 TV</c:v>
                      </c:pt>
                      <c:pt idx="1">
                        <c:v>2008 TV </c:v>
                      </c:pt>
                      <c:pt idx="2">
                        <c:v>2009 TV</c:v>
                      </c:pt>
                      <c:pt idx="3">
                        <c:v>2010 TV</c:v>
                      </c:pt>
                      <c:pt idx="4">
                        <c:v>2011 TV</c:v>
                      </c:pt>
                      <c:pt idx="5">
                        <c:v>2012 TV</c:v>
                      </c:pt>
                      <c:pt idx="6">
                        <c:v>2013 TV</c:v>
                      </c:pt>
                      <c:pt idx="7">
                        <c:v>2014 TV</c:v>
                      </c:pt>
                      <c:pt idx="8">
                        <c:v>2015 TV</c:v>
                      </c:pt>
                      <c:pt idx="9">
                        <c:v>2016 TV</c:v>
                      </c:pt>
                      <c:pt idx="10">
                        <c:v>2017 TV</c:v>
                      </c:pt>
                      <c:pt idx="11">
                        <c:v>2018 TV</c:v>
                      </c:pt>
                      <c:pt idx="12">
                        <c:v>2019 TV</c:v>
                      </c:pt>
                      <c:pt idx="13">
                        <c:v>2020 TV</c:v>
                      </c:pt>
                      <c:pt idx="15">
                        <c:v>Average</c:v>
                      </c:pt>
                      <c:pt idx="1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'Taxable Value'!$B$59:$R$59</c15:sqref>
                        </c15:formulaRef>
                      </c:ext>
                    </c:extLst>
                    <c:numCache>
                      <c:formatCode>"$"#,##0</c:formatCode>
                      <c:ptCount val="17"/>
                      <c:pt idx="0">
                        <c:v>2341261</c:v>
                      </c:pt>
                      <c:pt idx="1">
                        <c:v>2741458</c:v>
                      </c:pt>
                      <c:pt idx="2">
                        <c:v>2603106</c:v>
                      </c:pt>
                      <c:pt idx="3">
                        <c:v>2395342</c:v>
                      </c:pt>
                      <c:pt idx="4">
                        <c:v>2286931</c:v>
                      </c:pt>
                      <c:pt idx="5">
                        <c:v>2371970</c:v>
                      </c:pt>
                      <c:pt idx="6">
                        <c:v>2684220</c:v>
                      </c:pt>
                      <c:pt idx="7">
                        <c:v>2631688</c:v>
                      </c:pt>
                      <c:pt idx="8">
                        <c:v>2356346</c:v>
                      </c:pt>
                      <c:pt idx="9">
                        <c:v>2287206</c:v>
                      </c:pt>
                      <c:pt idx="10">
                        <c:v>2434210</c:v>
                      </c:pt>
                      <c:pt idx="11">
                        <c:v>2404526</c:v>
                      </c:pt>
                      <c:pt idx="12">
                        <c:v>2238082</c:v>
                      </c:pt>
                      <c:pt idx="13">
                        <c:v>2120150</c:v>
                      </c:pt>
                      <c:pt idx="15">
                        <c:v>2421178.2857142859</c:v>
                      </c:pt>
                      <c:pt idx="16">
                        <c:v>33896496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6A54-48DF-B1B4-159924D84FDC}"/>
                  </c:ext>
                </c:extLst>
              </c15:ser>
            </c15:filteredLineSeries>
            <c15:filteredLineSeries>
              <c15:ser>
                <c:idx val="58"/>
                <c:order val="5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'Taxable Value'!$A$60</c15:sqref>
                        </c15:formulaRef>
                      </c:ext>
                    </c:extLst>
                    <c:strCache>
                      <c:ptCount val="1"/>
                      <c:pt idx="0">
                        <c:v>Upton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'Taxable Value'!$B$1:$R$1</c15:sqref>
                        </c15:formulaRef>
                      </c:ext>
                    </c:extLst>
                    <c:strCache>
                      <c:ptCount val="17"/>
                      <c:pt idx="0">
                        <c:v>2007 TV</c:v>
                      </c:pt>
                      <c:pt idx="1">
                        <c:v>2008 TV </c:v>
                      </c:pt>
                      <c:pt idx="2">
                        <c:v>2009 TV</c:v>
                      </c:pt>
                      <c:pt idx="3">
                        <c:v>2010 TV</c:v>
                      </c:pt>
                      <c:pt idx="4">
                        <c:v>2011 TV</c:v>
                      </c:pt>
                      <c:pt idx="5">
                        <c:v>2012 TV</c:v>
                      </c:pt>
                      <c:pt idx="6">
                        <c:v>2013 TV</c:v>
                      </c:pt>
                      <c:pt idx="7">
                        <c:v>2014 TV</c:v>
                      </c:pt>
                      <c:pt idx="8">
                        <c:v>2015 TV</c:v>
                      </c:pt>
                      <c:pt idx="9">
                        <c:v>2016 TV</c:v>
                      </c:pt>
                      <c:pt idx="10">
                        <c:v>2017 TV</c:v>
                      </c:pt>
                      <c:pt idx="11">
                        <c:v>2018 TV</c:v>
                      </c:pt>
                      <c:pt idx="12">
                        <c:v>2019 TV</c:v>
                      </c:pt>
                      <c:pt idx="13">
                        <c:v>2020 TV</c:v>
                      </c:pt>
                      <c:pt idx="15">
                        <c:v>Average</c:v>
                      </c:pt>
                      <c:pt idx="1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'Taxable Value'!$B$60:$R$60</c15:sqref>
                        </c15:formulaRef>
                      </c:ext>
                    </c:extLst>
                    <c:numCache>
                      <c:formatCode>"$"#,##0</c:formatCode>
                      <c:ptCount val="17"/>
                      <c:pt idx="0">
                        <c:v>18352523</c:v>
                      </c:pt>
                      <c:pt idx="1">
                        <c:v>18380069</c:v>
                      </c:pt>
                      <c:pt idx="2">
                        <c:v>13800718</c:v>
                      </c:pt>
                      <c:pt idx="3">
                        <c:v>20547094</c:v>
                      </c:pt>
                      <c:pt idx="4">
                        <c:v>28188621</c:v>
                      </c:pt>
                      <c:pt idx="5">
                        <c:v>37713699</c:v>
                      </c:pt>
                      <c:pt idx="6">
                        <c:v>40164636</c:v>
                      </c:pt>
                      <c:pt idx="7">
                        <c:v>50945932</c:v>
                      </c:pt>
                      <c:pt idx="8">
                        <c:v>41534077</c:v>
                      </c:pt>
                      <c:pt idx="9">
                        <c:v>38733292</c:v>
                      </c:pt>
                      <c:pt idx="10">
                        <c:v>51751367</c:v>
                      </c:pt>
                      <c:pt idx="11">
                        <c:v>73198602</c:v>
                      </c:pt>
                      <c:pt idx="12">
                        <c:v>73775226</c:v>
                      </c:pt>
                      <c:pt idx="13">
                        <c:v>48893241</c:v>
                      </c:pt>
                      <c:pt idx="15">
                        <c:v>39712792.642857142</c:v>
                      </c:pt>
                      <c:pt idx="16">
                        <c:v>555979097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6A54-48DF-B1B4-159924D84FDC}"/>
                  </c:ext>
                </c:extLst>
              </c15:ser>
            </c15:filteredLineSeries>
            <c15:filteredLineSeries>
              <c15:ser>
                <c:idx val="68"/>
                <c:order val="6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'Taxable Value'!$A$70</c15:sqref>
                        </c15:formulaRef>
                      </c:ext>
                    </c:extLst>
                    <c:strCache>
                      <c:ptCount val="1"/>
                      <c:pt idx="0">
                        <c:v>Ward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'Taxable Value'!$B$1:$R$1</c15:sqref>
                        </c15:formulaRef>
                      </c:ext>
                    </c:extLst>
                    <c:strCache>
                      <c:ptCount val="17"/>
                      <c:pt idx="0">
                        <c:v>2007 TV</c:v>
                      </c:pt>
                      <c:pt idx="1">
                        <c:v>2008 TV </c:v>
                      </c:pt>
                      <c:pt idx="2">
                        <c:v>2009 TV</c:v>
                      </c:pt>
                      <c:pt idx="3">
                        <c:v>2010 TV</c:v>
                      </c:pt>
                      <c:pt idx="4">
                        <c:v>2011 TV</c:v>
                      </c:pt>
                      <c:pt idx="5">
                        <c:v>2012 TV</c:v>
                      </c:pt>
                      <c:pt idx="6">
                        <c:v>2013 TV</c:v>
                      </c:pt>
                      <c:pt idx="7">
                        <c:v>2014 TV</c:v>
                      </c:pt>
                      <c:pt idx="8">
                        <c:v>2015 TV</c:v>
                      </c:pt>
                      <c:pt idx="9">
                        <c:v>2016 TV</c:v>
                      </c:pt>
                      <c:pt idx="10">
                        <c:v>2017 TV</c:v>
                      </c:pt>
                      <c:pt idx="11">
                        <c:v>2018 TV</c:v>
                      </c:pt>
                      <c:pt idx="12">
                        <c:v>2019 TV</c:v>
                      </c:pt>
                      <c:pt idx="13">
                        <c:v>2020 TV</c:v>
                      </c:pt>
                      <c:pt idx="15">
                        <c:v>Average</c:v>
                      </c:pt>
                      <c:pt idx="1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'Taxable Value'!$B$70:$R$70</c15:sqref>
                        </c15:formulaRef>
                      </c:ext>
                    </c:extLst>
                    <c:numCache>
                      <c:formatCode>"$"#,##0</c:formatCode>
                      <c:ptCount val="17"/>
                      <c:pt idx="0">
                        <c:v>124703269</c:v>
                      </c:pt>
                      <c:pt idx="1">
                        <c:v>151537374</c:v>
                      </c:pt>
                      <c:pt idx="2">
                        <c:v>112082892</c:v>
                      </c:pt>
                      <c:pt idx="3">
                        <c:v>134422451</c:v>
                      </c:pt>
                      <c:pt idx="4">
                        <c:v>184007649</c:v>
                      </c:pt>
                      <c:pt idx="5">
                        <c:v>252433521</c:v>
                      </c:pt>
                      <c:pt idx="6">
                        <c:v>291038499</c:v>
                      </c:pt>
                      <c:pt idx="7">
                        <c:v>406580061</c:v>
                      </c:pt>
                      <c:pt idx="8">
                        <c:v>281286724</c:v>
                      </c:pt>
                      <c:pt idx="9">
                        <c:v>212679226</c:v>
                      </c:pt>
                      <c:pt idx="10">
                        <c:v>332130862</c:v>
                      </c:pt>
                      <c:pt idx="11">
                        <c:v>452501364</c:v>
                      </c:pt>
                      <c:pt idx="12">
                        <c:v>481644475</c:v>
                      </c:pt>
                      <c:pt idx="13">
                        <c:v>361257596</c:v>
                      </c:pt>
                      <c:pt idx="15">
                        <c:v>269878997.35714287</c:v>
                      </c:pt>
                      <c:pt idx="16">
                        <c:v>3778305963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6A54-48DF-B1B4-159924D84FDC}"/>
                  </c:ext>
                </c:extLst>
              </c15:ser>
            </c15:filteredLineSeries>
            <c15:filteredLineSeries>
              <c15:ser>
                <c:idx val="69"/>
                <c:order val="6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'Taxable Value'!$A$71</c15:sqref>
                        </c15:formulaRef>
                      </c:ext>
                    </c:extLst>
                    <c:strCache>
                      <c:ptCount val="1"/>
                      <c:pt idx="0">
                        <c:v>Winkler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'Taxable Value'!$B$1:$R$1</c15:sqref>
                        </c15:formulaRef>
                      </c:ext>
                    </c:extLst>
                    <c:strCache>
                      <c:ptCount val="17"/>
                      <c:pt idx="0">
                        <c:v>2007 TV</c:v>
                      </c:pt>
                      <c:pt idx="1">
                        <c:v>2008 TV </c:v>
                      </c:pt>
                      <c:pt idx="2">
                        <c:v>2009 TV</c:v>
                      </c:pt>
                      <c:pt idx="3">
                        <c:v>2010 TV</c:v>
                      </c:pt>
                      <c:pt idx="4">
                        <c:v>2011 TV</c:v>
                      </c:pt>
                      <c:pt idx="5">
                        <c:v>2012 TV</c:v>
                      </c:pt>
                      <c:pt idx="6">
                        <c:v>2013 TV</c:v>
                      </c:pt>
                      <c:pt idx="7">
                        <c:v>2014 TV</c:v>
                      </c:pt>
                      <c:pt idx="8">
                        <c:v>2015 TV</c:v>
                      </c:pt>
                      <c:pt idx="9">
                        <c:v>2016 TV</c:v>
                      </c:pt>
                      <c:pt idx="10">
                        <c:v>2017 TV</c:v>
                      </c:pt>
                      <c:pt idx="11">
                        <c:v>2018 TV</c:v>
                      </c:pt>
                      <c:pt idx="12">
                        <c:v>2019 TV</c:v>
                      </c:pt>
                      <c:pt idx="13">
                        <c:v>2020 TV</c:v>
                      </c:pt>
                      <c:pt idx="15">
                        <c:v>Average</c:v>
                      </c:pt>
                      <c:pt idx="1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'Taxable Value'!$B$71:$R$71</c15:sqref>
                        </c15:formulaRef>
                      </c:ext>
                    </c:extLst>
                    <c:numCache>
                      <c:formatCode>"$"#,##0</c:formatCode>
                      <c:ptCount val="17"/>
                      <c:pt idx="0">
                        <c:v>82273754</c:v>
                      </c:pt>
                      <c:pt idx="1">
                        <c:v>90559768</c:v>
                      </c:pt>
                      <c:pt idx="2">
                        <c:v>67928027</c:v>
                      </c:pt>
                      <c:pt idx="3">
                        <c:v>73979568</c:v>
                      </c:pt>
                      <c:pt idx="4">
                        <c:v>95366605</c:v>
                      </c:pt>
                      <c:pt idx="5">
                        <c:v>115940882</c:v>
                      </c:pt>
                      <c:pt idx="6">
                        <c:v>131995120</c:v>
                      </c:pt>
                      <c:pt idx="7">
                        <c:v>150304570</c:v>
                      </c:pt>
                      <c:pt idx="8">
                        <c:v>128280302</c:v>
                      </c:pt>
                      <c:pt idx="9">
                        <c:v>95014759</c:v>
                      </c:pt>
                      <c:pt idx="10">
                        <c:v>142592714</c:v>
                      </c:pt>
                      <c:pt idx="11">
                        <c:v>294969330</c:v>
                      </c:pt>
                      <c:pt idx="12">
                        <c:v>238272590</c:v>
                      </c:pt>
                      <c:pt idx="13">
                        <c:v>146889921</c:v>
                      </c:pt>
                      <c:pt idx="15">
                        <c:v>132454850.71428572</c:v>
                      </c:pt>
                      <c:pt idx="16">
                        <c:v>1854367910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6A54-48DF-B1B4-159924D84FDC}"/>
                  </c:ext>
                </c:extLst>
              </c15:ser>
            </c15:filteredLineSeries>
          </c:ext>
        </c:extLst>
      </c:lineChart>
      <c:catAx>
        <c:axId val="141174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49151"/>
        <c:crosses val="autoZero"/>
        <c:auto val="1"/>
        <c:lblAlgn val="ctr"/>
        <c:lblOffset val="100"/>
        <c:noMultiLvlLbl val="0"/>
      </c:catAx>
      <c:valAx>
        <c:axId val="141174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4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ADV Market Value (2007-2021)</a:t>
            </a:r>
            <a:endParaRPr lang="en-US"/>
          </a:p>
        </c:rich>
      </c:tx>
      <c:layout>
        <c:manualLayout>
          <c:xMode val="edge"/>
          <c:yMode val="edge"/>
          <c:x val="0.18975751131358962"/>
          <c:y val="4.166658924273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'ADV Market Value'!$B$74</c:f>
              <c:numCache>
                <c:formatCode>_("$"* #,##0_);_("$"* \(#,##0\);_("$"* "-"??_);_(@_)</c:formatCode>
                <c:ptCount val="1"/>
                <c:pt idx="0">
                  <c:v>1941495700.8571429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D-F84B-AB65-A8F13A49C62B}"/>
            </c:ext>
          </c:extLst>
        </c:ser>
        <c:ser>
          <c:idx val="1"/>
          <c:order val="1"/>
          <c:tx>
            <c:v>2008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'ADV Market Value'!$C$74</c:f>
              <c:numCache>
                <c:formatCode>_("$"* #,##0_);_("$"* \(#,##0\);_("$"* "-"??_);_(@_)</c:formatCode>
                <c:ptCount val="1"/>
                <c:pt idx="0">
                  <c:v>2302214602.3571429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D-F84B-AB65-A8F13A49C62B}"/>
            </c:ext>
          </c:extLst>
        </c:ser>
        <c:ser>
          <c:idx val="2"/>
          <c:order val="2"/>
          <c:tx>
            <c:v>2009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'ADV Market Value'!$D$74</c:f>
              <c:numCache>
                <c:formatCode>_("$"* #,##0_);_("$"* \(#,##0\);_("$"* "-"??_);_(@_)</c:formatCode>
                <c:ptCount val="1"/>
                <c:pt idx="0">
                  <c:v>2296210361.4000001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CD-F84B-AB65-A8F13A49C62B}"/>
            </c:ext>
          </c:extLst>
        </c:ser>
        <c:ser>
          <c:idx val="3"/>
          <c:order val="3"/>
          <c:tx>
            <c:v>2010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'ADV Market Value'!$E$74</c:f>
              <c:numCache>
                <c:formatCode>_("$"* #,##0_);_("$"* \(#,##0\);_("$"* "-"??_);_(@_)</c:formatCode>
                <c:ptCount val="1"/>
                <c:pt idx="0">
                  <c:v>2417349594.5714288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CD-F84B-AB65-A8F13A49C62B}"/>
            </c:ext>
          </c:extLst>
        </c:ser>
        <c:ser>
          <c:idx val="4"/>
          <c:order val="4"/>
          <c:tx>
            <c:v>2011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'ADV Market Value'!$F$74</c:f>
              <c:numCache>
                <c:formatCode>_("$"* #,##0_);_("$"* \(#,##0\);_("$"* "-"??_);_(@_)</c:formatCode>
                <c:ptCount val="1"/>
                <c:pt idx="0">
                  <c:v>2481893735.2285714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CD-F84B-AB65-A8F13A49C62B}"/>
            </c:ext>
          </c:extLst>
        </c:ser>
        <c:ser>
          <c:idx val="5"/>
          <c:order val="5"/>
          <c:tx>
            <c:v>2012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'ADV Market Value'!$G$74</c:f>
              <c:numCache>
                <c:formatCode>_("$"* #,##0_);_("$"* \(#,##0\);_("$"* "-"??_);_(@_)</c:formatCode>
                <c:ptCount val="1"/>
                <c:pt idx="0">
                  <c:v>2808670514.1142859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CD-F84B-AB65-A8F13A49C62B}"/>
            </c:ext>
          </c:extLst>
        </c:ser>
        <c:ser>
          <c:idx val="6"/>
          <c:order val="6"/>
          <c:tx>
            <c:v>2013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Market Value'!$H$74</c:f>
              <c:numCache>
                <c:formatCode>_("$"* #,##0_);_("$"* \(#,##0\);_("$"* "-"??_);_(@_)</c:formatCode>
                <c:ptCount val="1"/>
                <c:pt idx="0">
                  <c:v>2898308069.4000001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CD-F84B-AB65-A8F13A49C62B}"/>
            </c:ext>
          </c:extLst>
        </c:ser>
        <c:ser>
          <c:idx val="7"/>
          <c:order val="7"/>
          <c:tx>
            <c:v>2014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Market Value'!$I$74</c:f>
              <c:numCache>
                <c:formatCode>_("$"* #,##0_);_("$"* \(#,##0\);_("$"* "-"??_);_(@_)</c:formatCode>
                <c:ptCount val="1"/>
                <c:pt idx="0">
                  <c:v>3151481973.242857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CD-F84B-AB65-A8F13A49C62B}"/>
            </c:ext>
          </c:extLst>
        </c:ser>
        <c:ser>
          <c:idx val="8"/>
          <c:order val="8"/>
          <c:tx>
            <c:v>2015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Market Value'!$J$74</c:f>
              <c:numCache>
                <c:formatCode>_("$"* #,##0_);_("$"* \(#,##0\);_("$"* "-"??_);_(@_)</c:formatCode>
                <c:ptCount val="1"/>
                <c:pt idx="0">
                  <c:v>2990265279.1571426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CD-F84B-AB65-A8F13A49C62B}"/>
            </c:ext>
          </c:extLst>
        </c:ser>
        <c:ser>
          <c:idx val="9"/>
          <c:order val="9"/>
          <c:tx>
            <c:v>2016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Market Value'!$K$74</c:f>
              <c:numCache>
                <c:formatCode>_("$"* #,##0_);_("$"* \(#,##0\);_("$"* "-"??_);_(@_)</c:formatCode>
                <c:ptCount val="1"/>
                <c:pt idx="0">
                  <c:v>2789099783.1999998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CD-F84B-AB65-A8F13A49C62B}"/>
            </c:ext>
          </c:extLst>
        </c:ser>
        <c:ser>
          <c:idx val="10"/>
          <c:order val="10"/>
          <c:tx>
            <c:v>2017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Market Value'!$L$74</c:f>
              <c:numCache>
                <c:formatCode>_("$"* #,##0_);_("$"* \(#,##0\);_("$"* "-"??_);_(@_)</c:formatCode>
                <c:ptCount val="1"/>
                <c:pt idx="0">
                  <c:v>3018441765.6714287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5CD-F84B-AB65-A8F13A49C62B}"/>
            </c:ext>
          </c:extLst>
        </c:ser>
        <c:ser>
          <c:idx val="11"/>
          <c:order val="11"/>
          <c:tx>
            <c:v>2018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Market Value'!$M$74</c:f>
              <c:numCache>
                <c:formatCode>_("$"* #,##0_);_("$"* \(#,##0\);_("$"* "-"??_);_(@_)</c:formatCode>
                <c:ptCount val="1"/>
                <c:pt idx="0">
                  <c:v>3383738897.1571426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5CD-F84B-AB65-A8F13A49C62B}"/>
            </c:ext>
          </c:extLst>
        </c:ser>
        <c:ser>
          <c:idx val="12"/>
          <c:order val="12"/>
          <c:tx>
            <c:v>2019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Market Value'!$N$74</c:f>
              <c:numCache>
                <c:formatCode>_("$"* #,##0_);_("$"* \(#,##0\);_("$"* "-"??_);_(@_)</c:formatCode>
                <c:ptCount val="1"/>
                <c:pt idx="0">
                  <c:v>4076835586.3571429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5CD-F84B-AB65-A8F13A49C62B}"/>
            </c:ext>
          </c:extLst>
        </c:ser>
        <c:ser>
          <c:idx val="13"/>
          <c:order val="13"/>
          <c:tx>
            <c:v>2020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Market Value'!$O$74</c:f>
              <c:numCache>
                <c:formatCode>_("$"* #,##0_);_("$"* \(#,##0\);_("$"* "-"??_);_(@_)</c:formatCode>
                <c:ptCount val="1"/>
                <c:pt idx="0">
                  <c:v>4427536067.275362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5CD-F84B-AB65-A8F13A49C62B}"/>
            </c:ext>
          </c:extLst>
        </c:ser>
        <c:ser>
          <c:idx val="14"/>
          <c:order val="14"/>
          <c:tx>
            <c:v>2021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Market Value'!$P$74</c:f>
              <c:numCache>
                <c:formatCode>_("$"* #,##0_);_("$"* \(#,##0\);_("$"* "-"??_);_(@_)</c:formatCode>
                <c:ptCount val="1"/>
                <c:pt idx="0">
                  <c:v>4442019426.8857145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E-4A2E-8B28-CBD5EC701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778111"/>
        <c:axId val="303190639"/>
      </c:barChart>
      <c:catAx>
        <c:axId val="4217781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90639"/>
        <c:crosses val="autoZero"/>
        <c:auto val="1"/>
        <c:lblAlgn val="ctr"/>
        <c:lblOffset val="100"/>
        <c:noMultiLvlLbl val="0"/>
      </c:catAx>
      <c:valAx>
        <c:axId val="30319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7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 Population Top 15 counties (2000-2021)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8"/>
          <c:order val="18"/>
          <c:tx>
            <c:strRef>
              <c:f>Population!$T$2</c:f>
              <c:strCache>
                <c:ptCount val="1"/>
                <c:pt idx="0">
                  <c:v> 16,370 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Population!$A$3:$A$71</c15:sqref>
                  </c15:fullRef>
                </c:ext>
              </c:extLst>
              <c:f>(Population!$A$17,Population!$A$21,Population!$A$24:$A$27,Population!$A$36:$A$37,Population!$A$42,Population!$A$44,Population!$A$49,Population!$A$51,Population!$A$57,Population!$A$63,Population!$A$66,Population!$A$68)</c:f>
              <c:strCache>
                <c:ptCount val="16"/>
                <c:pt idx="0">
                  <c:v> Ector </c:v>
                </c:pt>
                <c:pt idx="1">
                  <c:v> Gaines </c:v>
                </c:pt>
                <c:pt idx="2">
                  <c:v> Gray </c:v>
                </c:pt>
                <c:pt idx="3">
                  <c:v> Hale </c:v>
                </c:pt>
                <c:pt idx="4">
                  <c:v> Hockley </c:v>
                </c:pt>
                <c:pt idx="5">
                  <c:v> Howard </c:v>
                </c:pt>
                <c:pt idx="6">
                  <c:v> Loving  </c:v>
                </c:pt>
                <c:pt idx="7">
                  <c:v> Lubbock </c:v>
                </c:pt>
                <c:pt idx="8">
                  <c:v> Midland </c:v>
                </c:pt>
                <c:pt idx="9">
                  <c:v> Moore </c:v>
                </c:pt>
                <c:pt idx="10">
                  <c:v> Potter </c:v>
                </c:pt>
                <c:pt idx="11">
                  <c:v> Randall </c:v>
                </c:pt>
                <c:pt idx="12">
                  <c:v> Scurry </c:v>
                </c:pt>
                <c:pt idx="13">
                  <c:v> Taylor </c:v>
                </c:pt>
                <c:pt idx="14">
                  <c:v> Tom Green </c:v>
                </c:pt>
                <c:pt idx="15">
                  <c:v> Val Verde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Population!$T$3:$T$71</c15:sqref>
                  </c15:fullRef>
                </c:ext>
              </c:extLst>
              <c:f>(Population!$T$17,Population!$T$21,Population!$T$24:$T$27,Population!$T$36:$T$37,Population!$T$42,Population!$T$44,Population!$T$49,Population!$T$51,Population!$T$57,Population!$T$63,Population!$T$66,Population!$T$68)</c:f>
              <c:numCache>
                <c:formatCode>_(* #,##0_);_(* \(#,##0\);_(* "-"??_);_(@_)</c:formatCode>
                <c:ptCount val="16"/>
                <c:pt idx="0">
                  <c:v>148100.1875</c:v>
                </c:pt>
                <c:pt idx="1">
                  <c:v>18683.875</c:v>
                </c:pt>
                <c:pt idx="2">
                  <c:v>22361.3125</c:v>
                </c:pt>
                <c:pt idx="3">
                  <c:v>34807</c:v>
                </c:pt>
                <c:pt idx="4">
                  <c:v>22773.125</c:v>
                </c:pt>
                <c:pt idx="5">
                  <c:v>35096.25</c:v>
                </c:pt>
                <c:pt idx="6">
                  <c:v>91.0625</c:v>
                </c:pt>
                <c:pt idx="7">
                  <c:v>289055.25</c:v>
                </c:pt>
                <c:pt idx="8">
                  <c:v>150671</c:v>
                </c:pt>
                <c:pt idx="9">
                  <c:v>21438.875</c:v>
                </c:pt>
                <c:pt idx="10">
                  <c:v>120123.25</c:v>
                </c:pt>
                <c:pt idx="11">
                  <c:v>126756.9375</c:v>
                </c:pt>
                <c:pt idx="12">
                  <c:v>16847.125</c:v>
                </c:pt>
                <c:pt idx="13">
                  <c:v>134119.5625</c:v>
                </c:pt>
                <c:pt idx="14">
                  <c:v>114065.5</c:v>
                </c:pt>
                <c:pt idx="15">
                  <c:v>48292.625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B42-48ED-B6A3-81A5ED62E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1797999"/>
        <c:axId val="1410939871"/>
        <c:extLst>
          <c:ext xmlns:c15="http://schemas.microsoft.com/office/drawing/2012/chart" uri="{02D57815-91ED-43cb-92C2-25804820EDAC}">
            <c15:filteredBarSeries>
              <c15:ser>
                <c:idx val="17"/>
                <c:order val="0"/>
                <c:tx>
                  <c:strRef>
                    <c:extLst>
                      <c:ext uri="{02D57815-91ED-43cb-92C2-25804820EDAC}">
                        <c15:formulaRef>
                          <c15:sqref>Population!$B$2</c15:sqref>
                        </c15:formulaRef>
                      </c:ext>
                    </c:extLst>
                    <c:strCache>
                      <c:ptCount val="1"/>
                      <c:pt idx="0">
                        <c:v> 13,004 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Population!$A$3:$A$71</c15:sqref>
                        </c15:fullRef>
                        <c15:formulaRef>
                          <c15:sqref>(Population!$A$17,Population!$A$21,Population!$A$24:$A$27,Population!$A$36:$A$37,Population!$A$42,Population!$A$44,Population!$A$49,Population!$A$51,Population!$A$57,Population!$A$63,Population!$A$66,Population!$A$68)</c15:sqref>
                        </c15:formulaRef>
                      </c:ext>
                    </c:extLst>
                    <c:strCache>
                      <c:ptCount val="16"/>
                      <c:pt idx="0">
                        <c:v> Ector </c:v>
                      </c:pt>
                      <c:pt idx="1">
                        <c:v> Gaines </c:v>
                      </c:pt>
                      <c:pt idx="2">
                        <c:v> Gray </c:v>
                      </c:pt>
                      <c:pt idx="3">
                        <c:v> Hale </c:v>
                      </c:pt>
                      <c:pt idx="4">
                        <c:v> Hockley </c:v>
                      </c:pt>
                      <c:pt idx="5">
                        <c:v> Howard </c:v>
                      </c:pt>
                      <c:pt idx="6">
                        <c:v> Loving  </c:v>
                      </c:pt>
                      <c:pt idx="7">
                        <c:v> Lubbock </c:v>
                      </c:pt>
                      <c:pt idx="8">
                        <c:v> Midland </c:v>
                      </c:pt>
                      <c:pt idx="9">
                        <c:v> Moore </c:v>
                      </c:pt>
                      <c:pt idx="10">
                        <c:v> Potter </c:v>
                      </c:pt>
                      <c:pt idx="11">
                        <c:v> Randall </c:v>
                      </c:pt>
                      <c:pt idx="12">
                        <c:v> Scurry </c:v>
                      </c:pt>
                      <c:pt idx="13">
                        <c:v> Taylor </c:v>
                      </c:pt>
                      <c:pt idx="14">
                        <c:v> Tom Green </c:v>
                      </c:pt>
                      <c:pt idx="15">
                        <c:v> Val Verde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Population!$B$3:$B$71</c15:sqref>
                        </c15:fullRef>
                        <c15:formulaRef>
                          <c15:sqref>(Population!$B$17,Population!$B$21,Population!$B$24:$B$27,Population!$B$36:$B$37,Population!$B$42,Population!$B$44,Population!$B$49,Population!$B$51,Population!$B$57,Population!$B$63,Population!$B$66,Population!$B$68)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121123</c:v>
                      </c:pt>
                      <c:pt idx="1">
                        <c:v>14467</c:v>
                      </c:pt>
                      <c:pt idx="2">
                        <c:v>22744</c:v>
                      </c:pt>
                      <c:pt idx="3">
                        <c:v>36602</c:v>
                      </c:pt>
                      <c:pt idx="4">
                        <c:v>22716</c:v>
                      </c:pt>
                      <c:pt idx="5">
                        <c:v>33627</c:v>
                      </c:pt>
                      <c:pt idx="6">
                        <c:v>67</c:v>
                      </c:pt>
                      <c:pt idx="7">
                        <c:v>242628</c:v>
                      </c:pt>
                      <c:pt idx="8">
                        <c:v>116009</c:v>
                      </c:pt>
                      <c:pt idx="9">
                        <c:v>20121</c:v>
                      </c:pt>
                      <c:pt idx="10">
                        <c:v>113546</c:v>
                      </c:pt>
                      <c:pt idx="11">
                        <c:v>104312</c:v>
                      </c:pt>
                      <c:pt idx="12">
                        <c:v>16361</c:v>
                      </c:pt>
                      <c:pt idx="13">
                        <c:v>126555</c:v>
                      </c:pt>
                      <c:pt idx="14">
                        <c:v>104010</c:v>
                      </c:pt>
                      <c:pt idx="15">
                        <c:v>44856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1D0D-3D46-B1FC-F0A8CA2C05A4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Population!$C$2</c15:sqref>
                        </c15:formulaRef>
                      </c:ext>
                    </c:extLst>
                    <c:strCache>
                      <c:ptCount val="1"/>
                      <c:pt idx="0">
                        <c:v> 13,144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Population!$A$3:$A$71</c15:sqref>
                        </c15:fullRef>
                        <c15:formulaRef>
                          <c15:sqref>(Population!$A$17,Population!$A$21,Population!$A$24:$A$27,Population!$A$36:$A$37,Population!$A$42,Population!$A$44,Population!$A$49,Population!$A$51,Population!$A$57,Population!$A$63,Population!$A$66,Population!$A$68)</c15:sqref>
                        </c15:formulaRef>
                      </c:ext>
                    </c:extLst>
                    <c:strCache>
                      <c:ptCount val="16"/>
                      <c:pt idx="0">
                        <c:v> Ector </c:v>
                      </c:pt>
                      <c:pt idx="1">
                        <c:v> Gaines </c:v>
                      </c:pt>
                      <c:pt idx="2">
                        <c:v> Gray </c:v>
                      </c:pt>
                      <c:pt idx="3">
                        <c:v> Hale </c:v>
                      </c:pt>
                      <c:pt idx="4">
                        <c:v> Hockley </c:v>
                      </c:pt>
                      <c:pt idx="5">
                        <c:v> Howard </c:v>
                      </c:pt>
                      <c:pt idx="6">
                        <c:v> Loving  </c:v>
                      </c:pt>
                      <c:pt idx="7">
                        <c:v> Lubbock </c:v>
                      </c:pt>
                      <c:pt idx="8">
                        <c:v> Midland </c:v>
                      </c:pt>
                      <c:pt idx="9">
                        <c:v> Moore </c:v>
                      </c:pt>
                      <c:pt idx="10">
                        <c:v> Potter </c:v>
                      </c:pt>
                      <c:pt idx="11">
                        <c:v> Randall </c:v>
                      </c:pt>
                      <c:pt idx="12">
                        <c:v> Scurry </c:v>
                      </c:pt>
                      <c:pt idx="13">
                        <c:v> Taylor </c:v>
                      </c:pt>
                      <c:pt idx="14">
                        <c:v> Tom Green </c:v>
                      </c:pt>
                      <c:pt idx="15">
                        <c:v> Val Verde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Population!$C$3:$C$71</c15:sqref>
                        </c15:fullRef>
                        <c15:formulaRef>
                          <c15:sqref>(Population!$C$17,Population!$C$21,Population!$C$24:$C$27,Population!$C$36:$C$37,Population!$C$42,Population!$C$44,Population!$C$49,Population!$C$51,Population!$C$57,Population!$C$63,Population!$C$66,Population!$C$68)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128874</c:v>
                      </c:pt>
                      <c:pt idx="1">
                        <c:v>14807</c:v>
                      </c:pt>
                      <c:pt idx="2">
                        <c:v>21830</c:v>
                      </c:pt>
                      <c:pt idx="3">
                        <c:v>35646</c:v>
                      </c:pt>
                      <c:pt idx="4">
                        <c:v>22224</c:v>
                      </c:pt>
                      <c:pt idx="5">
                        <c:v>32167</c:v>
                      </c:pt>
                      <c:pt idx="6">
                        <c:v>54</c:v>
                      </c:pt>
                      <c:pt idx="7">
                        <c:v>262895</c:v>
                      </c:pt>
                      <c:pt idx="8">
                        <c:v>126082</c:v>
                      </c:pt>
                      <c:pt idx="9">
                        <c:v>19816</c:v>
                      </c:pt>
                      <c:pt idx="10">
                        <c:v>120758</c:v>
                      </c:pt>
                      <c:pt idx="11">
                        <c:v>112775</c:v>
                      </c:pt>
                      <c:pt idx="12">
                        <c:v>16039</c:v>
                      </c:pt>
                      <c:pt idx="13">
                        <c:v>126542</c:v>
                      </c:pt>
                      <c:pt idx="14">
                        <c:v>106517</c:v>
                      </c:pt>
                      <c:pt idx="15">
                        <c:v>47521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B42-48ED-B6A3-81A5ED62E684}"/>
                  </c:ext>
                </c:extLst>
              </c15:ser>
            </c15:filteredBarSeries>
            <c15:filteredBa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Population!$D$2</c15:sqref>
                        </c15:formulaRef>
                      </c:ext>
                    </c:extLst>
                    <c:strCache>
                      <c:ptCount val="1"/>
                      <c:pt idx="0">
                        <c:v> 13,662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Population!$A$3:$A$71</c15:sqref>
                        </c15:fullRef>
                        <c15:formulaRef>
                          <c15:sqref>(Population!$A$17,Population!$A$21,Population!$A$24:$A$27,Population!$A$36:$A$37,Population!$A$42,Population!$A$44,Population!$A$49,Population!$A$51,Population!$A$57,Population!$A$63,Population!$A$66,Population!$A$68)</c15:sqref>
                        </c15:formulaRef>
                      </c:ext>
                    </c:extLst>
                    <c:strCache>
                      <c:ptCount val="16"/>
                      <c:pt idx="0">
                        <c:v> Ector </c:v>
                      </c:pt>
                      <c:pt idx="1">
                        <c:v> Gaines </c:v>
                      </c:pt>
                      <c:pt idx="2">
                        <c:v> Gray </c:v>
                      </c:pt>
                      <c:pt idx="3">
                        <c:v> Hale </c:v>
                      </c:pt>
                      <c:pt idx="4">
                        <c:v> Hockley </c:v>
                      </c:pt>
                      <c:pt idx="5">
                        <c:v> Howard </c:v>
                      </c:pt>
                      <c:pt idx="6">
                        <c:v> Loving  </c:v>
                      </c:pt>
                      <c:pt idx="7">
                        <c:v> Lubbock </c:v>
                      </c:pt>
                      <c:pt idx="8">
                        <c:v> Midland </c:v>
                      </c:pt>
                      <c:pt idx="9">
                        <c:v> Moore </c:v>
                      </c:pt>
                      <c:pt idx="10">
                        <c:v> Potter </c:v>
                      </c:pt>
                      <c:pt idx="11">
                        <c:v> Randall </c:v>
                      </c:pt>
                      <c:pt idx="12">
                        <c:v> Scurry </c:v>
                      </c:pt>
                      <c:pt idx="13">
                        <c:v> Taylor </c:v>
                      </c:pt>
                      <c:pt idx="14">
                        <c:v> Tom Green </c:v>
                      </c:pt>
                      <c:pt idx="15">
                        <c:v> Val Verde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Population!$D$3:$D$71</c15:sqref>
                        </c15:fullRef>
                        <c15:formulaRef>
                          <c15:sqref>(Population!$D$17,Population!$D$21,Population!$D$24:$D$27,Population!$D$36:$D$37,Population!$D$42,Population!$D$44,Population!$D$49,Population!$D$51,Population!$D$57,Population!$D$63,Population!$D$66,Population!$D$68)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131180</c:v>
                      </c:pt>
                      <c:pt idx="1">
                        <c:v>15071</c:v>
                      </c:pt>
                      <c:pt idx="2">
                        <c:v>22101</c:v>
                      </c:pt>
                      <c:pt idx="3">
                        <c:v>35179</c:v>
                      </c:pt>
                      <c:pt idx="4">
                        <c:v>22278</c:v>
                      </c:pt>
                      <c:pt idx="5">
                        <c:v>32597</c:v>
                      </c:pt>
                      <c:pt idx="6">
                        <c:v>40</c:v>
                      </c:pt>
                      <c:pt idx="7">
                        <c:v>265372</c:v>
                      </c:pt>
                      <c:pt idx="8">
                        <c:v>129159</c:v>
                      </c:pt>
                      <c:pt idx="9">
                        <c:v>20200</c:v>
                      </c:pt>
                      <c:pt idx="10">
                        <c:v>121143</c:v>
                      </c:pt>
                      <c:pt idx="11">
                        <c:v>114291</c:v>
                      </c:pt>
                      <c:pt idx="12">
                        <c:v>16022</c:v>
                      </c:pt>
                      <c:pt idx="13">
                        <c:v>126651</c:v>
                      </c:pt>
                      <c:pt idx="14">
                        <c:v>107445</c:v>
                      </c:pt>
                      <c:pt idx="15">
                        <c:v>47705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B42-48ED-B6A3-81A5ED62E684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Population!$E$2</c15:sqref>
                        </c15:formulaRef>
                      </c:ext>
                    </c:extLst>
                    <c:strCache>
                      <c:ptCount val="1"/>
                      <c:pt idx="0">
                        <c:v> 14,057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Population!$A$3:$A$71</c15:sqref>
                        </c15:fullRef>
                        <c15:formulaRef>
                          <c15:sqref>(Population!$A$17,Population!$A$21,Population!$A$24:$A$27,Population!$A$36:$A$37,Population!$A$42,Population!$A$44,Population!$A$49,Population!$A$51,Population!$A$57,Population!$A$63,Population!$A$66,Population!$A$68)</c15:sqref>
                        </c15:formulaRef>
                      </c:ext>
                    </c:extLst>
                    <c:strCache>
                      <c:ptCount val="16"/>
                      <c:pt idx="0">
                        <c:v> Ector </c:v>
                      </c:pt>
                      <c:pt idx="1">
                        <c:v> Gaines </c:v>
                      </c:pt>
                      <c:pt idx="2">
                        <c:v> Gray </c:v>
                      </c:pt>
                      <c:pt idx="3">
                        <c:v> Hale </c:v>
                      </c:pt>
                      <c:pt idx="4">
                        <c:v> Hockley </c:v>
                      </c:pt>
                      <c:pt idx="5">
                        <c:v> Howard </c:v>
                      </c:pt>
                      <c:pt idx="6">
                        <c:v> Loving  </c:v>
                      </c:pt>
                      <c:pt idx="7">
                        <c:v> Lubbock </c:v>
                      </c:pt>
                      <c:pt idx="8">
                        <c:v> Midland </c:v>
                      </c:pt>
                      <c:pt idx="9">
                        <c:v> Moore </c:v>
                      </c:pt>
                      <c:pt idx="10">
                        <c:v> Potter </c:v>
                      </c:pt>
                      <c:pt idx="11">
                        <c:v> Randall </c:v>
                      </c:pt>
                      <c:pt idx="12">
                        <c:v> Scurry </c:v>
                      </c:pt>
                      <c:pt idx="13">
                        <c:v> Taylor </c:v>
                      </c:pt>
                      <c:pt idx="14">
                        <c:v> Tom Green </c:v>
                      </c:pt>
                      <c:pt idx="15">
                        <c:v> Val Verde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Population!$E$3:$E$71</c15:sqref>
                        </c15:fullRef>
                        <c15:formulaRef>
                          <c15:sqref>(Population!$E$17,Population!$E$21,Population!$E$24:$E$27,Population!$E$36:$E$37,Population!$E$42,Population!$E$44,Population!$E$49,Population!$E$51,Population!$E$57,Population!$E$63,Population!$E$66,Population!$E$68)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134625</c:v>
                      </c:pt>
                      <c:pt idx="1">
                        <c:v>15382</c:v>
                      </c:pt>
                      <c:pt idx="2">
                        <c:v>22074</c:v>
                      </c:pt>
                      <c:pt idx="3">
                        <c:v>35408</c:v>
                      </c:pt>
                      <c:pt idx="4">
                        <c:v>22272</c:v>
                      </c:pt>
                      <c:pt idx="5">
                        <c:v>32940</c:v>
                      </c:pt>
                      <c:pt idx="6">
                        <c:v>45</c:v>
                      </c:pt>
                      <c:pt idx="7">
                        <c:v>270550</c:v>
                      </c:pt>
                      <c:pt idx="8">
                        <c:v>132316</c:v>
                      </c:pt>
                      <c:pt idx="9">
                        <c:v>20736</c:v>
                      </c:pt>
                      <c:pt idx="10">
                        <c:v>121816</c:v>
                      </c:pt>
                      <c:pt idx="11">
                        <c:v>116483</c:v>
                      </c:pt>
                      <c:pt idx="12">
                        <c:v>16222</c:v>
                      </c:pt>
                      <c:pt idx="13">
                        <c:v>127683</c:v>
                      </c:pt>
                      <c:pt idx="14">
                        <c:v>108378</c:v>
                      </c:pt>
                      <c:pt idx="15">
                        <c:v>48165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B42-48ED-B6A3-81A5ED62E684}"/>
                  </c:ext>
                </c:extLst>
              </c15:ser>
            </c15:filteredBarSeries>
            <c15:filteredBarSeries>
              <c15:ser>
                <c:idx val="3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Population!$F$2</c15:sqref>
                        </c15:formulaRef>
                      </c:ext>
                    </c:extLst>
                    <c:strCache>
                      <c:ptCount val="1"/>
                      <c:pt idx="0">
                        <c:v> 14,786 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Population!$A$3:$A$71</c15:sqref>
                        </c15:fullRef>
                        <c15:formulaRef>
                          <c15:sqref>(Population!$A$17,Population!$A$21,Population!$A$24:$A$27,Population!$A$36:$A$37,Population!$A$42,Population!$A$44,Population!$A$49,Population!$A$51,Population!$A$57,Population!$A$63,Population!$A$66,Population!$A$68)</c15:sqref>
                        </c15:formulaRef>
                      </c:ext>
                    </c:extLst>
                    <c:strCache>
                      <c:ptCount val="16"/>
                      <c:pt idx="0">
                        <c:v> Ector </c:v>
                      </c:pt>
                      <c:pt idx="1">
                        <c:v> Gaines </c:v>
                      </c:pt>
                      <c:pt idx="2">
                        <c:v> Gray </c:v>
                      </c:pt>
                      <c:pt idx="3">
                        <c:v> Hale </c:v>
                      </c:pt>
                      <c:pt idx="4">
                        <c:v> Hockley </c:v>
                      </c:pt>
                      <c:pt idx="5">
                        <c:v> Howard </c:v>
                      </c:pt>
                      <c:pt idx="6">
                        <c:v> Loving  </c:v>
                      </c:pt>
                      <c:pt idx="7">
                        <c:v> Lubbock </c:v>
                      </c:pt>
                      <c:pt idx="8">
                        <c:v> Midland </c:v>
                      </c:pt>
                      <c:pt idx="9">
                        <c:v> Moore </c:v>
                      </c:pt>
                      <c:pt idx="10">
                        <c:v> Potter </c:v>
                      </c:pt>
                      <c:pt idx="11">
                        <c:v> Randall </c:v>
                      </c:pt>
                      <c:pt idx="12">
                        <c:v> Scurry </c:v>
                      </c:pt>
                      <c:pt idx="13">
                        <c:v> Taylor </c:v>
                      </c:pt>
                      <c:pt idx="14">
                        <c:v> Tom Green </c:v>
                      </c:pt>
                      <c:pt idx="15">
                        <c:v> Val Verde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Population!$F$3:$F$71</c15:sqref>
                        </c15:fullRef>
                        <c15:formulaRef>
                          <c15:sqref>(Population!$F$17,Population!$F$21,Population!$F$24:$F$27,Population!$F$36:$F$37,Population!$F$42,Population!$F$44,Population!$F$49,Population!$F$51,Population!$F$57,Population!$F$63,Population!$F$66,Population!$F$68)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137130</c:v>
                      </c:pt>
                      <c:pt idx="1">
                        <c:v>17526</c:v>
                      </c:pt>
                      <c:pt idx="2">
                        <c:v>22535</c:v>
                      </c:pt>
                      <c:pt idx="3">
                        <c:v>36273</c:v>
                      </c:pt>
                      <c:pt idx="4">
                        <c:v>22935</c:v>
                      </c:pt>
                      <c:pt idx="5">
                        <c:v>35012</c:v>
                      </c:pt>
                      <c:pt idx="6">
                        <c:v>83</c:v>
                      </c:pt>
                      <c:pt idx="7">
                        <c:v>278831</c:v>
                      </c:pt>
                      <c:pt idx="8">
                        <c:v>136872</c:v>
                      </c:pt>
                      <c:pt idx="9">
                        <c:v>21904</c:v>
                      </c:pt>
                      <c:pt idx="10">
                        <c:v>121073</c:v>
                      </c:pt>
                      <c:pt idx="11">
                        <c:v>120725</c:v>
                      </c:pt>
                      <c:pt idx="12">
                        <c:v>16921</c:v>
                      </c:pt>
                      <c:pt idx="13">
                        <c:v>131506</c:v>
                      </c:pt>
                      <c:pt idx="14">
                        <c:v>110224</c:v>
                      </c:pt>
                      <c:pt idx="15">
                        <c:v>48879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B42-48ED-B6A3-81A5ED62E684}"/>
                  </c:ext>
                </c:extLst>
              </c15:ser>
            </c15:filteredBarSeries>
            <c15:filteredBar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Population!$G$2</c15:sqref>
                        </c15:formulaRef>
                      </c:ext>
                    </c:extLst>
                    <c:strCache>
                      <c:ptCount val="1"/>
                      <c:pt idx="0">
                        <c:v> 15,397 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Population!$A$3:$A$71</c15:sqref>
                        </c15:fullRef>
                        <c15:formulaRef>
                          <c15:sqref>(Population!$A$17,Population!$A$21,Population!$A$24:$A$27,Population!$A$36:$A$37,Population!$A$42,Population!$A$44,Population!$A$49,Population!$A$51,Population!$A$57,Population!$A$63,Population!$A$66,Population!$A$68)</c15:sqref>
                        </c15:formulaRef>
                      </c:ext>
                    </c:extLst>
                    <c:strCache>
                      <c:ptCount val="16"/>
                      <c:pt idx="0">
                        <c:v> Ector </c:v>
                      </c:pt>
                      <c:pt idx="1">
                        <c:v> Gaines </c:v>
                      </c:pt>
                      <c:pt idx="2">
                        <c:v> Gray </c:v>
                      </c:pt>
                      <c:pt idx="3">
                        <c:v> Hale </c:v>
                      </c:pt>
                      <c:pt idx="4">
                        <c:v> Hockley </c:v>
                      </c:pt>
                      <c:pt idx="5">
                        <c:v> Howard </c:v>
                      </c:pt>
                      <c:pt idx="6">
                        <c:v> Loving  </c:v>
                      </c:pt>
                      <c:pt idx="7">
                        <c:v> Lubbock </c:v>
                      </c:pt>
                      <c:pt idx="8">
                        <c:v> Midland </c:v>
                      </c:pt>
                      <c:pt idx="9">
                        <c:v> Moore </c:v>
                      </c:pt>
                      <c:pt idx="10">
                        <c:v> Potter </c:v>
                      </c:pt>
                      <c:pt idx="11">
                        <c:v> Randall </c:v>
                      </c:pt>
                      <c:pt idx="12">
                        <c:v> Scurry </c:v>
                      </c:pt>
                      <c:pt idx="13">
                        <c:v> Taylor </c:v>
                      </c:pt>
                      <c:pt idx="14">
                        <c:v> Tom Green </c:v>
                      </c:pt>
                      <c:pt idx="15">
                        <c:v> Val Verde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Population!$G$3:$G$71</c15:sqref>
                        </c15:fullRef>
                        <c15:formulaRef>
                          <c15:sqref>(Population!$G$17,Population!$G$21,Population!$G$24:$G$27,Population!$G$36:$G$37,Population!$G$42,Population!$G$44,Population!$G$49,Population!$G$51,Population!$G$57,Population!$G$63,Population!$G$66,Population!$G$68)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139691</c:v>
                      </c:pt>
                      <c:pt idx="1">
                        <c:v>18043</c:v>
                      </c:pt>
                      <c:pt idx="2">
                        <c:v>22703</c:v>
                      </c:pt>
                      <c:pt idx="3">
                        <c:v>36409</c:v>
                      </c:pt>
                      <c:pt idx="4">
                        <c:v>22969</c:v>
                      </c:pt>
                      <c:pt idx="5">
                        <c:v>34980</c:v>
                      </c:pt>
                      <c:pt idx="6">
                        <c:v>95</c:v>
                      </c:pt>
                      <c:pt idx="7">
                        <c:v>283361</c:v>
                      </c:pt>
                      <c:pt idx="8">
                        <c:v>140001</c:v>
                      </c:pt>
                      <c:pt idx="9">
                        <c:v>22065</c:v>
                      </c:pt>
                      <c:pt idx="10">
                        <c:v>122059</c:v>
                      </c:pt>
                      <c:pt idx="11">
                        <c:v>123542</c:v>
                      </c:pt>
                      <c:pt idx="12">
                        <c:v>16891</c:v>
                      </c:pt>
                      <c:pt idx="13">
                        <c:v>132747</c:v>
                      </c:pt>
                      <c:pt idx="14">
                        <c:v>111832</c:v>
                      </c:pt>
                      <c:pt idx="15">
                        <c:v>48867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B42-48ED-B6A3-81A5ED62E684}"/>
                  </c:ext>
                </c:extLst>
              </c15:ser>
            </c15:filteredBarSeries>
            <c15:filteredBarSeries>
              <c15:ser>
                <c:idx val="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Population!$H$2</c15:sqref>
                        </c15:formulaRef>
                      </c:ext>
                    </c:extLst>
                    <c:strCache>
                      <c:ptCount val="1"/>
                      <c:pt idx="0">
                        <c:v> 16,137 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Population!$A$3:$A$71</c15:sqref>
                        </c15:fullRef>
                        <c15:formulaRef>
                          <c15:sqref>(Population!$A$17,Population!$A$21,Population!$A$24:$A$27,Population!$A$36:$A$37,Population!$A$42,Population!$A$44,Population!$A$49,Population!$A$51,Population!$A$57,Population!$A$63,Population!$A$66,Population!$A$68)</c15:sqref>
                        </c15:formulaRef>
                      </c:ext>
                    </c:extLst>
                    <c:strCache>
                      <c:ptCount val="16"/>
                      <c:pt idx="0">
                        <c:v> Ector </c:v>
                      </c:pt>
                      <c:pt idx="1">
                        <c:v> Gaines </c:v>
                      </c:pt>
                      <c:pt idx="2">
                        <c:v> Gray </c:v>
                      </c:pt>
                      <c:pt idx="3">
                        <c:v> Hale </c:v>
                      </c:pt>
                      <c:pt idx="4">
                        <c:v> Hockley </c:v>
                      </c:pt>
                      <c:pt idx="5">
                        <c:v> Howard </c:v>
                      </c:pt>
                      <c:pt idx="6">
                        <c:v> Loving  </c:v>
                      </c:pt>
                      <c:pt idx="7">
                        <c:v> Lubbock </c:v>
                      </c:pt>
                      <c:pt idx="8">
                        <c:v> Midland </c:v>
                      </c:pt>
                      <c:pt idx="9">
                        <c:v> Moore </c:v>
                      </c:pt>
                      <c:pt idx="10">
                        <c:v> Potter </c:v>
                      </c:pt>
                      <c:pt idx="11">
                        <c:v> Randall </c:v>
                      </c:pt>
                      <c:pt idx="12">
                        <c:v> Scurry </c:v>
                      </c:pt>
                      <c:pt idx="13">
                        <c:v> Taylor </c:v>
                      </c:pt>
                      <c:pt idx="14">
                        <c:v> Tom Green </c:v>
                      </c:pt>
                      <c:pt idx="15">
                        <c:v> Val Verde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Population!$H$3:$H$71</c15:sqref>
                        </c15:fullRef>
                        <c15:formulaRef>
                          <c15:sqref>(Population!$H$17,Population!$H$21,Population!$H$24:$H$27,Population!$H$36:$H$37,Population!$H$42,Population!$H$44,Population!$H$49,Population!$H$51,Population!$H$57,Population!$H$63,Population!$H$66,Population!$H$68)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144609</c:v>
                      </c:pt>
                      <c:pt idx="1">
                        <c:v>18393</c:v>
                      </c:pt>
                      <c:pt idx="2">
                        <c:v>22955</c:v>
                      </c:pt>
                      <c:pt idx="3">
                        <c:v>36294</c:v>
                      </c:pt>
                      <c:pt idx="4">
                        <c:v>23150</c:v>
                      </c:pt>
                      <c:pt idx="5">
                        <c:v>35454</c:v>
                      </c:pt>
                      <c:pt idx="6">
                        <c:v>83</c:v>
                      </c:pt>
                      <c:pt idx="7">
                        <c:v>285998</c:v>
                      </c:pt>
                      <c:pt idx="8">
                        <c:v>146786</c:v>
                      </c:pt>
                      <c:pt idx="9">
                        <c:v>22373</c:v>
                      </c:pt>
                      <c:pt idx="10">
                        <c:v>122413</c:v>
                      </c:pt>
                      <c:pt idx="11">
                        <c:v>125022</c:v>
                      </c:pt>
                      <c:pt idx="12">
                        <c:v>17117</c:v>
                      </c:pt>
                      <c:pt idx="13">
                        <c:v>133984</c:v>
                      </c:pt>
                      <c:pt idx="14">
                        <c:v>113494</c:v>
                      </c:pt>
                      <c:pt idx="15">
                        <c:v>48693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B42-48ED-B6A3-81A5ED62E684}"/>
                  </c:ext>
                </c:extLst>
              </c15:ser>
            </c15:filteredBarSeries>
            <c15:filteredBarSeries>
              <c15:ser>
                <c:idx val="6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Population!$I$2</c15:sqref>
                        </c15:formulaRef>
                      </c:ext>
                    </c:extLst>
                    <c:strCache>
                      <c:ptCount val="1"/>
                      <c:pt idx="0">
                        <c:v> 16,799 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Population!$A$3:$A$71</c15:sqref>
                        </c15:fullRef>
                        <c15:formulaRef>
                          <c15:sqref>(Population!$A$17,Population!$A$21,Population!$A$24:$A$27,Population!$A$36:$A$37,Population!$A$42,Population!$A$44,Population!$A$49,Population!$A$51,Population!$A$57,Population!$A$63,Population!$A$66,Population!$A$68)</c15:sqref>
                        </c15:formulaRef>
                      </c:ext>
                    </c:extLst>
                    <c:strCache>
                      <c:ptCount val="16"/>
                      <c:pt idx="0">
                        <c:v> Ector </c:v>
                      </c:pt>
                      <c:pt idx="1">
                        <c:v> Gaines </c:v>
                      </c:pt>
                      <c:pt idx="2">
                        <c:v> Gray </c:v>
                      </c:pt>
                      <c:pt idx="3">
                        <c:v> Hale </c:v>
                      </c:pt>
                      <c:pt idx="4">
                        <c:v> Hockley </c:v>
                      </c:pt>
                      <c:pt idx="5">
                        <c:v> Howard </c:v>
                      </c:pt>
                      <c:pt idx="6">
                        <c:v> Loving  </c:v>
                      </c:pt>
                      <c:pt idx="7">
                        <c:v> Lubbock </c:v>
                      </c:pt>
                      <c:pt idx="8">
                        <c:v> Midland </c:v>
                      </c:pt>
                      <c:pt idx="9">
                        <c:v> Moore </c:v>
                      </c:pt>
                      <c:pt idx="10">
                        <c:v> Potter </c:v>
                      </c:pt>
                      <c:pt idx="11">
                        <c:v> Randall </c:v>
                      </c:pt>
                      <c:pt idx="12">
                        <c:v> Scurry </c:v>
                      </c:pt>
                      <c:pt idx="13">
                        <c:v> Taylor </c:v>
                      </c:pt>
                      <c:pt idx="14">
                        <c:v> Tom Green </c:v>
                      </c:pt>
                      <c:pt idx="15">
                        <c:v> Val Verde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Population!$I$3:$I$71</c15:sqref>
                        </c15:fullRef>
                        <c15:formulaRef>
                          <c15:sqref>(Population!$I$17,Population!$I$21,Population!$I$24:$I$27,Population!$I$36:$I$37,Population!$I$42,Population!$I$44,Population!$I$49,Population!$I$51,Population!$I$57,Population!$I$63,Population!$I$66,Population!$I$68)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149378</c:v>
                      </c:pt>
                      <c:pt idx="1">
                        <c:v>18921</c:v>
                      </c:pt>
                      <c:pt idx="2">
                        <c:v>23043</c:v>
                      </c:pt>
                      <c:pt idx="3">
                        <c:v>35764</c:v>
                      </c:pt>
                      <c:pt idx="4">
                        <c:v>23530</c:v>
                      </c:pt>
                      <c:pt idx="5">
                        <c:v>36147</c:v>
                      </c:pt>
                      <c:pt idx="6">
                        <c:v>103</c:v>
                      </c:pt>
                      <c:pt idx="7">
                        <c:v>289324</c:v>
                      </c:pt>
                      <c:pt idx="8">
                        <c:v>151468</c:v>
                      </c:pt>
                      <c:pt idx="9">
                        <c:v>22141</c:v>
                      </c:pt>
                      <c:pt idx="10">
                        <c:v>121661</c:v>
                      </c:pt>
                      <c:pt idx="11">
                        <c:v>126474</c:v>
                      </c:pt>
                      <c:pt idx="12">
                        <c:v>17302</c:v>
                      </c:pt>
                      <c:pt idx="13">
                        <c:v>134117</c:v>
                      </c:pt>
                      <c:pt idx="14">
                        <c:v>114954</c:v>
                      </c:pt>
                      <c:pt idx="15">
                        <c:v>48623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B42-48ED-B6A3-81A5ED62E684}"/>
                  </c:ext>
                </c:extLst>
              </c15:ser>
            </c15:filteredBarSeries>
            <c15:filteredBarSeries>
              <c15:ser>
                <c:idx val="7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Population!$J$2</c15:sqref>
                        </c15:formulaRef>
                      </c:ext>
                    </c:extLst>
                    <c:strCache>
                      <c:ptCount val="1"/>
                      <c:pt idx="0">
                        <c:v> 17,457 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Population!$A$3:$A$71</c15:sqref>
                        </c15:fullRef>
                        <c15:formulaRef>
                          <c15:sqref>(Population!$A$17,Population!$A$21,Population!$A$24:$A$27,Population!$A$36:$A$37,Population!$A$42,Population!$A$44,Population!$A$49,Population!$A$51,Population!$A$57,Population!$A$63,Population!$A$66,Population!$A$68)</c15:sqref>
                        </c15:formulaRef>
                      </c:ext>
                    </c:extLst>
                    <c:strCache>
                      <c:ptCount val="16"/>
                      <c:pt idx="0">
                        <c:v> Ector </c:v>
                      </c:pt>
                      <c:pt idx="1">
                        <c:v> Gaines </c:v>
                      </c:pt>
                      <c:pt idx="2">
                        <c:v> Gray </c:v>
                      </c:pt>
                      <c:pt idx="3">
                        <c:v> Hale </c:v>
                      </c:pt>
                      <c:pt idx="4">
                        <c:v> Hockley </c:v>
                      </c:pt>
                      <c:pt idx="5">
                        <c:v> Howard </c:v>
                      </c:pt>
                      <c:pt idx="6">
                        <c:v> Loving  </c:v>
                      </c:pt>
                      <c:pt idx="7">
                        <c:v> Lubbock </c:v>
                      </c:pt>
                      <c:pt idx="8">
                        <c:v> Midland </c:v>
                      </c:pt>
                      <c:pt idx="9">
                        <c:v> Moore </c:v>
                      </c:pt>
                      <c:pt idx="10">
                        <c:v> Potter </c:v>
                      </c:pt>
                      <c:pt idx="11">
                        <c:v> Randall </c:v>
                      </c:pt>
                      <c:pt idx="12">
                        <c:v> Scurry </c:v>
                      </c:pt>
                      <c:pt idx="13">
                        <c:v> Taylor </c:v>
                      </c:pt>
                      <c:pt idx="14">
                        <c:v> Tom Green </c:v>
                      </c:pt>
                      <c:pt idx="15">
                        <c:v> Val Verde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Population!$J$3:$J$71</c15:sqref>
                        </c15:fullRef>
                        <c15:formulaRef>
                          <c15:sqref>(Population!$J$17,Population!$J$21,Population!$J$24:$J$27,Population!$J$36:$J$37,Population!$J$42,Population!$J$44,Population!$J$49,Population!$J$51,Population!$J$57,Population!$J$63,Population!$J$66,Population!$J$68)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154399</c:v>
                      </c:pt>
                      <c:pt idx="1">
                        <c:v>19279</c:v>
                      </c:pt>
                      <c:pt idx="2">
                        <c:v>23419</c:v>
                      </c:pt>
                      <c:pt idx="3">
                        <c:v>34602</c:v>
                      </c:pt>
                      <c:pt idx="4">
                        <c:v>23599</c:v>
                      </c:pt>
                      <c:pt idx="5">
                        <c:v>36551</c:v>
                      </c:pt>
                      <c:pt idx="6">
                        <c:v>86</c:v>
                      </c:pt>
                      <c:pt idx="7">
                        <c:v>295039</c:v>
                      </c:pt>
                      <c:pt idx="8">
                        <c:v>155990</c:v>
                      </c:pt>
                      <c:pt idx="9">
                        <c:v>22293</c:v>
                      </c:pt>
                      <c:pt idx="10">
                        <c:v>122276</c:v>
                      </c:pt>
                      <c:pt idx="11">
                        <c:v>128684</c:v>
                      </c:pt>
                      <c:pt idx="12">
                        <c:v>17356</c:v>
                      </c:pt>
                      <c:pt idx="13">
                        <c:v>135044</c:v>
                      </c:pt>
                      <c:pt idx="14">
                        <c:v>116881</c:v>
                      </c:pt>
                      <c:pt idx="15">
                        <c:v>48916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B42-48ED-B6A3-81A5ED62E684}"/>
                  </c:ext>
                </c:extLst>
              </c15:ser>
            </c15:filteredBarSeries>
            <c15:filteredBarSeries>
              <c15:ser>
                <c:idx val="8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Population!$K$2</c15:sqref>
                        </c15:formulaRef>
                      </c:ext>
                    </c:extLst>
                    <c:strCache>
                      <c:ptCount val="1"/>
                      <c:pt idx="0">
                        <c:v> 18,105 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Population!$A$3:$A$71</c15:sqref>
                        </c15:fullRef>
                        <c15:formulaRef>
                          <c15:sqref>(Population!$A$17,Population!$A$21,Population!$A$24:$A$27,Population!$A$36:$A$37,Population!$A$42,Population!$A$44,Population!$A$49,Population!$A$51,Population!$A$57,Population!$A$63,Population!$A$66,Population!$A$68)</c15:sqref>
                        </c15:formulaRef>
                      </c:ext>
                    </c:extLst>
                    <c:strCache>
                      <c:ptCount val="16"/>
                      <c:pt idx="0">
                        <c:v> Ector </c:v>
                      </c:pt>
                      <c:pt idx="1">
                        <c:v> Gaines </c:v>
                      </c:pt>
                      <c:pt idx="2">
                        <c:v> Gray </c:v>
                      </c:pt>
                      <c:pt idx="3">
                        <c:v> Hale </c:v>
                      </c:pt>
                      <c:pt idx="4">
                        <c:v> Hockley </c:v>
                      </c:pt>
                      <c:pt idx="5">
                        <c:v> Howard </c:v>
                      </c:pt>
                      <c:pt idx="6">
                        <c:v> Loving  </c:v>
                      </c:pt>
                      <c:pt idx="7">
                        <c:v> Lubbock </c:v>
                      </c:pt>
                      <c:pt idx="8">
                        <c:v> Midland </c:v>
                      </c:pt>
                      <c:pt idx="9">
                        <c:v> Moore </c:v>
                      </c:pt>
                      <c:pt idx="10">
                        <c:v> Potter </c:v>
                      </c:pt>
                      <c:pt idx="11">
                        <c:v> Randall </c:v>
                      </c:pt>
                      <c:pt idx="12">
                        <c:v> Scurry </c:v>
                      </c:pt>
                      <c:pt idx="13">
                        <c:v> Taylor </c:v>
                      </c:pt>
                      <c:pt idx="14">
                        <c:v> Tom Green </c:v>
                      </c:pt>
                      <c:pt idx="15">
                        <c:v> Val Verde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Population!$K$3:$K$71</c15:sqref>
                        </c15:fullRef>
                        <c15:formulaRef>
                          <c15:sqref>(Population!$K$17,Population!$K$21,Population!$K$24:$K$27,Population!$K$36:$K$37,Population!$K$42,Population!$K$44,Population!$K$49,Population!$K$51,Population!$K$57,Population!$K$63,Population!$K$66,Population!$K$68)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159436</c:v>
                      </c:pt>
                      <c:pt idx="1">
                        <c:v>20051</c:v>
                      </c:pt>
                      <c:pt idx="2">
                        <c:v>23210</c:v>
                      </c:pt>
                      <c:pt idx="3">
                        <c:v>34360</c:v>
                      </c:pt>
                      <c:pt idx="4">
                        <c:v>23433</c:v>
                      </c:pt>
                      <c:pt idx="5">
                        <c:v>37206</c:v>
                      </c:pt>
                      <c:pt idx="6">
                        <c:v>112</c:v>
                      </c:pt>
                      <c:pt idx="7">
                        <c:v>299453</c:v>
                      </c:pt>
                      <c:pt idx="8">
                        <c:v>161077</c:v>
                      </c:pt>
                      <c:pt idx="9">
                        <c:v>22255</c:v>
                      </c:pt>
                      <c:pt idx="10">
                        <c:v>121802</c:v>
                      </c:pt>
                      <c:pt idx="11">
                        <c:v>130269</c:v>
                      </c:pt>
                      <c:pt idx="12">
                        <c:v>17615</c:v>
                      </c:pt>
                      <c:pt idx="13">
                        <c:v>136051</c:v>
                      </c:pt>
                      <c:pt idx="14">
                        <c:v>118105</c:v>
                      </c:pt>
                      <c:pt idx="15">
                        <c:v>48988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B42-48ED-B6A3-81A5ED62E684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Population!$L$2</c15:sqref>
                        </c15:formulaRef>
                      </c:ext>
                    </c:extLst>
                    <c:strCache>
                      <c:ptCount val="1"/>
                      <c:pt idx="0">
                        <c:v> 17,760 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Population!$A$3:$A$71</c15:sqref>
                        </c15:fullRef>
                        <c15:formulaRef>
                          <c15:sqref>(Population!$A$17,Population!$A$21,Population!$A$24:$A$27,Population!$A$36:$A$37,Population!$A$42,Population!$A$44,Population!$A$49,Population!$A$51,Population!$A$57,Population!$A$63,Population!$A$66,Population!$A$68)</c15:sqref>
                        </c15:formulaRef>
                      </c:ext>
                    </c:extLst>
                    <c:strCache>
                      <c:ptCount val="16"/>
                      <c:pt idx="0">
                        <c:v> Ector </c:v>
                      </c:pt>
                      <c:pt idx="1">
                        <c:v> Gaines </c:v>
                      </c:pt>
                      <c:pt idx="2">
                        <c:v> Gray </c:v>
                      </c:pt>
                      <c:pt idx="3">
                        <c:v> Hale </c:v>
                      </c:pt>
                      <c:pt idx="4">
                        <c:v> Hockley </c:v>
                      </c:pt>
                      <c:pt idx="5">
                        <c:v> Howard </c:v>
                      </c:pt>
                      <c:pt idx="6">
                        <c:v> Loving  </c:v>
                      </c:pt>
                      <c:pt idx="7">
                        <c:v> Lubbock </c:v>
                      </c:pt>
                      <c:pt idx="8">
                        <c:v> Midland </c:v>
                      </c:pt>
                      <c:pt idx="9">
                        <c:v> Moore </c:v>
                      </c:pt>
                      <c:pt idx="10">
                        <c:v> Potter </c:v>
                      </c:pt>
                      <c:pt idx="11">
                        <c:v> Randall </c:v>
                      </c:pt>
                      <c:pt idx="12">
                        <c:v> Scurry </c:v>
                      </c:pt>
                      <c:pt idx="13">
                        <c:v> Taylor </c:v>
                      </c:pt>
                      <c:pt idx="14">
                        <c:v> Tom Green </c:v>
                      </c:pt>
                      <c:pt idx="15">
                        <c:v> Val Verde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Population!$L$3:$L$71</c15:sqref>
                        </c15:fullRef>
                        <c15:formulaRef>
                          <c15:sqref>(Population!$L$17,Population!$L$21,Population!$L$24:$L$27,Population!$L$36:$L$37,Population!$L$42,Population!$L$44,Population!$L$49,Population!$L$51,Population!$L$57,Population!$L$63,Population!$L$66,Population!$L$68)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157462</c:v>
                      </c:pt>
                      <c:pt idx="1">
                        <c:v>20478</c:v>
                      </c:pt>
                      <c:pt idx="2">
                        <c:v>22725</c:v>
                      </c:pt>
                      <c:pt idx="3">
                        <c:v>34263</c:v>
                      </c:pt>
                      <c:pt idx="4">
                        <c:v>23275</c:v>
                      </c:pt>
                      <c:pt idx="5">
                        <c:v>36708</c:v>
                      </c:pt>
                      <c:pt idx="6">
                        <c:v>113</c:v>
                      </c:pt>
                      <c:pt idx="7">
                        <c:v>303137</c:v>
                      </c:pt>
                      <c:pt idx="8">
                        <c:v>162565</c:v>
                      </c:pt>
                      <c:pt idx="9">
                        <c:v>22120</c:v>
                      </c:pt>
                      <c:pt idx="10">
                        <c:v>120832</c:v>
                      </c:pt>
                      <c:pt idx="11">
                        <c:v>132501</c:v>
                      </c:pt>
                      <c:pt idx="12">
                        <c:v>17333</c:v>
                      </c:pt>
                      <c:pt idx="13">
                        <c:v>136535</c:v>
                      </c:pt>
                      <c:pt idx="14">
                        <c:v>118386</c:v>
                      </c:pt>
                      <c:pt idx="15">
                        <c:v>48881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B42-48ED-B6A3-81A5ED62E684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Population!$M$2</c15:sqref>
                        </c15:formulaRef>
                      </c:ext>
                    </c:extLst>
                    <c:strCache>
                      <c:ptCount val="1"/>
                      <c:pt idx="0">
                        <c:v> 17,722 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Population!$A$3:$A$71</c15:sqref>
                        </c15:fullRef>
                        <c15:formulaRef>
                          <c15:sqref>(Population!$A$17,Population!$A$21,Population!$A$24:$A$27,Population!$A$36:$A$37,Population!$A$42,Population!$A$44,Population!$A$49,Population!$A$51,Population!$A$57,Population!$A$63,Population!$A$66,Population!$A$68)</c15:sqref>
                        </c15:formulaRef>
                      </c:ext>
                    </c:extLst>
                    <c:strCache>
                      <c:ptCount val="16"/>
                      <c:pt idx="0">
                        <c:v> Ector </c:v>
                      </c:pt>
                      <c:pt idx="1">
                        <c:v> Gaines </c:v>
                      </c:pt>
                      <c:pt idx="2">
                        <c:v> Gray </c:v>
                      </c:pt>
                      <c:pt idx="3">
                        <c:v> Hale </c:v>
                      </c:pt>
                      <c:pt idx="4">
                        <c:v> Hockley </c:v>
                      </c:pt>
                      <c:pt idx="5">
                        <c:v> Howard </c:v>
                      </c:pt>
                      <c:pt idx="6">
                        <c:v> Loving  </c:v>
                      </c:pt>
                      <c:pt idx="7">
                        <c:v> Lubbock </c:v>
                      </c:pt>
                      <c:pt idx="8">
                        <c:v> Midland </c:v>
                      </c:pt>
                      <c:pt idx="9">
                        <c:v> Moore </c:v>
                      </c:pt>
                      <c:pt idx="10">
                        <c:v> Potter </c:v>
                      </c:pt>
                      <c:pt idx="11">
                        <c:v> Randall </c:v>
                      </c:pt>
                      <c:pt idx="12">
                        <c:v> Scurry </c:v>
                      </c:pt>
                      <c:pt idx="13">
                        <c:v> Taylor </c:v>
                      </c:pt>
                      <c:pt idx="14">
                        <c:v> Tom Green </c:v>
                      </c:pt>
                      <c:pt idx="15">
                        <c:v> Val Verde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Population!$M$3:$M$71</c15:sqref>
                        </c15:fullRef>
                        <c15:formulaRef>
                          <c15:sqref>(Population!$M$17,Population!$M$21,Population!$M$24:$M$27,Population!$M$36:$M$37,Population!$M$42,Population!$M$44,Population!$M$49,Population!$M$51,Population!$M$57,Population!$M$63,Population!$M$66,Population!$M$68)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157087</c:v>
                      </c:pt>
                      <c:pt idx="1">
                        <c:v>20638</c:v>
                      </c:pt>
                      <c:pt idx="2">
                        <c:v>22404</c:v>
                      </c:pt>
                      <c:pt idx="3">
                        <c:v>34134</c:v>
                      </c:pt>
                      <c:pt idx="4">
                        <c:v>23088</c:v>
                      </c:pt>
                      <c:pt idx="5">
                        <c:v>36040</c:v>
                      </c:pt>
                      <c:pt idx="6">
                        <c:v>134</c:v>
                      </c:pt>
                      <c:pt idx="7">
                        <c:v>305225</c:v>
                      </c:pt>
                      <c:pt idx="8">
                        <c:v>165049</c:v>
                      </c:pt>
                      <c:pt idx="9">
                        <c:v>22097</c:v>
                      </c:pt>
                      <c:pt idx="10">
                        <c:v>120458</c:v>
                      </c:pt>
                      <c:pt idx="11">
                        <c:v>134442</c:v>
                      </c:pt>
                      <c:pt idx="12">
                        <c:v>17050</c:v>
                      </c:pt>
                      <c:pt idx="13">
                        <c:v>136290</c:v>
                      </c:pt>
                      <c:pt idx="14">
                        <c:v>118019</c:v>
                      </c:pt>
                      <c:pt idx="15">
                        <c:v>49205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B42-48ED-B6A3-81A5ED62E684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Population!$N$2</c15:sqref>
                        </c15:formulaRef>
                      </c:ext>
                    </c:extLst>
                    <c:strCache>
                      <c:ptCount val="1"/>
                      <c:pt idx="0">
                        <c:v> 18,128 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Population!$A$3:$A$71</c15:sqref>
                        </c15:fullRef>
                        <c15:formulaRef>
                          <c15:sqref>(Population!$A$17,Population!$A$21,Population!$A$24:$A$27,Population!$A$36:$A$37,Population!$A$42,Population!$A$44,Population!$A$49,Population!$A$51,Population!$A$57,Population!$A$63,Population!$A$66,Population!$A$68)</c15:sqref>
                        </c15:formulaRef>
                      </c:ext>
                    </c:extLst>
                    <c:strCache>
                      <c:ptCount val="16"/>
                      <c:pt idx="0">
                        <c:v> Ector </c:v>
                      </c:pt>
                      <c:pt idx="1">
                        <c:v> Gaines </c:v>
                      </c:pt>
                      <c:pt idx="2">
                        <c:v> Gray </c:v>
                      </c:pt>
                      <c:pt idx="3">
                        <c:v> Hale </c:v>
                      </c:pt>
                      <c:pt idx="4">
                        <c:v> Hockley </c:v>
                      </c:pt>
                      <c:pt idx="5">
                        <c:v> Howard </c:v>
                      </c:pt>
                      <c:pt idx="6">
                        <c:v> Loving  </c:v>
                      </c:pt>
                      <c:pt idx="7">
                        <c:v> Lubbock </c:v>
                      </c:pt>
                      <c:pt idx="8">
                        <c:v> Midland </c:v>
                      </c:pt>
                      <c:pt idx="9">
                        <c:v> Moore </c:v>
                      </c:pt>
                      <c:pt idx="10">
                        <c:v> Potter </c:v>
                      </c:pt>
                      <c:pt idx="11">
                        <c:v> Randall </c:v>
                      </c:pt>
                      <c:pt idx="12">
                        <c:v> Scurry </c:v>
                      </c:pt>
                      <c:pt idx="13">
                        <c:v> Taylor </c:v>
                      </c:pt>
                      <c:pt idx="14">
                        <c:v> Tom Green </c:v>
                      </c:pt>
                      <c:pt idx="15">
                        <c:v> Val Verde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Population!$N$3:$N$71</c15:sqref>
                        </c15:fullRef>
                        <c15:formulaRef>
                          <c15:sqref>(Population!$N$17,Population!$N$21,Population!$N$24:$N$27,Population!$N$36:$N$37,Population!$N$42,Population!$N$44,Population!$N$49,Population!$N$51,Population!$N$57,Population!$N$63,Population!$N$66,Population!$N$68)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162124</c:v>
                      </c:pt>
                      <c:pt idx="1">
                        <c:v>20901</c:v>
                      </c:pt>
                      <c:pt idx="2">
                        <c:v>21895</c:v>
                      </c:pt>
                      <c:pt idx="3">
                        <c:v>33830</c:v>
                      </c:pt>
                      <c:pt idx="4">
                        <c:v>22980</c:v>
                      </c:pt>
                      <c:pt idx="5">
                        <c:v>36459</c:v>
                      </c:pt>
                      <c:pt idx="6">
                        <c:v>152</c:v>
                      </c:pt>
                      <c:pt idx="7">
                        <c:v>307412</c:v>
                      </c:pt>
                      <c:pt idx="8">
                        <c:v>172578</c:v>
                      </c:pt>
                      <c:pt idx="9">
                        <c:v>21485</c:v>
                      </c:pt>
                      <c:pt idx="10">
                        <c:v>119648</c:v>
                      </c:pt>
                      <c:pt idx="11">
                        <c:v>136271</c:v>
                      </c:pt>
                      <c:pt idx="12">
                        <c:v>16866</c:v>
                      </c:pt>
                      <c:pt idx="13">
                        <c:v>137640</c:v>
                      </c:pt>
                      <c:pt idx="14">
                        <c:v>118189</c:v>
                      </c:pt>
                      <c:pt idx="15">
                        <c:v>49208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B42-48ED-B6A3-81A5ED62E684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Population!$O$2</c15:sqref>
                        </c15:formulaRef>
                      </c:ext>
                    </c:extLst>
                    <c:strCache>
                      <c:ptCount val="1"/>
                      <c:pt idx="0">
                        <c:v> 18,705 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Population!$A$3:$A$71</c15:sqref>
                        </c15:fullRef>
                        <c15:formulaRef>
                          <c15:sqref>(Population!$A$17,Population!$A$21,Population!$A$24:$A$27,Population!$A$36:$A$37,Population!$A$42,Population!$A$44,Population!$A$49,Population!$A$51,Population!$A$57,Population!$A$63,Population!$A$66,Population!$A$68)</c15:sqref>
                        </c15:formulaRef>
                      </c:ext>
                    </c:extLst>
                    <c:strCache>
                      <c:ptCount val="16"/>
                      <c:pt idx="0">
                        <c:v> Ector </c:v>
                      </c:pt>
                      <c:pt idx="1">
                        <c:v> Gaines </c:v>
                      </c:pt>
                      <c:pt idx="2">
                        <c:v> Gray </c:v>
                      </c:pt>
                      <c:pt idx="3">
                        <c:v> Hale </c:v>
                      </c:pt>
                      <c:pt idx="4">
                        <c:v> Hockley </c:v>
                      </c:pt>
                      <c:pt idx="5">
                        <c:v> Howard </c:v>
                      </c:pt>
                      <c:pt idx="6">
                        <c:v> Loving  </c:v>
                      </c:pt>
                      <c:pt idx="7">
                        <c:v> Lubbock </c:v>
                      </c:pt>
                      <c:pt idx="8">
                        <c:v> Midland </c:v>
                      </c:pt>
                      <c:pt idx="9">
                        <c:v> Moore </c:v>
                      </c:pt>
                      <c:pt idx="10">
                        <c:v> Potter </c:v>
                      </c:pt>
                      <c:pt idx="11">
                        <c:v> Randall </c:v>
                      </c:pt>
                      <c:pt idx="12">
                        <c:v> Scurry </c:v>
                      </c:pt>
                      <c:pt idx="13">
                        <c:v> Taylor </c:v>
                      </c:pt>
                      <c:pt idx="14">
                        <c:v> Tom Green </c:v>
                      </c:pt>
                      <c:pt idx="15">
                        <c:v> Val Verde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Population!$O$3:$O$71</c15:sqref>
                        </c15:fullRef>
                        <c15:formulaRef>
                          <c15:sqref>(Population!$O$17,Population!$O$21,Population!$O$24:$O$27,Population!$O$36:$O$37,Population!$O$42,Population!$O$44,Population!$O$49,Population!$O$51,Population!$O$57,Population!$O$63,Population!$O$66,Population!$O$68)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166223</c:v>
                      </c:pt>
                      <c:pt idx="1">
                        <c:v>21492</c:v>
                      </c:pt>
                      <c:pt idx="2">
                        <c:v>21886</c:v>
                      </c:pt>
                      <c:pt idx="3">
                        <c:v>33406</c:v>
                      </c:pt>
                      <c:pt idx="4">
                        <c:v>23021</c:v>
                      </c:pt>
                      <c:pt idx="5">
                        <c:v>36664</c:v>
                      </c:pt>
                      <c:pt idx="6">
                        <c:v>169</c:v>
                      </c:pt>
                      <c:pt idx="7">
                        <c:v>310569</c:v>
                      </c:pt>
                      <c:pt idx="8">
                        <c:v>176832</c:v>
                      </c:pt>
                      <c:pt idx="9">
                        <c:v>20940</c:v>
                      </c:pt>
                      <c:pt idx="10">
                        <c:v>117415</c:v>
                      </c:pt>
                      <c:pt idx="11">
                        <c:v>137713</c:v>
                      </c:pt>
                      <c:pt idx="12">
                        <c:v>16703</c:v>
                      </c:pt>
                      <c:pt idx="13">
                        <c:v>138034</c:v>
                      </c:pt>
                      <c:pt idx="14">
                        <c:v>119200</c:v>
                      </c:pt>
                      <c:pt idx="15">
                        <c:v>49025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B42-48ED-B6A3-81A5ED62E684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Population!$P$2</c15:sqref>
                        </c15:formulaRef>
                      </c:ext>
                    </c:extLst>
                    <c:strCache>
                      <c:ptCount val="1"/>
                      <c:pt idx="0">
                        <c:v> 18,610 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Population!$A$3:$A$71</c15:sqref>
                        </c15:fullRef>
                        <c15:formulaRef>
                          <c15:sqref>(Population!$A$17,Population!$A$21,Population!$A$24:$A$27,Population!$A$36:$A$37,Population!$A$42,Population!$A$44,Population!$A$49,Population!$A$51,Population!$A$57,Population!$A$63,Population!$A$66,Population!$A$68)</c15:sqref>
                        </c15:formulaRef>
                      </c:ext>
                    </c:extLst>
                    <c:strCache>
                      <c:ptCount val="16"/>
                      <c:pt idx="0">
                        <c:v> Ector </c:v>
                      </c:pt>
                      <c:pt idx="1">
                        <c:v> Gaines </c:v>
                      </c:pt>
                      <c:pt idx="2">
                        <c:v> Gray </c:v>
                      </c:pt>
                      <c:pt idx="3">
                        <c:v> Hale </c:v>
                      </c:pt>
                      <c:pt idx="4">
                        <c:v> Hockley </c:v>
                      </c:pt>
                      <c:pt idx="5">
                        <c:v> Howard </c:v>
                      </c:pt>
                      <c:pt idx="6">
                        <c:v> Loving  </c:v>
                      </c:pt>
                      <c:pt idx="7">
                        <c:v> Lubbock </c:v>
                      </c:pt>
                      <c:pt idx="8">
                        <c:v> Midland </c:v>
                      </c:pt>
                      <c:pt idx="9">
                        <c:v> Moore </c:v>
                      </c:pt>
                      <c:pt idx="10">
                        <c:v> Potter </c:v>
                      </c:pt>
                      <c:pt idx="11">
                        <c:v> Randall </c:v>
                      </c:pt>
                      <c:pt idx="12">
                        <c:v> Scurry </c:v>
                      </c:pt>
                      <c:pt idx="13">
                        <c:v> Taylor </c:v>
                      </c:pt>
                      <c:pt idx="14">
                        <c:v> Tom Green </c:v>
                      </c:pt>
                      <c:pt idx="15">
                        <c:v> Val Verde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Population!$P$3:$P$71</c15:sqref>
                        </c15:fullRef>
                        <c15:formulaRef>
                          <c15:sqref>(Population!$P$17,Population!$P$21,Population!$P$24:$P$27,Population!$P$36:$P$37,Population!$P$42,Population!$P$44,Population!$P$49,Population!$P$51,Population!$P$57,Population!$P$63,Population!$P$66,Population!$P$68)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165171</c:v>
                      </c:pt>
                      <c:pt idx="1">
                        <c:v>21598</c:v>
                      </c:pt>
                      <c:pt idx="2">
                        <c:v>21227</c:v>
                      </c:pt>
                      <c:pt idx="3">
                        <c:v>32522</c:v>
                      </c:pt>
                      <c:pt idx="4">
                        <c:v>21537</c:v>
                      </c:pt>
                      <c:pt idx="5">
                        <c:v>34860</c:v>
                      </c:pt>
                      <c:pt idx="6">
                        <c:v>64</c:v>
                      </c:pt>
                      <c:pt idx="7">
                        <c:v>310639</c:v>
                      </c:pt>
                      <c:pt idx="8">
                        <c:v>169983</c:v>
                      </c:pt>
                      <c:pt idx="9">
                        <c:v>21358</c:v>
                      </c:pt>
                      <c:pt idx="10">
                        <c:v>118525</c:v>
                      </c:pt>
                      <c:pt idx="11">
                        <c:v>140753</c:v>
                      </c:pt>
                      <c:pt idx="12">
                        <c:v>16932</c:v>
                      </c:pt>
                      <c:pt idx="13">
                        <c:v>143208</c:v>
                      </c:pt>
                      <c:pt idx="14">
                        <c:v>120003</c:v>
                      </c:pt>
                      <c:pt idx="15">
                        <c:v>47586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B42-48ED-B6A3-81A5ED62E684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Population!$Q$2</c15:sqref>
                        </c15:formulaRef>
                      </c:ext>
                    </c:extLst>
                    <c:strCache>
                      <c:ptCount val="1"/>
                      <c:pt idx="0">
                        <c:v> 18,440 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Population!$A$3:$A$71</c15:sqref>
                        </c15:fullRef>
                        <c15:formulaRef>
                          <c15:sqref>(Population!$A$17,Population!$A$21,Population!$A$24:$A$27,Population!$A$36:$A$37,Population!$A$42,Population!$A$44,Population!$A$49,Population!$A$51,Population!$A$57,Population!$A$63,Population!$A$66,Population!$A$68)</c15:sqref>
                        </c15:formulaRef>
                      </c:ext>
                    </c:extLst>
                    <c:strCache>
                      <c:ptCount val="16"/>
                      <c:pt idx="0">
                        <c:v> Ector </c:v>
                      </c:pt>
                      <c:pt idx="1">
                        <c:v> Gaines </c:v>
                      </c:pt>
                      <c:pt idx="2">
                        <c:v> Gray </c:v>
                      </c:pt>
                      <c:pt idx="3">
                        <c:v> Hale </c:v>
                      </c:pt>
                      <c:pt idx="4">
                        <c:v> Hockley </c:v>
                      </c:pt>
                      <c:pt idx="5">
                        <c:v> Howard </c:v>
                      </c:pt>
                      <c:pt idx="6">
                        <c:v> Loving  </c:v>
                      </c:pt>
                      <c:pt idx="7">
                        <c:v> Lubbock </c:v>
                      </c:pt>
                      <c:pt idx="8">
                        <c:v> Midland </c:v>
                      </c:pt>
                      <c:pt idx="9">
                        <c:v> Moore </c:v>
                      </c:pt>
                      <c:pt idx="10">
                        <c:v> Potter </c:v>
                      </c:pt>
                      <c:pt idx="11">
                        <c:v> Randall </c:v>
                      </c:pt>
                      <c:pt idx="12">
                        <c:v> Scurry </c:v>
                      </c:pt>
                      <c:pt idx="13">
                        <c:v> Taylor </c:v>
                      </c:pt>
                      <c:pt idx="14">
                        <c:v> Tom Green </c:v>
                      </c:pt>
                      <c:pt idx="15">
                        <c:v> Val Verde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Population!$Q$3:$Q$71</c15:sqref>
                        </c15:fullRef>
                        <c15:formulaRef>
                          <c15:sqref>(Population!$Q$17,Population!$Q$21,Population!$Q$24:$Q$27,Population!$Q$36:$Q$37,Population!$Q$42,Population!$Q$44,Population!$Q$49,Population!$Q$51,Population!$Q$57,Population!$Q$63,Population!$Q$66,Population!$Q$68)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161091</c:v>
                      </c:pt>
                      <c:pt idx="1">
                        <c:v>21895</c:v>
                      </c:pt>
                      <c:pt idx="2">
                        <c:v>21030</c:v>
                      </c:pt>
                      <c:pt idx="3">
                        <c:v>32220</c:v>
                      </c:pt>
                      <c:pt idx="4">
                        <c:v>21363</c:v>
                      </c:pt>
                      <c:pt idx="5">
                        <c:v>34128</c:v>
                      </c:pt>
                      <c:pt idx="6">
                        <c:v>57</c:v>
                      </c:pt>
                      <c:pt idx="7">
                        <c:v>314451</c:v>
                      </c:pt>
                      <c:pt idx="8">
                        <c:v>167969</c:v>
                      </c:pt>
                      <c:pt idx="9">
                        <c:v>21118</c:v>
                      </c:pt>
                      <c:pt idx="10">
                        <c:v>116547</c:v>
                      </c:pt>
                      <c:pt idx="11">
                        <c:v>143854</c:v>
                      </c:pt>
                      <c:pt idx="12">
                        <c:v>16824</c:v>
                      </c:pt>
                      <c:pt idx="13">
                        <c:v>143326</c:v>
                      </c:pt>
                      <c:pt idx="14">
                        <c:v>119411</c:v>
                      </c:pt>
                      <c:pt idx="15">
                        <c:v>47564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B42-48ED-B6A3-81A5ED62E684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Population!$R$2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Population!$A$3:$A$71</c15:sqref>
                        </c15:fullRef>
                        <c15:formulaRef>
                          <c15:sqref>(Population!$A$17,Population!$A$21,Population!$A$24:$A$27,Population!$A$36:$A$37,Population!$A$42,Population!$A$44,Population!$A$49,Population!$A$51,Population!$A$57,Population!$A$63,Population!$A$66,Population!$A$68)</c15:sqref>
                        </c15:formulaRef>
                      </c:ext>
                    </c:extLst>
                    <c:strCache>
                      <c:ptCount val="16"/>
                      <c:pt idx="0">
                        <c:v> Ector </c:v>
                      </c:pt>
                      <c:pt idx="1">
                        <c:v> Gaines </c:v>
                      </c:pt>
                      <c:pt idx="2">
                        <c:v> Gray </c:v>
                      </c:pt>
                      <c:pt idx="3">
                        <c:v> Hale </c:v>
                      </c:pt>
                      <c:pt idx="4">
                        <c:v> Hockley </c:v>
                      </c:pt>
                      <c:pt idx="5">
                        <c:v> Howard </c:v>
                      </c:pt>
                      <c:pt idx="6">
                        <c:v> Loving  </c:v>
                      </c:pt>
                      <c:pt idx="7">
                        <c:v> Lubbock </c:v>
                      </c:pt>
                      <c:pt idx="8">
                        <c:v> Midland </c:v>
                      </c:pt>
                      <c:pt idx="9">
                        <c:v> Moore </c:v>
                      </c:pt>
                      <c:pt idx="10">
                        <c:v> Potter </c:v>
                      </c:pt>
                      <c:pt idx="11">
                        <c:v> Randall </c:v>
                      </c:pt>
                      <c:pt idx="12">
                        <c:v> Scurry </c:v>
                      </c:pt>
                      <c:pt idx="13">
                        <c:v> Taylor </c:v>
                      </c:pt>
                      <c:pt idx="14">
                        <c:v> Tom Green </c:v>
                      </c:pt>
                      <c:pt idx="15">
                        <c:v> Val Verde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Population!$R$3:$R$71</c15:sqref>
                        </c15:fullRef>
                        <c15:formulaRef>
                          <c15:sqref>(Population!$R$17,Population!$R$21,Population!$R$24:$R$27,Population!$R$36:$R$37,Population!$R$42,Population!$R$44,Population!$R$49,Population!$R$51,Population!$R$57,Population!$R$63,Population!$R$66,Population!$R$68)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B42-48ED-B6A3-81A5ED62E684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Population!$S$2</c15:sqref>
                        </c15:formulaRef>
                      </c:ext>
                    </c:extLst>
                    <c:strCache>
                      <c:ptCount val="1"/>
                      <c:pt idx="0">
                        <c:v> 261,913 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Population!$A$3:$A$71</c15:sqref>
                        </c15:fullRef>
                        <c15:formulaRef>
                          <c15:sqref>(Population!$A$17,Population!$A$21,Population!$A$24:$A$27,Population!$A$36:$A$37,Population!$A$42,Population!$A$44,Population!$A$49,Population!$A$51,Population!$A$57,Population!$A$63,Population!$A$66,Population!$A$68)</c15:sqref>
                        </c15:formulaRef>
                      </c:ext>
                    </c:extLst>
                    <c:strCache>
                      <c:ptCount val="16"/>
                      <c:pt idx="0">
                        <c:v> Ector </c:v>
                      </c:pt>
                      <c:pt idx="1">
                        <c:v> Gaines </c:v>
                      </c:pt>
                      <c:pt idx="2">
                        <c:v> Gray </c:v>
                      </c:pt>
                      <c:pt idx="3">
                        <c:v> Hale </c:v>
                      </c:pt>
                      <c:pt idx="4">
                        <c:v> Hockley </c:v>
                      </c:pt>
                      <c:pt idx="5">
                        <c:v> Howard </c:v>
                      </c:pt>
                      <c:pt idx="6">
                        <c:v> Loving  </c:v>
                      </c:pt>
                      <c:pt idx="7">
                        <c:v> Lubbock </c:v>
                      </c:pt>
                      <c:pt idx="8">
                        <c:v> Midland </c:v>
                      </c:pt>
                      <c:pt idx="9">
                        <c:v> Moore </c:v>
                      </c:pt>
                      <c:pt idx="10">
                        <c:v> Potter </c:v>
                      </c:pt>
                      <c:pt idx="11">
                        <c:v> Randall </c:v>
                      </c:pt>
                      <c:pt idx="12">
                        <c:v> Scurry </c:v>
                      </c:pt>
                      <c:pt idx="13">
                        <c:v> Taylor </c:v>
                      </c:pt>
                      <c:pt idx="14">
                        <c:v> Tom Green </c:v>
                      </c:pt>
                      <c:pt idx="15">
                        <c:v> Val Verde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Population!$S$3:$S$71</c15:sqref>
                        </c15:fullRef>
                        <c15:formulaRef>
                          <c15:sqref>(Population!$S$17,Population!$S$21,Population!$S$24:$S$27,Population!$S$36:$S$37,Population!$S$42,Population!$S$44,Population!$S$49,Population!$S$51,Population!$S$57,Population!$S$63,Population!$S$66,Population!$S$68)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2369603</c:v>
                      </c:pt>
                      <c:pt idx="1">
                        <c:v>298942</c:v>
                      </c:pt>
                      <c:pt idx="2">
                        <c:v>357781</c:v>
                      </c:pt>
                      <c:pt idx="3">
                        <c:v>556912</c:v>
                      </c:pt>
                      <c:pt idx="4">
                        <c:v>364370</c:v>
                      </c:pt>
                      <c:pt idx="5">
                        <c:v>561540</c:v>
                      </c:pt>
                      <c:pt idx="6">
                        <c:v>1457</c:v>
                      </c:pt>
                      <c:pt idx="7">
                        <c:v>4624884</c:v>
                      </c:pt>
                      <c:pt idx="8">
                        <c:v>2410736</c:v>
                      </c:pt>
                      <c:pt idx="9">
                        <c:v>343022</c:v>
                      </c:pt>
                      <c:pt idx="10">
                        <c:v>1921972</c:v>
                      </c:pt>
                      <c:pt idx="11">
                        <c:v>2028111</c:v>
                      </c:pt>
                      <c:pt idx="12">
                        <c:v>269554</c:v>
                      </c:pt>
                      <c:pt idx="13">
                        <c:v>2145913</c:v>
                      </c:pt>
                      <c:pt idx="14">
                        <c:v>1825048</c:v>
                      </c:pt>
                      <c:pt idx="15">
                        <c:v>772682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B42-48ED-B6A3-81A5ED62E684}"/>
                  </c:ext>
                </c:extLst>
              </c15:ser>
            </c15:filteredBarSeries>
          </c:ext>
        </c:extLst>
      </c:barChart>
      <c:catAx>
        <c:axId val="163179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939871"/>
        <c:crosses val="autoZero"/>
        <c:auto val="1"/>
        <c:lblAlgn val="ctr"/>
        <c:lblOffset val="100"/>
        <c:noMultiLvlLbl val="0"/>
      </c:catAx>
      <c:valAx>
        <c:axId val="141093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79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Total ADV Market Value (2007-2020)</a:t>
            </a:r>
            <a:endParaRPr lang="en-US"/>
          </a:p>
        </c:rich>
      </c:tx>
      <c:layout>
        <c:manualLayout>
          <c:xMode val="edge"/>
          <c:yMode val="edge"/>
          <c:x val="0.25365308954655208"/>
          <c:y val="3.8731542335194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'ADV Market Value'!$B$73</c:f>
              <c:numCache>
                <c:formatCode>_("$"* #,##0_);_("$"* \(#,##0\);_("$"* "-"??_);_(@_)</c:formatCode>
                <c:ptCount val="1"/>
                <c:pt idx="0">
                  <c:v>135904699060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7-9C48-999B-8DC7E6BC9BC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'ADV Market Value'!$C$73</c:f>
              <c:numCache>
                <c:formatCode>_("$"* #,##0_);_("$"* \(#,##0\);_("$"* "-"??_);_(@_)</c:formatCode>
                <c:ptCount val="1"/>
                <c:pt idx="0">
                  <c:v>161155022165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37-9C48-999B-8DC7E6BC9BC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'ADV Market Value'!$D$73</c:f>
              <c:numCache>
                <c:formatCode>_("$"* #,##0_);_("$"* \(#,##0\);_("$"* "-"??_);_(@_)</c:formatCode>
                <c:ptCount val="1"/>
                <c:pt idx="0">
                  <c:v>160734725298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37-9C48-999B-8DC7E6BC9BC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'ADV Market Value'!$E$73</c:f>
              <c:numCache>
                <c:formatCode>_("$"* #,##0_);_("$"* \(#,##0\);_("$"* "-"??_);_(@_)</c:formatCode>
                <c:ptCount val="1"/>
                <c:pt idx="0">
                  <c:v>169214471620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37-9C48-999B-8DC7E6BC9BC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'ADV Market Value'!$F$73</c:f>
              <c:numCache>
                <c:formatCode>_("$"* #,##0_);_("$"* \(#,##0\);_("$"* "-"??_);_(@_)</c:formatCode>
                <c:ptCount val="1"/>
                <c:pt idx="0">
                  <c:v>173732561466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37-9C48-999B-8DC7E6BC9BC2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'ADV Market Value'!$G$73</c:f>
              <c:numCache>
                <c:formatCode>_("$"* #,##0_);_("$"* \(#,##0\);_("$"* "-"??_);_(@_)</c:formatCode>
                <c:ptCount val="1"/>
                <c:pt idx="0">
                  <c:v>196606935988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37-9C48-999B-8DC7E6BC9BC2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Market Value'!$H$73</c:f>
              <c:numCache>
                <c:formatCode>_("$"* #,##0_);_("$"* \(#,##0\);_("$"* "-"??_);_(@_)</c:formatCode>
                <c:ptCount val="1"/>
                <c:pt idx="0">
                  <c:v>202881564858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37-9C48-999B-8DC7E6BC9BC2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Market Value'!$I$73</c:f>
              <c:numCache>
                <c:formatCode>_("$"* #,##0_);_("$"* \(#,##0\);_("$"* "-"??_);_(@_)</c:formatCode>
                <c:ptCount val="1"/>
                <c:pt idx="0">
                  <c:v>220603738127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37-9C48-999B-8DC7E6BC9BC2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Market Value'!$J$73</c:f>
              <c:numCache>
                <c:formatCode>_("$"* #,##0_);_("$"* \(#,##0\);_("$"* "-"??_);_(@_)</c:formatCode>
                <c:ptCount val="1"/>
                <c:pt idx="0">
                  <c:v>209318569541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37-9C48-999B-8DC7E6BC9BC2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Market Value'!$K$73</c:f>
              <c:numCache>
                <c:formatCode>_("$"* #,##0_);_("$"* \(#,##0\);_("$"* "-"??_);_(@_)</c:formatCode>
                <c:ptCount val="1"/>
                <c:pt idx="0">
                  <c:v>195236984824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37-9C48-999B-8DC7E6BC9BC2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Market Value'!$L$73</c:f>
              <c:numCache>
                <c:formatCode>_("$"* #,##0_);_("$"* \(#,##0\);_("$"* "-"??_);_(@_)</c:formatCode>
                <c:ptCount val="1"/>
                <c:pt idx="0">
                  <c:v>211290923597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37-9C48-999B-8DC7E6BC9BC2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Market Value'!$M$73</c:f>
              <c:numCache>
                <c:formatCode>_("$"* #,##0_);_("$"* \(#,##0\);_("$"* "-"??_);_(@_)</c:formatCode>
                <c:ptCount val="1"/>
                <c:pt idx="0">
                  <c:v>236861722801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637-9C48-999B-8DC7E6BC9BC2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Market Value'!$N$73</c:f>
              <c:numCache>
                <c:formatCode>_("$"* #,##0_);_("$"* \(#,##0\);_("$"* "-"??_);_(@_)</c:formatCode>
                <c:ptCount val="1"/>
                <c:pt idx="0">
                  <c:v>285378491045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637-9C48-999B-8DC7E6BC9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778111"/>
        <c:axId val="303190639"/>
      </c:barChart>
      <c:catAx>
        <c:axId val="4217781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90639"/>
        <c:crosses val="autoZero"/>
        <c:auto val="1"/>
        <c:lblAlgn val="ctr"/>
        <c:lblOffset val="100"/>
        <c:noMultiLvlLbl val="0"/>
      </c:catAx>
      <c:valAx>
        <c:axId val="30319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7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Total ADV Market Value (2007-2021)</a:t>
            </a:r>
            <a:endParaRPr lang="en-US"/>
          </a:p>
        </c:rich>
      </c:tx>
      <c:layout>
        <c:manualLayout>
          <c:xMode val="edge"/>
          <c:yMode val="edge"/>
          <c:x val="0.25365308954655208"/>
          <c:y val="3.8731542335194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'ADV Market Value'!$B$73</c:f>
              <c:numCache>
                <c:formatCode>_("$"* #,##0_);_("$"* \(#,##0\);_("$"* "-"??_);_(@_)</c:formatCode>
                <c:ptCount val="1"/>
                <c:pt idx="0">
                  <c:v>135904699060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7-9C48-999B-8DC7E6BC9BC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'ADV Market Value'!$C$73</c:f>
              <c:numCache>
                <c:formatCode>_("$"* #,##0_);_("$"* \(#,##0\);_("$"* "-"??_);_(@_)</c:formatCode>
                <c:ptCount val="1"/>
                <c:pt idx="0">
                  <c:v>161155022165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37-9C48-999B-8DC7E6BC9BC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'ADV Market Value'!$D$73</c:f>
              <c:numCache>
                <c:formatCode>_("$"* #,##0_);_("$"* \(#,##0\);_("$"* "-"??_);_(@_)</c:formatCode>
                <c:ptCount val="1"/>
                <c:pt idx="0">
                  <c:v>160734725298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37-9C48-999B-8DC7E6BC9BC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'ADV Market Value'!$E$73</c:f>
              <c:numCache>
                <c:formatCode>_("$"* #,##0_);_("$"* \(#,##0\);_("$"* "-"??_);_(@_)</c:formatCode>
                <c:ptCount val="1"/>
                <c:pt idx="0">
                  <c:v>169214471620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37-9C48-999B-8DC7E6BC9BC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'ADV Market Value'!$F$73</c:f>
              <c:numCache>
                <c:formatCode>_("$"* #,##0_);_("$"* \(#,##0\);_("$"* "-"??_);_(@_)</c:formatCode>
                <c:ptCount val="1"/>
                <c:pt idx="0">
                  <c:v>173732561466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37-9C48-999B-8DC7E6BC9BC2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'ADV Market Value'!$G$73</c:f>
              <c:numCache>
                <c:formatCode>_("$"* #,##0_);_("$"* \(#,##0\);_("$"* "-"??_);_(@_)</c:formatCode>
                <c:ptCount val="1"/>
                <c:pt idx="0">
                  <c:v>196606935988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37-9C48-999B-8DC7E6BC9BC2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Market Value'!$H$73</c:f>
              <c:numCache>
                <c:formatCode>_("$"* #,##0_);_("$"* \(#,##0\);_("$"* "-"??_);_(@_)</c:formatCode>
                <c:ptCount val="1"/>
                <c:pt idx="0">
                  <c:v>202881564858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37-9C48-999B-8DC7E6BC9BC2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Market Value'!$I$73</c:f>
              <c:numCache>
                <c:formatCode>_("$"* #,##0_);_("$"* \(#,##0\);_("$"* "-"??_);_(@_)</c:formatCode>
                <c:ptCount val="1"/>
                <c:pt idx="0">
                  <c:v>220603738127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37-9C48-999B-8DC7E6BC9BC2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Market Value'!$J$73</c:f>
              <c:numCache>
                <c:formatCode>_("$"* #,##0_);_("$"* \(#,##0\);_("$"* "-"??_);_(@_)</c:formatCode>
                <c:ptCount val="1"/>
                <c:pt idx="0">
                  <c:v>209318569541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37-9C48-999B-8DC7E6BC9BC2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Market Value'!$K$73</c:f>
              <c:numCache>
                <c:formatCode>_("$"* #,##0_);_("$"* \(#,##0\);_("$"* "-"??_);_(@_)</c:formatCode>
                <c:ptCount val="1"/>
                <c:pt idx="0">
                  <c:v>195236984824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37-9C48-999B-8DC7E6BC9BC2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Market Value'!$L$73</c:f>
              <c:numCache>
                <c:formatCode>_("$"* #,##0_);_("$"* \(#,##0\);_("$"* "-"??_);_(@_)</c:formatCode>
                <c:ptCount val="1"/>
                <c:pt idx="0">
                  <c:v>211290923597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37-9C48-999B-8DC7E6BC9BC2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Market Value'!$M$73</c:f>
              <c:numCache>
                <c:formatCode>_("$"* #,##0_);_("$"* \(#,##0\);_("$"* "-"??_);_(@_)</c:formatCode>
                <c:ptCount val="1"/>
                <c:pt idx="0">
                  <c:v>236861722801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637-9C48-999B-8DC7E6BC9BC2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Market Value'!$N$73</c:f>
              <c:numCache>
                <c:formatCode>_("$"* #,##0_);_("$"* \(#,##0\);_("$"* "-"??_);_(@_)</c:formatCode>
                <c:ptCount val="1"/>
                <c:pt idx="0">
                  <c:v>285378491045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637-9C48-999B-8DC7E6BC9BC2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Market Value'!$O$73</c:f>
              <c:numCache>
                <c:formatCode>_("$"* #,##0_);_("$"* \(#,##0\);_("$"* "-"??_);_(@_)</c:formatCode>
                <c:ptCount val="1"/>
                <c:pt idx="0">
                  <c:v>305499988642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51-724E-AAA7-6156C49A8175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Market Value'!$P$73</c:f>
              <c:numCache>
                <c:formatCode>_("$"* #,##0_);_("$"* \(#,##0\);_("$"* "-"??_);_(@_)</c:formatCode>
                <c:ptCount val="1"/>
                <c:pt idx="0">
                  <c:v>310941359882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F-4337-A60E-5666F5976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778111"/>
        <c:axId val="303190639"/>
      </c:barChart>
      <c:catAx>
        <c:axId val="4217781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90639"/>
        <c:crosses val="autoZero"/>
        <c:auto val="1"/>
        <c:lblAlgn val="ctr"/>
        <c:lblOffset val="100"/>
        <c:noMultiLvlLbl val="0"/>
      </c:catAx>
      <c:valAx>
        <c:axId val="30319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7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and Total ADV Market Value Top 15 counties (2007-2021)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5"/>
          <c:order val="15"/>
          <c:tx>
            <c:strRef>
              <c:f>'ADV Market Value'!$R$1</c:f>
              <c:strCache>
                <c:ptCount val="1"/>
                <c:pt idx="0">
                  <c:v> Average 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'ADV Market Value'!$A$2:$A$71</c15:sqref>
                  </c15:fullRef>
                </c:ext>
              </c:extLst>
              <c:f>('ADV Market Value'!$A$2,'ADV Market Value'!$A$23,'ADV Market Value'!$A$26,'ADV Market Value'!$A$31,'ADV Market Value'!$A$36,'ADV Market Value'!$A$42,'ADV Market Value'!$A$48,'ADV Market Value'!$A$54,'ADV Market Value'!$A$56,'ADV Market Value'!$A$59,'ADV Market Value'!$A$62,'ADV Market Value'!$A$65:$A$68)</c:f>
              <c:strCache>
                <c:ptCount val="15"/>
                <c:pt idx="0">
                  <c:v> Andrews </c:v>
                </c:pt>
                <c:pt idx="1">
                  <c:v> Ector </c:v>
                </c:pt>
                <c:pt idx="2">
                  <c:v> Gaines </c:v>
                </c:pt>
                <c:pt idx="3">
                  <c:v> Howard </c:v>
                </c:pt>
                <c:pt idx="4">
                  <c:v> Lubbock </c:v>
                </c:pt>
                <c:pt idx="5">
                  <c:v> Martin </c:v>
                </c:pt>
                <c:pt idx="6">
                  <c:v> Midland </c:v>
                </c:pt>
                <c:pt idx="7">
                  <c:v> Pecos </c:v>
                </c:pt>
                <c:pt idx="8">
                  <c:v> Reeves </c:v>
                </c:pt>
                <c:pt idx="9">
                  <c:v> Scurry </c:v>
                </c:pt>
                <c:pt idx="10">
                  <c:v> Taylor </c:v>
                </c:pt>
                <c:pt idx="11">
                  <c:v> Tom Green </c:v>
                </c:pt>
                <c:pt idx="12">
                  <c:v> Potter </c:v>
                </c:pt>
                <c:pt idx="13">
                  <c:v> Randall </c:v>
                </c:pt>
                <c:pt idx="14">
                  <c:v> Upton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'ADV Market Value'!$R$2:$R$71</c15:sqref>
                  </c15:fullRef>
                </c:ext>
              </c:extLst>
              <c:f>('ADV Market Value'!$R$2,'ADV Market Value'!$R$23,'ADV Market Value'!$R$26,'ADV Market Value'!$R$31,'ADV Market Value'!$R$36,'ADV Market Value'!$R$42,'ADV Market Value'!$R$48,'ADV Market Value'!$R$54,'ADV Market Value'!$R$56,'ADV Market Value'!$R$59,'ADV Market Value'!$R$62,'ADV Market Value'!$R$65:$R$68)</c:f>
              <c:numCache>
                <c:formatCode>_("$"* #,##0_);_("$"* \(#,##0\);_("$"* "-"??_);_(@_)</c:formatCode>
                <c:ptCount val="15"/>
                <c:pt idx="0">
                  <c:v>5141206963.0666666</c:v>
                </c:pt>
                <c:pt idx="1">
                  <c:v>14202361640.733334</c:v>
                </c:pt>
                <c:pt idx="2">
                  <c:v>5198547577.5333338</c:v>
                </c:pt>
                <c:pt idx="3">
                  <c:v>4075478054.6666665</c:v>
                </c:pt>
                <c:pt idx="4">
                  <c:v>19455593846.400002</c:v>
                </c:pt>
                <c:pt idx="5">
                  <c:v>5018524994.666667</c:v>
                </c:pt>
                <c:pt idx="6">
                  <c:v>23202870417.533333</c:v>
                </c:pt>
                <c:pt idx="7">
                  <c:v>4338546882.5333338</c:v>
                </c:pt>
                <c:pt idx="8">
                  <c:v>5526983311.1999998</c:v>
                </c:pt>
                <c:pt idx="9">
                  <c:v>3728470835.4000001</c:v>
                </c:pt>
                <c:pt idx="10">
                  <c:v>9153623733.666666</c:v>
                </c:pt>
                <c:pt idx="11">
                  <c:v>7786225105.333333</c:v>
                </c:pt>
                <c:pt idx="12">
                  <c:v>8031668496.0666666</c:v>
                </c:pt>
                <c:pt idx="13">
                  <c:v>9422452421.3571434</c:v>
                </c:pt>
                <c:pt idx="14">
                  <c:v>4809476947.8666668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9-4576-B0CF-1ED7F177B74E}"/>
            </c:ext>
          </c:extLst>
        </c:ser>
        <c:ser>
          <c:idx val="16"/>
          <c:order val="16"/>
          <c:tx>
            <c:strRef>
              <c:f>'ADV Market Value'!$S$1</c:f>
              <c:strCache>
                <c:ptCount val="1"/>
                <c:pt idx="0">
                  <c:v> Total 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'ADV Market Value'!$A$2:$A$71</c15:sqref>
                  </c15:fullRef>
                </c:ext>
              </c:extLst>
              <c:f>('ADV Market Value'!$A$2,'ADV Market Value'!$A$23,'ADV Market Value'!$A$26,'ADV Market Value'!$A$31,'ADV Market Value'!$A$36,'ADV Market Value'!$A$42,'ADV Market Value'!$A$48,'ADV Market Value'!$A$54,'ADV Market Value'!$A$56,'ADV Market Value'!$A$59,'ADV Market Value'!$A$62,'ADV Market Value'!$A$65:$A$68)</c:f>
              <c:strCache>
                <c:ptCount val="15"/>
                <c:pt idx="0">
                  <c:v> Andrews </c:v>
                </c:pt>
                <c:pt idx="1">
                  <c:v> Ector </c:v>
                </c:pt>
                <c:pt idx="2">
                  <c:v> Gaines </c:v>
                </c:pt>
                <c:pt idx="3">
                  <c:v> Howard </c:v>
                </c:pt>
                <c:pt idx="4">
                  <c:v> Lubbock </c:v>
                </c:pt>
                <c:pt idx="5">
                  <c:v> Martin </c:v>
                </c:pt>
                <c:pt idx="6">
                  <c:v> Midland </c:v>
                </c:pt>
                <c:pt idx="7">
                  <c:v> Pecos </c:v>
                </c:pt>
                <c:pt idx="8">
                  <c:v> Reeves </c:v>
                </c:pt>
                <c:pt idx="9">
                  <c:v> Scurry </c:v>
                </c:pt>
                <c:pt idx="10">
                  <c:v> Taylor </c:v>
                </c:pt>
                <c:pt idx="11">
                  <c:v> Tom Green </c:v>
                </c:pt>
                <c:pt idx="12">
                  <c:v> Potter </c:v>
                </c:pt>
                <c:pt idx="13">
                  <c:v> Randall </c:v>
                </c:pt>
                <c:pt idx="14">
                  <c:v> Upton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'ADV Market Value'!$S$2:$S$71</c15:sqref>
                  </c15:fullRef>
                </c:ext>
              </c:extLst>
              <c:f>('ADV Market Value'!$S$2,'ADV Market Value'!$S$23,'ADV Market Value'!$S$26,'ADV Market Value'!$S$31,'ADV Market Value'!$S$36,'ADV Market Value'!$S$42,'ADV Market Value'!$S$48,'ADV Market Value'!$S$54,'ADV Market Value'!$S$56,'ADV Market Value'!$S$59,'ADV Market Value'!$S$62,'ADV Market Value'!$S$65:$S$68)</c:f>
              <c:numCache>
                <c:formatCode>_("$"* #,##0_);_("$"* \(#,##0\);_("$"* "-"??_);_(@_)</c:formatCode>
                <c:ptCount val="15"/>
                <c:pt idx="0">
                  <c:v>77118104446</c:v>
                </c:pt>
                <c:pt idx="1">
                  <c:v>213035424611</c:v>
                </c:pt>
                <c:pt idx="2">
                  <c:v>77978213663</c:v>
                </c:pt>
                <c:pt idx="3">
                  <c:v>61132170820</c:v>
                </c:pt>
                <c:pt idx="4">
                  <c:v>291833907696</c:v>
                </c:pt>
                <c:pt idx="5">
                  <c:v>75277874920</c:v>
                </c:pt>
                <c:pt idx="6">
                  <c:v>348043056263</c:v>
                </c:pt>
                <c:pt idx="7">
                  <c:v>65078203238</c:v>
                </c:pt>
                <c:pt idx="8">
                  <c:v>82904749668</c:v>
                </c:pt>
                <c:pt idx="9">
                  <c:v>55927062531</c:v>
                </c:pt>
                <c:pt idx="10">
                  <c:v>137304356005</c:v>
                </c:pt>
                <c:pt idx="11">
                  <c:v>116793376580</c:v>
                </c:pt>
                <c:pt idx="12">
                  <c:v>120475027441</c:v>
                </c:pt>
                <c:pt idx="13">
                  <c:v>131914333899</c:v>
                </c:pt>
                <c:pt idx="14">
                  <c:v>72142154218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59-4576-B0CF-1ED7F177B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411747503"/>
        <c:axId val="1411749151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'ADV Market Value'!$B$1</c15:sqref>
                        </c15:formulaRef>
                      </c:ext>
                    </c:extLst>
                    <c:strCache>
                      <c:ptCount val="1"/>
                      <c:pt idx="0">
                        <c:v> $2,007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'ADV Market Value'!$A$2:$A$71</c15:sqref>
                        </c15:fullRef>
                        <c15:formulaRef>
                          <c15:sqref>('ADV Market Value'!$A$2,'ADV Market Value'!$A$23,'ADV Market Value'!$A$26,'ADV Market Value'!$A$31,'ADV Market Value'!$A$36,'ADV Market Value'!$A$42,'ADV Market Value'!$A$48,'ADV Market Value'!$A$54,'ADV Market Value'!$A$56,'ADV Market Value'!$A$59,'ADV Market Value'!$A$62,'ADV Market Value'!$A$65:$A$68)</c15:sqref>
                        </c15:formulaRef>
                      </c:ext>
                    </c:extLst>
                    <c:strCache>
                      <c:ptCount val="15"/>
                      <c:pt idx="0">
                        <c:v> Andrews </c:v>
                      </c:pt>
                      <c:pt idx="1">
                        <c:v> Ector </c:v>
                      </c:pt>
                      <c:pt idx="2">
                        <c:v> Gaines </c:v>
                      </c:pt>
                      <c:pt idx="3">
                        <c:v> Howard </c:v>
                      </c:pt>
                      <c:pt idx="4">
                        <c:v> Lubbock </c:v>
                      </c:pt>
                      <c:pt idx="5">
                        <c:v> Martin </c:v>
                      </c:pt>
                      <c:pt idx="6">
                        <c:v> Midland </c:v>
                      </c:pt>
                      <c:pt idx="7">
                        <c:v> Pecos </c:v>
                      </c:pt>
                      <c:pt idx="8">
                        <c:v> Reeves </c:v>
                      </c:pt>
                      <c:pt idx="9">
                        <c:v> Scurry </c:v>
                      </c:pt>
                      <c:pt idx="10">
                        <c:v> Taylor </c:v>
                      </c:pt>
                      <c:pt idx="11">
                        <c:v> Tom Green </c:v>
                      </c:pt>
                      <c:pt idx="12">
                        <c:v> Potter </c:v>
                      </c:pt>
                      <c:pt idx="13">
                        <c:v> Randall </c:v>
                      </c:pt>
                      <c:pt idx="14">
                        <c:v> Upton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'ADV Market Value'!$B$2:$B$71</c15:sqref>
                        </c15:fullRef>
                        <c15:formulaRef>
                          <c15:sqref>('ADV Market Value'!$B$2,'ADV Market Value'!$B$23,'ADV Market Value'!$B$26,'ADV Market Value'!$B$31,'ADV Market Value'!$B$36,'ADV Market Value'!$B$42,'ADV Market Value'!$B$48,'ADV Market Value'!$B$54,'ADV Market Value'!$B$56,'ADV Market Value'!$B$59,'ADV Market Value'!$B$62,'ADV Market Value'!$B$65:$B$68)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3717785047</c:v>
                      </c:pt>
                      <c:pt idx="1">
                        <c:v>9045220709</c:v>
                      </c:pt>
                      <c:pt idx="2">
                        <c:v>4691251598</c:v>
                      </c:pt>
                      <c:pt idx="3">
                        <c:v>2190729689</c:v>
                      </c:pt>
                      <c:pt idx="4">
                        <c:v>13816579989</c:v>
                      </c:pt>
                      <c:pt idx="5">
                        <c:v>1150792296</c:v>
                      </c:pt>
                      <c:pt idx="6">
                        <c:v>9931182193</c:v>
                      </c:pt>
                      <c:pt idx="7">
                        <c:v>3457252843</c:v>
                      </c:pt>
                      <c:pt idx="8">
                        <c:v>839804403</c:v>
                      </c:pt>
                      <c:pt idx="9">
                        <c:v>2901703692</c:v>
                      </c:pt>
                      <c:pt idx="10">
                        <c:v>6754615602</c:v>
                      </c:pt>
                      <c:pt idx="11">
                        <c:v>4756459435</c:v>
                      </c:pt>
                      <c:pt idx="12">
                        <c:v>6412394757</c:v>
                      </c:pt>
                      <c:pt idx="13">
                        <c:v>7088937257</c:v>
                      </c:pt>
                      <c:pt idx="14">
                        <c:v>2935088583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559-4576-B0CF-1ED7F177B74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Value'!$C$1</c15:sqref>
                        </c15:formulaRef>
                      </c:ext>
                    </c:extLst>
                    <c:strCache>
                      <c:ptCount val="1"/>
                      <c:pt idx="0">
                        <c:v> $2,008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Value'!$A$2:$A$71</c15:sqref>
                        </c15:fullRef>
                        <c15:formulaRef>
                          <c15:sqref>('ADV Market Value'!$A$2,'ADV Market Value'!$A$23,'ADV Market Value'!$A$26,'ADV Market Value'!$A$31,'ADV Market Value'!$A$36,'ADV Market Value'!$A$42,'ADV Market Value'!$A$48,'ADV Market Value'!$A$54,'ADV Market Value'!$A$56,'ADV Market Value'!$A$59,'ADV Market Value'!$A$62,'ADV Market Value'!$A$65:$A$68)</c15:sqref>
                        </c15:formulaRef>
                      </c:ext>
                    </c:extLst>
                    <c:strCache>
                      <c:ptCount val="15"/>
                      <c:pt idx="0">
                        <c:v> Andrews </c:v>
                      </c:pt>
                      <c:pt idx="1">
                        <c:v> Ector </c:v>
                      </c:pt>
                      <c:pt idx="2">
                        <c:v> Gaines </c:v>
                      </c:pt>
                      <c:pt idx="3">
                        <c:v> Howard </c:v>
                      </c:pt>
                      <c:pt idx="4">
                        <c:v> Lubbock </c:v>
                      </c:pt>
                      <c:pt idx="5">
                        <c:v> Martin </c:v>
                      </c:pt>
                      <c:pt idx="6">
                        <c:v> Midland </c:v>
                      </c:pt>
                      <c:pt idx="7">
                        <c:v> Pecos </c:v>
                      </c:pt>
                      <c:pt idx="8">
                        <c:v> Reeves </c:v>
                      </c:pt>
                      <c:pt idx="9">
                        <c:v> Scurry </c:v>
                      </c:pt>
                      <c:pt idx="10">
                        <c:v> Taylor </c:v>
                      </c:pt>
                      <c:pt idx="11">
                        <c:v> Tom Green </c:v>
                      </c:pt>
                      <c:pt idx="12">
                        <c:v> Potter </c:v>
                      </c:pt>
                      <c:pt idx="13">
                        <c:v> Randall </c:v>
                      </c:pt>
                      <c:pt idx="14">
                        <c:v> Upton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Value'!$C$2:$C$71</c15:sqref>
                        </c15:fullRef>
                        <c15:formulaRef>
                          <c15:sqref>('ADV Market Value'!$C$2,'ADV Market Value'!$C$23,'ADV Market Value'!$C$26,'ADV Market Value'!$C$31,'ADV Market Value'!$C$36,'ADV Market Value'!$C$42,'ADV Market Value'!$C$48,'ADV Market Value'!$C$54,'ADV Market Value'!$C$56,'ADV Market Value'!$C$59,'ADV Market Value'!$C$62,'ADV Market Value'!$C$65:$C$68)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4456539682</c:v>
                      </c:pt>
                      <c:pt idx="1">
                        <c:v>11204335102</c:v>
                      </c:pt>
                      <c:pt idx="2">
                        <c:v>6051556833</c:v>
                      </c:pt>
                      <c:pt idx="3">
                        <c:v>2496447163</c:v>
                      </c:pt>
                      <c:pt idx="4">
                        <c:v>14762205455</c:v>
                      </c:pt>
                      <c:pt idx="5">
                        <c:v>1593230876</c:v>
                      </c:pt>
                      <c:pt idx="6">
                        <c:v>12382796012</c:v>
                      </c:pt>
                      <c:pt idx="7">
                        <c:v>4642456430</c:v>
                      </c:pt>
                      <c:pt idx="8">
                        <c:v>903569240</c:v>
                      </c:pt>
                      <c:pt idx="9">
                        <c:v>3677540836</c:v>
                      </c:pt>
                      <c:pt idx="10">
                        <c:v>7285975165</c:v>
                      </c:pt>
                      <c:pt idx="11">
                        <c:v>5589161528</c:v>
                      </c:pt>
                      <c:pt idx="12">
                        <c:v>6844895641</c:v>
                      </c:pt>
                      <c:pt idx="13">
                        <c:v>7531965417</c:v>
                      </c:pt>
                      <c:pt idx="14">
                        <c:v>3500687619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59-4576-B0CF-1ED7F177B74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Value'!$D$1</c15:sqref>
                        </c15:formulaRef>
                      </c:ext>
                    </c:extLst>
                    <c:strCache>
                      <c:ptCount val="1"/>
                      <c:pt idx="0">
                        <c:v> $2,009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Value'!$A$2:$A$71</c15:sqref>
                        </c15:fullRef>
                        <c15:formulaRef>
                          <c15:sqref>('ADV Market Value'!$A$2,'ADV Market Value'!$A$23,'ADV Market Value'!$A$26,'ADV Market Value'!$A$31,'ADV Market Value'!$A$36,'ADV Market Value'!$A$42,'ADV Market Value'!$A$48,'ADV Market Value'!$A$54,'ADV Market Value'!$A$56,'ADV Market Value'!$A$59,'ADV Market Value'!$A$62,'ADV Market Value'!$A$65:$A$68)</c15:sqref>
                        </c15:formulaRef>
                      </c:ext>
                    </c:extLst>
                    <c:strCache>
                      <c:ptCount val="15"/>
                      <c:pt idx="0">
                        <c:v> Andrews </c:v>
                      </c:pt>
                      <c:pt idx="1">
                        <c:v> Ector </c:v>
                      </c:pt>
                      <c:pt idx="2">
                        <c:v> Gaines </c:v>
                      </c:pt>
                      <c:pt idx="3">
                        <c:v> Howard </c:v>
                      </c:pt>
                      <c:pt idx="4">
                        <c:v> Lubbock </c:v>
                      </c:pt>
                      <c:pt idx="5">
                        <c:v> Martin </c:v>
                      </c:pt>
                      <c:pt idx="6">
                        <c:v> Midland </c:v>
                      </c:pt>
                      <c:pt idx="7">
                        <c:v> Pecos </c:v>
                      </c:pt>
                      <c:pt idx="8">
                        <c:v> Reeves </c:v>
                      </c:pt>
                      <c:pt idx="9">
                        <c:v> Scurry </c:v>
                      </c:pt>
                      <c:pt idx="10">
                        <c:v> Taylor </c:v>
                      </c:pt>
                      <c:pt idx="11">
                        <c:v> Tom Green </c:v>
                      </c:pt>
                      <c:pt idx="12">
                        <c:v> Potter </c:v>
                      </c:pt>
                      <c:pt idx="13">
                        <c:v> Randall </c:v>
                      </c:pt>
                      <c:pt idx="14">
                        <c:v> Upton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Value'!$D$2:$D$71</c15:sqref>
                        </c15:fullRef>
                        <c15:formulaRef>
                          <c15:sqref>('ADV Market Value'!$D$2,'ADV Market Value'!$D$23,'ADV Market Value'!$D$26,'ADV Market Value'!$D$31,'ADV Market Value'!$D$36,'ADV Market Value'!$D$42,'ADV Market Value'!$D$48,'ADV Market Value'!$D$54,'ADV Market Value'!$D$56,'ADV Market Value'!$D$59,'ADV Market Value'!$D$62,'ADV Market Value'!$D$65:$D$68)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3599181992</c:v>
                      </c:pt>
                      <c:pt idx="1">
                        <c:v>10985085322</c:v>
                      </c:pt>
                      <c:pt idx="2">
                        <c:v>4997645786</c:v>
                      </c:pt>
                      <c:pt idx="3">
                        <c:v>2553383089</c:v>
                      </c:pt>
                      <c:pt idx="4">
                        <c:v>15318710803</c:v>
                      </c:pt>
                      <c:pt idx="5">
                        <c:v>1927452396</c:v>
                      </c:pt>
                      <c:pt idx="6">
                        <c:v>12502940680</c:v>
                      </c:pt>
                      <c:pt idx="7">
                        <c:v>4245902450</c:v>
                      </c:pt>
                      <c:pt idx="8">
                        <c:v>812606830</c:v>
                      </c:pt>
                      <c:pt idx="9">
                        <c:v>3465251579</c:v>
                      </c:pt>
                      <c:pt idx="10">
                        <c:v>7518607540</c:v>
                      </c:pt>
                      <c:pt idx="11">
                        <c:v>5951250904</c:v>
                      </c:pt>
                      <c:pt idx="12">
                        <c:v>6752456283</c:v>
                      </c:pt>
                      <c:pt idx="13">
                        <c:v>7783134562</c:v>
                      </c:pt>
                      <c:pt idx="14">
                        <c:v>3541300727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59-4576-B0CF-1ED7F177B74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Value'!$E$1</c15:sqref>
                        </c15:formulaRef>
                      </c:ext>
                    </c:extLst>
                    <c:strCache>
                      <c:ptCount val="1"/>
                      <c:pt idx="0">
                        <c:v> $2,010 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Value'!$A$2:$A$71</c15:sqref>
                        </c15:fullRef>
                        <c15:formulaRef>
                          <c15:sqref>('ADV Market Value'!$A$2,'ADV Market Value'!$A$23,'ADV Market Value'!$A$26,'ADV Market Value'!$A$31,'ADV Market Value'!$A$36,'ADV Market Value'!$A$42,'ADV Market Value'!$A$48,'ADV Market Value'!$A$54,'ADV Market Value'!$A$56,'ADV Market Value'!$A$59,'ADV Market Value'!$A$62,'ADV Market Value'!$A$65:$A$68)</c15:sqref>
                        </c15:formulaRef>
                      </c:ext>
                    </c:extLst>
                    <c:strCache>
                      <c:ptCount val="15"/>
                      <c:pt idx="0">
                        <c:v> Andrews </c:v>
                      </c:pt>
                      <c:pt idx="1">
                        <c:v> Ector </c:v>
                      </c:pt>
                      <c:pt idx="2">
                        <c:v> Gaines </c:v>
                      </c:pt>
                      <c:pt idx="3">
                        <c:v> Howard </c:v>
                      </c:pt>
                      <c:pt idx="4">
                        <c:v> Lubbock </c:v>
                      </c:pt>
                      <c:pt idx="5">
                        <c:v> Martin </c:v>
                      </c:pt>
                      <c:pt idx="6">
                        <c:v> Midland </c:v>
                      </c:pt>
                      <c:pt idx="7">
                        <c:v> Pecos </c:v>
                      </c:pt>
                      <c:pt idx="8">
                        <c:v> Reeves </c:v>
                      </c:pt>
                      <c:pt idx="9">
                        <c:v> Scurry </c:v>
                      </c:pt>
                      <c:pt idx="10">
                        <c:v> Taylor </c:v>
                      </c:pt>
                      <c:pt idx="11">
                        <c:v> Tom Green </c:v>
                      </c:pt>
                      <c:pt idx="12">
                        <c:v> Potter </c:v>
                      </c:pt>
                      <c:pt idx="13">
                        <c:v> Randall </c:v>
                      </c:pt>
                      <c:pt idx="14">
                        <c:v> Upton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Value'!$E$2:$E$71</c15:sqref>
                        </c15:fullRef>
                        <c15:formulaRef>
                          <c15:sqref>('ADV Market Value'!$E$2,'ADV Market Value'!$E$23,'ADV Market Value'!$E$26,'ADV Market Value'!$E$31,'ADV Market Value'!$E$36,'ADV Market Value'!$E$42,'ADV Market Value'!$E$48,'ADV Market Value'!$E$54,'ADV Market Value'!$E$56,'ADV Market Value'!$E$59,'ADV Market Value'!$E$62,'ADV Market Value'!$E$65:$E$68)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4200328284</c:v>
                      </c:pt>
                      <c:pt idx="1">
                        <c:v>11328158412</c:v>
                      </c:pt>
                      <c:pt idx="2">
                        <c:v>5726641678</c:v>
                      </c:pt>
                      <c:pt idx="3">
                        <c:v>2680167213</c:v>
                      </c:pt>
                      <c:pt idx="4">
                        <c:v>15729483553</c:v>
                      </c:pt>
                      <c:pt idx="5">
                        <c:v>2609987950</c:v>
                      </c:pt>
                      <c:pt idx="6">
                        <c:v>13096758323</c:v>
                      </c:pt>
                      <c:pt idx="7">
                        <c:v>4564671410</c:v>
                      </c:pt>
                      <c:pt idx="8">
                        <c:v>822131480</c:v>
                      </c:pt>
                      <c:pt idx="9">
                        <c:v>3639341368</c:v>
                      </c:pt>
                      <c:pt idx="10">
                        <c:v>7572852861</c:v>
                      </c:pt>
                      <c:pt idx="11">
                        <c:v>6218010266</c:v>
                      </c:pt>
                      <c:pt idx="12">
                        <c:v>6942313503</c:v>
                      </c:pt>
                      <c:pt idx="13">
                        <c:v>8020777856</c:v>
                      </c:pt>
                      <c:pt idx="14">
                        <c:v>4128353750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559-4576-B0CF-1ED7F177B74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Value'!$F$1</c15:sqref>
                        </c15:formulaRef>
                      </c:ext>
                    </c:extLst>
                    <c:strCache>
                      <c:ptCount val="1"/>
                      <c:pt idx="0">
                        <c:v> $2,011 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Value'!$A$2:$A$71</c15:sqref>
                        </c15:fullRef>
                        <c15:formulaRef>
                          <c15:sqref>('ADV Market Value'!$A$2,'ADV Market Value'!$A$23,'ADV Market Value'!$A$26,'ADV Market Value'!$A$31,'ADV Market Value'!$A$36,'ADV Market Value'!$A$42,'ADV Market Value'!$A$48,'ADV Market Value'!$A$54,'ADV Market Value'!$A$56,'ADV Market Value'!$A$59,'ADV Market Value'!$A$62,'ADV Market Value'!$A$65:$A$68)</c15:sqref>
                        </c15:formulaRef>
                      </c:ext>
                    </c:extLst>
                    <c:strCache>
                      <c:ptCount val="15"/>
                      <c:pt idx="0">
                        <c:v> Andrews </c:v>
                      </c:pt>
                      <c:pt idx="1">
                        <c:v> Ector </c:v>
                      </c:pt>
                      <c:pt idx="2">
                        <c:v> Gaines </c:v>
                      </c:pt>
                      <c:pt idx="3">
                        <c:v> Howard </c:v>
                      </c:pt>
                      <c:pt idx="4">
                        <c:v> Lubbock </c:v>
                      </c:pt>
                      <c:pt idx="5">
                        <c:v> Martin </c:v>
                      </c:pt>
                      <c:pt idx="6">
                        <c:v> Midland </c:v>
                      </c:pt>
                      <c:pt idx="7">
                        <c:v> Pecos </c:v>
                      </c:pt>
                      <c:pt idx="8">
                        <c:v> Reeves </c:v>
                      </c:pt>
                      <c:pt idx="9">
                        <c:v> Scurry </c:v>
                      </c:pt>
                      <c:pt idx="10">
                        <c:v> Taylor </c:v>
                      </c:pt>
                      <c:pt idx="11">
                        <c:v> Tom Green </c:v>
                      </c:pt>
                      <c:pt idx="12">
                        <c:v> Potter </c:v>
                      </c:pt>
                      <c:pt idx="13">
                        <c:v> Randall </c:v>
                      </c:pt>
                      <c:pt idx="14">
                        <c:v> Upton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Value'!$F$2:$F$71</c15:sqref>
                        </c15:fullRef>
                        <c15:formulaRef>
                          <c15:sqref>('ADV Market Value'!$F$2,'ADV Market Value'!$F$23,'ADV Market Value'!$F$26,'ADV Market Value'!$F$31,'ADV Market Value'!$F$36,'ADV Market Value'!$F$42,'ADV Market Value'!$F$48,'ADV Market Value'!$F$54,'ADV Market Value'!$F$56,'ADV Market Value'!$F$59,'ADV Market Value'!$F$62,'ADV Market Value'!$F$65:$F$68)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4757144258</c:v>
                      </c:pt>
                      <c:pt idx="1">
                        <c:v>11943735770</c:v>
                      </c:pt>
                      <c:pt idx="2">
                        <c:v>6244181854</c:v>
                      </c:pt>
                      <c:pt idx="3">
                        <c:v>3056379159</c:v>
                      </c:pt>
                      <c:pt idx="4">
                        <c:v>16217252616</c:v>
                      </c:pt>
                      <c:pt idx="5">
                        <c:v>3180120520</c:v>
                      </c:pt>
                      <c:pt idx="6">
                        <c:v>13824190640</c:v>
                      </c:pt>
                      <c:pt idx="7">
                        <c:v>4433941190</c:v>
                      </c:pt>
                      <c:pt idx="8">
                        <c:v>961435800</c:v>
                      </c:pt>
                      <c:pt idx="9">
                        <c:v>3562397980</c:v>
                      </c:pt>
                      <c:pt idx="10">
                        <c:v>7634515260</c:v>
                      </c:pt>
                      <c:pt idx="11">
                        <c:v>6421880837</c:v>
                      </c:pt>
                      <c:pt idx="12">
                        <c:v>7152937734</c:v>
                      </c:pt>
                      <c:pt idx="13">
                        <c:v>8200533091</c:v>
                      </c:pt>
                      <c:pt idx="14">
                        <c:v>4052623192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559-4576-B0CF-1ED7F177B74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Value'!$G$1</c15:sqref>
                        </c15:formulaRef>
                      </c:ext>
                    </c:extLst>
                    <c:strCache>
                      <c:ptCount val="1"/>
                      <c:pt idx="0">
                        <c:v> $2,012 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Value'!$A$2:$A$71</c15:sqref>
                        </c15:fullRef>
                        <c15:formulaRef>
                          <c15:sqref>('ADV Market Value'!$A$2,'ADV Market Value'!$A$23,'ADV Market Value'!$A$26,'ADV Market Value'!$A$31,'ADV Market Value'!$A$36,'ADV Market Value'!$A$42,'ADV Market Value'!$A$48,'ADV Market Value'!$A$54,'ADV Market Value'!$A$56,'ADV Market Value'!$A$59,'ADV Market Value'!$A$62,'ADV Market Value'!$A$65:$A$68)</c15:sqref>
                        </c15:formulaRef>
                      </c:ext>
                    </c:extLst>
                    <c:strCache>
                      <c:ptCount val="15"/>
                      <c:pt idx="0">
                        <c:v> Andrews </c:v>
                      </c:pt>
                      <c:pt idx="1">
                        <c:v> Ector </c:v>
                      </c:pt>
                      <c:pt idx="2">
                        <c:v> Gaines </c:v>
                      </c:pt>
                      <c:pt idx="3">
                        <c:v> Howard </c:v>
                      </c:pt>
                      <c:pt idx="4">
                        <c:v> Lubbock </c:v>
                      </c:pt>
                      <c:pt idx="5">
                        <c:v> Martin </c:v>
                      </c:pt>
                      <c:pt idx="6">
                        <c:v> Midland </c:v>
                      </c:pt>
                      <c:pt idx="7">
                        <c:v> Pecos </c:v>
                      </c:pt>
                      <c:pt idx="8">
                        <c:v> Reeves </c:v>
                      </c:pt>
                      <c:pt idx="9">
                        <c:v> Scurry </c:v>
                      </c:pt>
                      <c:pt idx="10">
                        <c:v> Taylor </c:v>
                      </c:pt>
                      <c:pt idx="11">
                        <c:v> Tom Green </c:v>
                      </c:pt>
                      <c:pt idx="12">
                        <c:v> Potter </c:v>
                      </c:pt>
                      <c:pt idx="13">
                        <c:v> Randall </c:v>
                      </c:pt>
                      <c:pt idx="14">
                        <c:v> Upton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Value'!$G$2:$G$71</c15:sqref>
                        </c15:fullRef>
                        <c15:formulaRef>
                          <c15:sqref>('ADV Market Value'!$G$2,'ADV Market Value'!$G$23,'ADV Market Value'!$G$26,'ADV Market Value'!$G$31,'ADV Market Value'!$G$36,'ADV Market Value'!$G$42,'ADV Market Value'!$G$48,'ADV Market Value'!$G$54,'ADV Market Value'!$G$56,'ADV Market Value'!$G$59,'ADV Market Value'!$G$62,'ADV Market Value'!$G$65:$G$68)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5467000321</c:v>
                      </c:pt>
                      <c:pt idx="1">
                        <c:v>13347894766</c:v>
                      </c:pt>
                      <c:pt idx="2">
                        <c:v>7247154282</c:v>
                      </c:pt>
                      <c:pt idx="3">
                        <c:v>4077337936</c:v>
                      </c:pt>
                      <c:pt idx="4">
                        <c:v>16801785691</c:v>
                      </c:pt>
                      <c:pt idx="5">
                        <c:v>4900374390</c:v>
                      </c:pt>
                      <c:pt idx="6">
                        <c:v>17226850504</c:v>
                      </c:pt>
                      <c:pt idx="7">
                        <c:v>4769569314</c:v>
                      </c:pt>
                      <c:pt idx="8">
                        <c:v>1909943630</c:v>
                      </c:pt>
                      <c:pt idx="9">
                        <c:v>4179495139</c:v>
                      </c:pt>
                      <c:pt idx="10">
                        <c:v>7847590899</c:v>
                      </c:pt>
                      <c:pt idx="11">
                        <c:v>6545707662</c:v>
                      </c:pt>
                      <c:pt idx="12">
                        <c:v>7346036215</c:v>
                      </c:pt>
                      <c:pt idx="13">
                        <c:v>8439757268</c:v>
                      </c:pt>
                      <c:pt idx="14">
                        <c:v>5305571683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559-4576-B0CF-1ED7F177B74E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Value'!$H$1</c15:sqref>
                        </c15:formulaRef>
                      </c:ext>
                    </c:extLst>
                    <c:strCache>
                      <c:ptCount val="1"/>
                      <c:pt idx="0">
                        <c:v> $2,013 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Value'!$A$2:$A$71</c15:sqref>
                        </c15:fullRef>
                        <c15:formulaRef>
                          <c15:sqref>('ADV Market Value'!$A$2,'ADV Market Value'!$A$23,'ADV Market Value'!$A$26,'ADV Market Value'!$A$31,'ADV Market Value'!$A$36,'ADV Market Value'!$A$42,'ADV Market Value'!$A$48,'ADV Market Value'!$A$54,'ADV Market Value'!$A$56,'ADV Market Value'!$A$59,'ADV Market Value'!$A$62,'ADV Market Value'!$A$65:$A$68)</c15:sqref>
                        </c15:formulaRef>
                      </c:ext>
                    </c:extLst>
                    <c:strCache>
                      <c:ptCount val="15"/>
                      <c:pt idx="0">
                        <c:v> Andrews </c:v>
                      </c:pt>
                      <c:pt idx="1">
                        <c:v> Ector </c:v>
                      </c:pt>
                      <c:pt idx="2">
                        <c:v> Gaines </c:v>
                      </c:pt>
                      <c:pt idx="3">
                        <c:v> Howard </c:v>
                      </c:pt>
                      <c:pt idx="4">
                        <c:v> Lubbock </c:v>
                      </c:pt>
                      <c:pt idx="5">
                        <c:v> Martin </c:v>
                      </c:pt>
                      <c:pt idx="6">
                        <c:v> Midland </c:v>
                      </c:pt>
                      <c:pt idx="7">
                        <c:v> Pecos </c:v>
                      </c:pt>
                      <c:pt idx="8">
                        <c:v> Reeves </c:v>
                      </c:pt>
                      <c:pt idx="9">
                        <c:v> Scurry </c:v>
                      </c:pt>
                      <c:pt idx="10">
                        <c:v> Taylor </c:v>
                      </c:pt>
                      <c:pt idx="11">
                        <c:v> Tom Green </c:v>
                      </c:pt>
                      <c:pt idx="12">
                        <c:v> Potter </c:v>
                      </c:pt>
                      <c:pt idx="13">
                        <c:v> Randall </c:v>
                      </c:pt>
                      <c:pt idx="14">
                        <c:v> Upton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Value'!$H$2:$H$71</c15:sqref>
                        </c15:fullRef>
                        <c15:formulaRef>
                          <c15:sqref>('ADV Market Value'!$H$2,'ADV Market Value'!$H$23,'ADV Market Value'!$H$26,'ADV Market Value'!$H$31,'ADV Market Value'!$H$36,'ADV Market Value'!$H$42,'ADV Market Value'!$H$48,'ADV Market Value'!$H$54,'ADV Market Value'!$H$56,'ADV Market Value'!$H$59,'ADV Market Value'!$H$62,'ADV Market Value'!$H$65:$H$68)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6422635992</c:v>
                      </c:pt>
                      <c:pt idx="1">
                        <c:v>15293231394</c:v>
                      </c:pt>
                      <c:pt idx="2">
                        <c:v>6743698532</c:v>
                      </c:pt>
                      <c:pt idx="3">
                        <c:v>3768867333</c:v>
                      </c:pt>
                      <c:pt idx="4">
                        <c:v>17361897568</c:v>
                      </c:pt>
                      <c:pt idx="5">
                        <c:v>5668450260</c:v>
                      </c:pt>
                      <c:pt idx="6">
                        <c:v>19838123509</c:v>
                      </c:pt>
                      <c:pt idx="7">
                        <c:v>4365242390</c:v>
                      </c:pt>
                      <c:pt idx="8">
                        <c:v>1722675290</c:v>
                      </c:pt>
                      <c:pt idx="9">
                        <c:v>4264813439</c:v>
                      </c:pt>
                      <c:pt idx="10">
                        <c:v>8018565849</c:v>
                      </c:pt>
                      <c:pt idx="11">
                        <c:v>7010436584</c:v>
                      </c:pt>
                      <c:pt idx="12">
                        <c:v>7406883335</c:v>
                      </c:pt>
                      <c:pt idx="13">
                        <c:v>8637671108</c:v>
                      </c:pt>
                      <c:pt idx="14">
                        <c:v>4912693971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559-4576-B0CF-1ED7F177B74E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Value'!$I$1</c15:sqref>
                        </c15:formulaRef>
                      </c:ext>
                    </c:extLst>
                    <c:strCache>
                      <c:ptCount val="1"/>
                      <c:pt idx="0">
                        <c:v> $2,014 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Value'!$A$2:$A$71</c15:sqref>
                        </c15:fullRef>
                        <c15:formulaRef>
                          <c15:sqref>('ADV Market Value'!$A$2,'ADV Market Value'!$A$23,'ADV Market Value'!$A$26,'ADV Market Value'!$A$31,'ADV Market Value'!$A$36,'ADV Market Value'!$A$42,'ADV Market Value'!$A$48,'ADV Market Value'!$A$54,'ADV Market Value'!$A$56,'ADV Market Value'!$A$59,'ADV Market Value'!$A$62,'ADV Market Value'!$A$65:$A$68)</c15:sqref>
                        </c15:formulaRef>
                      </c:ext>
                    </c:extLst>
                    <c:strCache>
                      <c:ptCount val="15"/>
                      <c:pt idx="0">
                        <c:v> Andrews </c:v>
                      </c:pt>
                      <c:pt idx="1">
                        <c:v> Ector </c:v>
                      </c:pt>
                      <c:pt idx="2">
                        <c:v> Gaines </c:v>
                      </c:pt>
                      <c:pt idx="3">
                        <c:v> Howard </c:v>
                      </c:pt>
                      <c:pt idx="4">
                        <c:v> Lubbock </c:v>
                      </c:pt>
                      <c:pt idx="5">
                        <c:v> Martin </c:v>
                      </c:pt>
                      <c:pt idx="6">
                        <c:v> Midland </c:v>
                      </c:pt>
                      <c:pt idx="7">
                        <c:v> Pecos </c:v>
                      </c:pt>
                      <c:pt idx="8">
                        <c:v> Reeves </c:v>
                      </c:pt>
                      <c:pt idx="9">
                        <c:v> Scurry </c:v>
                      </c:pt>
                      <c:pt idx="10">
                        <c:v> Taylor </c:v>
                      </c:pt>
                      <c:pt idx="11">
                        <c:v> Tom Green </c:v>
                      </c:pt>
                      <c:pt idx="12">
                        <c:v> Potter </c:v>
                      </c:pt>
                      <c:pt idx="13">
                        <c:v> Randall </c:v>
                      </c:pt>
                      <c:pt idx="14">
                        <c:v> Upton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Value'!$I$2:$I$71</c15:sqref>
                        </c15:fullRef>
                        <c15:formulaRef>
                          <c15:sqref>('ADV Market Value'!$I$2,'ADV Market Value'!$I$23,'ADV Market Value'!$I$26,'ADV Market Value'!$I$31,'ADV Market Value'!$I$36,'ADV Market Value'!$I$42,'ADV Market Value'!$I$48,'ADV Market Value'!$I$54,'ADV Market Value'!$I$56,'ADV Market Value'!$I$59,'ADV Market Value'!$I$62,'ADV Market Value'!$I$65:$I$68)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7639884885</c:v>
                      </c:pt>
                      <c:pt idx="1">
                        <c:v>16360016587</c:v>
                      </c:pt>
                      <c:pt idx="2">
                        <c:v>6817124417</c:v>
                      </c:pt>
                      <c:pt idx="3">
                        <c:v>4576391383</c:v>
                      </c:pt>
                      <c:pt idx="4">
                        <c:v>18105906597</c:v>
                      </c:pt>
                      <c:pt idx="5">
                        <c:v>6344464870</c:v>
                      </c:pt>
                      <c:pt idx="6">
                        <c:v>22810788055</c:v>
                      </c:pt>
                      <c:pt idx="7">
                        <c:v>4289891060</c:v>
                      </c:pt>
                      <c:pt idx="8">
                        <c:v>2791708500</c:v>
                      </c:pt>
                      <c:pt idx="9">
                        <c:v>4517727914</c:v>
                      </c:pt>
                      <c:pt idx="10">
                        <c:v>8251705712</c:v>
                      </c:pt>
                      <c:pt idx="11">
                        <c:v>7789308984</c:v>
                      </c:pt>
                      <c:pt idx="12">
                        <c:v>7664483797</c:v>
                      </c:pt>
                      <c:pt idx="13">
                        <c:v>9051905103</c:v>
                      </c:pt>
                      <c:pt idx="14">
                        <c:v>5145931318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559-4576-B0CF-1ED7F177B74E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Value'!$J$1</c15:sqref>
                        </c15:formulaRef>
                      </c:ext>
                    </c:extLst>
                    <c:strCache>
                      <c:ptCount val="1"/>
                      <c:pt idx="0">
                        <c:v> $2,015 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Value'!$A$2:$A$71</c15:sqref>
                        </c15:fullRef>
                        <c15:formulaRef>
                          <c15:sqref>('ADV Market Value'!$A$2,'ADV Market Value'!$A$23,'ADV Market Value'!$A$26,'ADV Market Value'!$A$31,'ADV Market Value'!$A$36,'ADV Market Value'!$A$42,'ADV Market Value'!$A$48,'ADV Market Value'!$A$54,'ADV Market Value'!$A$56,'ADV Market Value'!$A$59,'ADV Market Value'!$A$62,'ADV Market Value'!$A$65:$A$68)</c15:sqref>
                        </c15:formulaRef>
                      </c:ext>
                    </c:extLst>
                    <c:strCache>
                      <c:ptCount val="15"/>
                      <c:pt idx="0">
                        <c:v> Andrews </c:v>
                      </c:pt>
                      <c:pt idx="1">
                        <c:v> Ector </c:v>
                      </c:pt>
                      <c:pt idx="2">
                        <c:v> Gaines </c:v>
                      </c:pt>
                      <c:pt idx="3">
                        <c:v> Howard </c:v>
                      </c:pt>
                      <c:pt idx="4">
                        <c:v> Lubbock </c:v>
                      </c:pt>
                      <c:pt idx="5">
                        <c:v> Martin </c:v>
                      </c:pt>
                      <c:pt idx="6">
                        <c:v> Midland </c:v>
                      </c:pt>
                      <c:pt idx="7">
                        <c:v> Pecos </c:v>
                      </c:pt>
                      <c:pt idx="8">
                        <c:v> Reeves </c:v>
                      </c:pt>
                      <c:pt idx="9">
                        <c:v> Scurry </c:v>
                      </c:pt>
                      <c:pt idx="10">
                        <c:v> Taylor </c:v>
                      </c:pt>
                      <c:pt idx="11">
                        <c:v> Tom Green </c:v>
                      </c:pt>
                      <c:pt idx="12">
                        <c:v> Potter </c:v>
                      </c:pt>
                      <c:pt idx="13">
                        <c:v> Randall </c:v>
                      </c:pt>
                      <c:pt idx="14">
                        <c:v> Upton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Value'!$J$2:$J$71</c15:sqref>
                        </c15:fullRef>
                        <c15:formulaRef>
                          <c15:sqref>('ADV Market Value'!$J$2,'ADV Market Value'!$J$23,'ADV Market Value'!$J$26,'ADV Market Value'!$J$31,'ADV Market Value'!$J$36,'ADV Market Value'!$J$42,'ADV Market Value'!$J$48,'ADV Market Value'!$J$54,'ADV Market Value'!$J$56,'ADV Market Value'!$J$59,'ADV Market Value'!$J$62,'ADV Market Value'!$J$65:$J$68)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5385066059</c:v>
                      </c:pt>
                      <c:pt idx="1">
                        <c:v>15520634743</c:v>
                      </c:pt>
                      <c:pt idx="2">
                        <c:v>4697682132</c:v>
                      </c:pt>
                      <c:pt idx="3">
                        <c:v>3848867848</c:v>
                      </c:pt>
                      <c:pt idx="4">
                        <c:v>18984268306</c:v>
                      </c:pt>
                      <c:pt idx="5">
                        <c:v>5494583040</c:v>
                      </c:pt>
                      <c:pt idx="6">
                        <c:v>23990543631</c:v>
                      </c:pt>
                      <c:pt idx="7">
                        <c:v>3367477477</c:v>
                      </c:pt>
                      <c:pt idx="8">
                        <c:v>3286586040</c:v>
                      </c:pt>
                      <c:pt idx="9">
                        <c:v>3856956346</c:v>
                      </c:pt>
                      <c:pt idx="10">
                        <c:v>8642732463</c:v>
                      </c:pt>
                      <c:pt idx="11">
                        <c:v>8370170369</c:v>
                      </c:pt>
                      <c:pt idx="12">
                        <c:v>7894513272</c:v>
                      </c:pt>
                      <c:pt idx="13">
                        <c:v>9572491939</c:v>
                      </c:pt>
                      <c:pt idx="14">
                        <c:v>4190465027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559-4576-B0CF-1ED7F177B74E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Value'!$K$1</c15:sqref>
                        </c15:formulaRef>
                      </c:ext>
                    </c:extLst>
                    <c:strCache>
                      <c:ptCount val="1"/>
                      <c:pt idx="0">
                        <c:v> $2,016 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Value'!$A$2:$A$71</c15:sqref>
                        </c15:fullRef>
                        <c15:formulaRef>
                          <c15:sqref>('ADV Market Value'!$A$2,'ADV Market Value'!$A$23,'ADV Market Value'!$A$26,'ADV Market Value'!$A$31,'ADV Market Value'!$A$36,'ADV Market Value'!$A$42,'ADV Market Value'!$A$48,'ADV Market Value'!$A$54,'ADV Market Value'!$A$56,'ADV Market Value'!$A$59,'ADV Market Value'!$A$62,'ADV Market Value'!$A$65:$A$68)</c15:sqref>
                        </c15:formulaRef>
                      </c:ext>
                    </c:extLst>
                    <c:strCache>
                      <c:ptCount val="15"/>
                      <c:pt idx="0">
                        <c:v> Andrews </c:v>
                      </c:pt>
                      <c:pt idx="1">
                        <c:v> Ector </c:v>
                      </c:pt>
                      <c:pt idx="2">
                        <c:v> Gaines </c:v>
                      </c:pt>
                      <c:pt idx="3">
                        <c:v> Howard </c:v>
                      </c:pt>
                      <c:pt idx="4">
                        <c:v> Lubbock </c:v>
                      </c:pt>
                      <c:pt idx="5">
                        <c:v> Martin </c:v>
                      </c:pt>
                      <c:pt idx="6">
                        <c:v> Midland </c:v>
                      </c:pt>
                      <c:pt idx="7">
                        <c:v> Pecos </c:v>
                      </c:pt>
                      <c:pt idx="8">
                        <c:v> Reeves </c:v>
                      </c:pt>
                      <c:pt idx="9">
                        <c:v> Scurry </c:v>
                      </c:pt>
                      <c:pt idx="10">
                        <c:v> Taylor </c:v>
                      </c:pt>
                      <c:pt idx="11">
                        <c:v> Tom Green </c:v>
                      </c:pt>
                      <c:pt idx="12">
                        <c:v> Potter </c:v>
                      </c:pt>
                      <c:pt idx="13">
                        <c:v> Randall </c:v>
                      </c:pt>
                      <c:pt idx="14">
                        <c:v> Upton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Value'!$K$2:$K$71</c15:sqref>
                        </c15:fullRef>
                        <c15:formulaRef>
                          <c15:sqref>('ADV Market Value'!$K$2,'ADV Market Value'!$K$23,'ADV Market Value'!$K$26,'ADV Market Value'!$K$31,'ADV Market Value'!$K$36,'ADV Market Value'!$K$42,'ADV Market Value'!$K$48,'ADV Market Value'!$K$54,'ADV Market Value'!$K$56,'ADV Market Value'!$K$59,'ADV Market Value'!$K$62,'ADV Market Value'!$K$65:$K$68)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3984206685</c:v>
                      </c:pt>
                      <c:pt idx="1">
                        <c:v>14181945101</c:v>
                      </c:pt>
                      <c:pt idx="2">
                        <c:v>3395908054</c:v>
                      </c:pt>
                      <c:pt idx="3">
                        <c:v>3363288216</c:v>
                      </c:pt>
                      <c:pt idx="4">
                        <c:v>20356151596</c:v>
                      </c:pt>
                      <c:pt idx="5">
                        <c:v>4367630050</c:v>
                      </c:pt>
                      <c:pt idx="6">
                        <c:v>22658970706</c:v>
                      </c:pt>
                      <c:pt idx="7">
                        <c:v>2992418129</c:v>
                      </c:pt>
                      <c:pt idx="8">
                        <c:v>3349496140</c:v>
                      </c:pt>
                      <c:pt idx="9">
                        <c:v>3246724583</c:v>
                      </c:pt>
                      <c:pt idx="10">
                        <c:v>9008205714</c:v>
                      </c:pt>
                      <c:pt idx="11">
                        <c:v>8805220796</c:v>
                      </c:pt>
                      <c:pt idx="12">
                        <c:v>8057532185</c:v>
                      </c:pt>
                      <c:pt idx="13">
                        <c:v>10003673741</c:v>
                      </c:pt>
                      <c:pt idx="14">
                        <c:v>3040154504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559-4576-B0CF-1ED7F177B74E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Value'!$L$1</c15:sqref>
                        </c15:formulaRef>
                      </c:ext>
                    </c:extLst>
                    <c:strCache>
                      <c:ptCount val="1"/>
                      <c:pt idx="0">
                        <c:v> $2,017 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Value'!$A$2:$A$71</c15:sqref>
                        </c15:fullRef>
                        <c15:formulaRef>
                          <c15:sqref>('ADV Market Value'!$A$2,'ADV Market Value'!$A$23,'ADV Market Value'!$A$26,'ADV Market Value'!$A$31,'ADV Market Value'!$A$36,'ADV Market Value'!$A$42,'ADV Market Value'!$A$48,'ADV Market Value'!$A$54,'ADV Market Value'!$A$56,'ADV Market Value'!$A$59,'ADV Market Value'!$A$62,'ADV Market Value'!$A$65:$A$68)</c15:sqref>
                        </c15:formulaRef>
                      </c:ext>
                    </c:extLst>
                    <c:strCache>
                      <c:ptCount val="15"/>
                      <c:pt idx="0">
                        <c:v> Andrews </c:v>
                      </c:pt>
                      <c:pt idx="1">
                        <c:v> Ector </c:v>
                      </c:pt>
                      <c:pt idx="2">
                        <c:v> Gaines </c:v>
                      </c:pt>
                      <c:pt idx="3">
                        <c:v> Howard </c:v>
                      </c:pt>
                      <c:pt idx="4">
                        <c:v> Lubbock </c:v>
                      </c:pt>
                      <c:pt idx="5">
                        <c:v> Martin </c:v>
                      </c:pt>
                      <c:pt idx="6">
                        <c:v> Midland </c:v>
                      </c:pt>
                      <c:pt idx="7">
                        <c:v> Pecos </c:v>
                      </c:pt>
                      <c:pt idx="8">
                        <c:v> Reeves </c:v>
                      </c:pt>
                      <c:pt idx="9">
                        <c:v> Scurry </c:v>
                      </c:pt>
                      <c:pt idx="10">
                        <c:v> Taylor </c:v>
                      </c:pt>
                      <c:pt idx="11">
                        <c:v> Tom Green </c:v>
                      </c:pt>
                      <c:pt idx="12">
                        <c:v> Potter </c:v>
                      </c:pt>
                      <c:pt idx="13">
                        <c:v> Randall </c:v>
                      </c:pt>
                      <c:pt idx="14">
                        <c:v> Upton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Value'!$L$2:$L$71</c15:sqref>
                        </c15:fullRef>
                        <c15:formulaRef>
                          <c15:sqref>('ADV Market Value'!$L$2,'ADV Market Value'!$L$23,'ADV Market Value'!$L$26,'ADV Market Value'!$L$31,'ADV Market Value'!$L$36,'ADV Market Value'!$L$42,'ADV Market Value'!$L$48,'ADV Market Value'!$L$54,'ADV Market Value'!$L$56,'ADV Market Value'!$L$59,'ADV Market Value'!$L$62,'ADV Market Value'!$L$65:$L$68)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4724857970</c:v>
                      </c:pt>
                      <c:pt idx="1">
                        <c:v>14620998996</c:v>
                      </c:pt>
                      <c:pt idx="2">
                        <c:v>3757045875</c:v>
                      </c:pt>
                      <c:pt idx="3">
                        <c:v>3640115349</c:v>
                      </c:pt>
                      <c:pt idx="4">
                        <c:v>21535627761</c:v>
                      </c:pt>
                      <c:pt idx="5">
                        <c:v>4705459400</c:v>
                      </c:pt>
                      <c:pt idx="6">
                        <c:v>25484388774</c:v>
                      </c:pt>
                      <c:pt idx="7">
                        <c:v>3748132940</c:v>
                      </c:pt>
                      <c:pt idx="8">
                        <c:v>4626538330</c:v>
                      </c:pt>
                      <c:pt idx="9">
                        <c:v>3196880481</c:v>
                      </c:pt>
                      <c:pt idx="10">
                        <c:v>9444691379</c:v>
                      </c:pt>
                      <c:pt idx="11">
                        <c:v>9228468148</c:v>
                      </c:pt>
                      <c:pt idx="12">
                        <c:v>8464316930</c:v>
                      </c:pt>
                      <c:pt idx="13">
                        <c:v>10883101170</c:v>
                      </c:pt>
                      <c:pt idx="14">
                        <c:v>3584862395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559-4576-B0CF-1ED7F177B74E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Value'!$M$1</c15:sqref>
                        </c15:formulaRef>
                      </c:ext>
                    </c:extLst>
                    <c:strCache>
                      <c:ptCount val="1"/>
                      <c:pt idx="0">
                        <c:v> $2,018 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Value'!$A$2:$A$71</c15:sqref>
                        </c15:fullRef>
                        <c15:formulaRef>
                          <c15:sqref>('ADV Market Value'!$A$2,'ADV Market Value'!$A$23,'ADV Market Value'!$A$26,'ADV Market Value'!$A$31,'ADV Market Value'!$A$36,'ADV Market Value'!$A$42,'ADV Market Value'!$A$48,'ADV Market Value'!$A$54,'ADV Market Value'!$A$56,'ADV Market Value'!$A$59,'ADV Market Value'!$A$62,'ADV Market Value'!$A$65:$A$68)</c15:sqref>
                        </c15:formulaRef>
                      </c:ext>
                    </c:extLst>
                    <c:strCache>
                      <c:ptCount val="15"/>
                      <c:pt idx="0">
                        <c:v> Andrews </c:v>
                      </c:pt>
                      <c:pt idx="1">
                        <c:v> Ector </c:v>
                      </c:pt>
                      <c:pt idx="2">
                        <c:v> Gaines </c:v>
                      </c:pt>
                      <c:pt idx="3">
                        <c:v> Howard </c:v>
                      </c:pt>
                      <c:pt idx="4">
                        <c:v> Lubbock </c:v>
                      </c:pt>
                      <c:pt idx="5">
                        <c:v> Martin </c:v>
                      </c:pt>
                      <c:pt idx="6">
                        <c:v> Midland </c:v>
                      </c:pt>
                      <c:pt idx="7">
                        <c:v> Pecos </c:v>
                      </c:pt>
                      <c:pt idx="8">
                        <c:v> Reeves </c:v>
                      </c:pt>
                      <c:pt idx="9">
                        <c:v> Scurry </c:v>
                      </c:pt>
                      <c:pt idx="10">
                        <c:v> Taylor </c:v>
                      </c:pt>
                      <c:pt idx="11">
                        <c:v> Tom Green </c:v>
                      </c:pt>
                      <c:pt idx="12">
                        <c:v> Potter </c:v>
                      </c:pt>
                      <c:pt idx="13">
                        <c:v> Randall </c:v>
                      </c:pt>
                      <c:pt idx="14">
                        <c:v> Upton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Value'!$M$2:$M$71</c15:sqref>
                        </c15:fullRef>
                        <c15:formulaRef>
                          <c15:sqref>('ADV Market Value'!$M$2,'ADV Market Value'!$M$23,'ADV Market Value'!$M$26,'ADV Market Value'!$M$31,'ADV Market Value'!$M$36,'ADV Market Value'!$M$42,'ADV Market Value'!$M$48,'ADV Market Value'!$M$54,'ADV Market Value'!$M$56,'ADV Market Value'!$M$59,'ADV Market Value'!$M$62,'ADV Market Value'!$M$65:$M$68)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5154109977</c:v>
                      </c:pt>
                      <c:pt idx="1">
                        <c:v>13657911921</c:v>
                      </c:pt>
                      <c:pt idx="2">
                        <c:v>3931885655</c:v>
                      </c:pt>
                      <c:pt idx="3">
                        <c:v>5010061371</c:v>
                      </c:pt>
                      <c:pt idx="4">
                        <c:v>23048004094</c:v>
                      </c:pt>
                      <c:pt idx="5">
                        <c:v>5017872260</c:v>
                      </c:pt>
                      <c:pt idx="6">
                        <c:v>29099178571</c:v>
                      </c:pt>
                      <c:pt idx="7">
                        <c:v>3984755914</c:v>
                      </c:pt>
                      <c:pt idx="8">
                        <c:v>12240360214</c:v>
                      </c:pt>
                      <c:pt idx="9">
                        <c:v>3649013828</c:v>
                      </c:pt>
                      <c:pt idx="10">
                        <c:v>9996258558</c:v>
                      </c:pt>
                      <c:pt idx="11">
                        <c:v>9396907979</c:v>
                      </c:pt>
                      <c:pt idx="12">
                        <c:v>8750679547</c:v>
                      </c:pt>
                      <c:pt idx="13">
                        <c:v>11402684135</c:v>
                      </c:pt>
                      <c:pt idx="14">
                        <c:v>4915481626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559-4576-B0CF-1ED7F177B74E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Value'!$N$1</c15:sqref>
                        </c15:formulaRef>
                      </c:ext>
                    </c:extLst>
                    <c:strCache>
                      <c:ptCount val="1"/>
                      <c:pt idx="0">
                        <c:v> $2,019 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Value'!$A$2:$A$71</c15:sqref>
                        </c15:fullRef>
                        <c15:formulaRef>
                          <c15:sqref>('ADV Market Value'!$A$2,'ADV Market Value'!$A$23,'ADV Market Value'!$A$26,'ADV Market Value'!$A$31,'ADV Market Value'!$A$36,'ADV Market Value'!$A$42,'ADV Market Value'!$A$48,'ADV Market Value'!$A$54,'ADV Market Value'!$A$56,'ADV Market Value'!$A$59,'ADV Market Value'!$A$62,'ADV Market Value'!$A$65:$A$68)</c15:sqref>
                        </c15:formulaRef>
                      </c:ext>
                    </c:extLst>
                    <c:strCache>
                      <c:ptCount val="15"/>
                      <c:pt idx="0">
                        <c:v> Andrews </c:v>
                      </c:pt>
                      <c:pt idx="1">
                        <c:v> Ector </c:v>
                      </c:pt>
                      <c:pt idx="2">
                        <c:v> Gaines </c:v>
                      </c:pt>
                      <c:pt idx="3">
                        <c:v> Howard </c:v>
                      </c:pt>
                      <c:pt idx="4">
                        <c:v> Lubbock </c:v>
                      </c:pt>
                      <c:pt idx="5">
                        <c:v> Martin </c:v>
                      </c:pt>
                      <c:pt idx="6">
                        <c:v> Midland </c:v>
                      </c:pt>
                      <c:pt idx="7">
                        <c:v> Pecos </c:v>
                      </c:pt>
                      <c:pt idx="8">
                        <c:v> Reeves </c:v>
                      </c:pt>
                      <c:pt idx="9">
                        <c:v> Scurry </c:v>
                      </c:pt>
                      <c:pt idx="10">
                        <c:v> Taylor </c:v>
                      </c:pt>
                      <c:pt idx="11">
                        <c:v> Tom Green </c:v>
                      </c:pt>
                      <c:pt idx="12">
                        <c:v> Potter </c:v>
                      </c:pt>
                      <c:pt idx="13">
                        <c:v> Randall </c:v>
                      </c:pt>
                      <c:pt idx="14">
                        <c:v> Upton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Value'!$N$2:$N$71</c15:sqref>
                        </c15:fullRef>
                        <c15:formulaRef>
                          <c15:sqref>('ADV Market Value'!$N$2,'ADV Market Value'!$N$23,'ADV Market Value'!$N$26,'ADV Market Value'!$N$31,'ADV Market Value'!$N$36,'ADV Market Value'!$N$42,'ADV Market Value'!$N$48,'ADV Market Value'!$N$54,'ADV Market Value'!$N$56,'ADV Market Value'!$N$59,'ADV Market Value'!$N$62,'ADV Market Value'!$N$65:$N$68)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5624829423</c:v>
                      </c:pt>
                      <c:pt idx="1">
                        <c:v>17910205121</c:v>
                      </c:pt>
                      <c:pt idx="2">
                        <c:v>4766311933</c:v>
                      </c:pt>
                      <c:pt idx="3">
                        <c:v>6114905783</c:v>
                      </c:pt>
                      <c:pt idx="4">
                        <c:v>24453104616</c:v>
                      </c:pt>
                      <c:pt idx="5">
                        <c:v>8089934120</c:v>
                      </c:pt>
                      <c:pt idx="6">
                        <c:v>40604113118</c:v>
                      </c:pt>
                      <c:pt idx="7">
                        <c:v>5057540950</c:v>
                      </c:pt>
                      <c:pt idx="8">
                        <c:v>17683624328</c:v>
                      </c:pt>
                      <c:pt idx="9">
                        <c:v>4146190225</c:v>
                      </c:pt>
                      <c:pt idx="10">
                        <c:v>10394037202</c:v>
                      </c:pt>
                      <c:pt idx="11">
                        <c:v>9836626606</c:v>
                      </c:pt>
                      <c:pt idx="12">
                        <c:v>9127790942</c:v>
                      </c:pt>
                      <c:pt idx="13">
                        <c:v>11853418907</c:v>
                      </c:pt>
                      <c:pt idx="14">
                        <c:v>6377138295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559-4576-B0CF-1ED7F177B74E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Value'!$O$1</c15:sqref>
                        </c15:formulaRef>
                      </c:ext>
                    </c:extLst>
                    <c:strCache>
                      <c:ptCount val="1"/>
                      <c:pt idx="0">
                        <c:v> $2,020 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Value'!$A$2:$A$71</c15:sqref>
                        </c15:fullRef>
                        <c15:formulaRef>
                          <c15:sqref>('ADV Market Value'!$A$2,'ADV Market Value'!$A$23,'ADV Market Value'!$A$26,'ADV Market Value'!$A$31,'ADV Market Value'!$A$36,'ADV Market Value'!$A$42,'ADV Market Value'!$A$48,'ADV Market Value'!$A$54,'ADV Market Value'!$A$56,'ADV Market Value'!$A$59,'ADV Market Value'!$A$62,'ADV Market Value'!$A$65:$A$68)</c15:sqref>
                        </c15:formulaRef>
                      </c:ext>
                    </c:extLst>
                    <c:strCache>
                      <c:ptCount val="15"/>
                      <c:pt idx="0">
                        <c:v> Andrews </c:v>
                      </c:pt>
                      <c:pt idx="1">
                        <c:v> Ector </c:v>
                      </c:pt>
                      <c:pt idx="2">
                        <c:v> Gaines </c:v>
                      </c:pt>
                      <c:pt idx="3">
                        <c:v> Howard </c:v>
                      </c:pt>
                      <c:pt idx="4">
                        <c:v> Lubbock </c:v>
                      </c:pt>
                      <c:pt idx="5">
                        <c:v> Martin </c:v>
                      </c:pt>
                      <c:pt idx="6">
                        <c:v> Midland </c:v>
                      </c:pt>
                      <c:pt idx="7">
                        <c:v> Pecos </c:v>
                      </c:pt>
                      <c:pt idx="8">
                        <c:v> Reeves </c:v>
                      </c:pt>
                      <c:pt idx="9">
                        <c:v> Scurry </c:v>
                      </c:pt>
                      <c:pt idx="10">
                        <c:v> Taylor </c:v>
                      </c:pt>
                      <c:pt idx="11">
                        <c:v> Tom Green </c:v>
                      </c:pt>
                      <c:pt idx="12">
                        <c:v> Potter </c:v>
                      </c:pt>
                      <c:pt idx="13">
                        <c:v> Randall </c:v>
                      </c:pt>
                      <c:pt idx="14">
                        <c:v> Upton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Value'!$O$2:$O$71</c15:sqref>
                        </c15:fullRef>
                        <c15:formulaRef>
                          <c15:sqref>('ADV Market Value'!$O$2,'ADV Market Value'!$O$23,'ADV Market Value'!$O$26,'ADV Market Value'!$O$31,'ADV Market Value'!$O$36,'ADV Market Value'!$O$42,'ADV Market Value'!$O$48,'ADV Market Value'!$O$54,'ADV Market Value'!$O$56,'ADV Market Value'!$O$59,'ADV Market Value'!$O$62,'ADV Market Value'!$O$65:$O$68)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5717766952</c:v>
                      </c:pt>
                      <c:pt idx="1">
                        <c:v>18836680220</c:v>
                      </c:pt>
                      <c:pt idx="2">
                        <c:v>4661042737</c:v>
                      </c:pt>
                      <c:pt idx="3">
                        <c:v>6861995205</c:v>
                      </c:pt>
                      <c:pt idx="4">
                        <c:v>26776317523</c:v>
                      </c:pt>
                      <c:pt idx="5">
                        <c:v>10745360740</c:v>
                      </c:pt>
                      <c:pt idx="6">
                        <c:v>42741588887</c:v>
                      </c:pt>
                      <c:pt idx="7">
                        <c:v>5327610221</c:v>
                      </c:pt>
                      <c:pt idx="8">
                        <c:v>14768048059</c:v>
                      </c:pt>
                      <c:pt idx="9">
                        <c:v>3893433314</c:v>
                      </c:pt>
                      <c:pt idx="10">
                        <c:v>14027547180</c:v>
                      </c:pt>
                      <c:pt idx="11">
                        <c:v>10112719265</c:v>
                      </c:pt>
                      <c:pt idx="12">
                        <c:v>10749076338</c:v>
                      </c:pt>
                      <c:pt idx="13">
                        <c:v>13444282345</c:v>
                      </c:pt>
                      <c:pt idx="14">
                        <c:v>8038930930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559-4576-B0CF-1ED7F177B74E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Value'!$P$1</c15:sqref>
                        </c15:formulaRef>
                      </c:ext>
                    </c:extLst>
                    <c:strCache>
                      <c:ptCount val="1"/>
                      <c:pt idx="0">
                        <c:v> $2,021 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Value'!$A$2:$A$71</c15:sqref>
                        </c15:fullRef>
                        <c15:formulaRef>
                          <c15:sqref>('ADV Market Value'!$A$2,'ADV Market Value'!$A$23,'ADV Market Value'!$A$26,'ADV Market Value'!$A$31,'ADV Market Value'!$A$36,'ADV Market Value'!$A$42,'ADV Market Value'!$A$48,'ADV Market Value'!$A$54,'ADV Market Value'!$A$56,'ADV Market Value'!$A$59,'ADV Market Value'!$A$62,'ADV Market Value'!$A$65:$A$68)</c15:sqref>
                        </c15:formulaRef>
                      </c:ext>
                    </c:extLst>
                    <c:strCache>
                      <c:ptCount val="15"/>
                      <c:pt idx="0">
                        <c:v> Andrews </c:v>
                      </c:pt>
                      <c:pt idx="1">
                        <c:v> Ector </c:v>
                      </c:pt>
                      <c:pt idx="2">
                        <c:v> Gaines </c:v>
                      </c:pt>
                      <c:pt idx="3">
                        <c:v> Howard </c:v>
                      </c:pt>
                      <c:pt idx="4">
                        <c:v> Lubbock </c:v>
                      </c:pt>
                      <c:pt idx="5">
                        <c:v> Martin </c:v>
                      </c:pt>
                      <c:pt idx="6">
                        <c:v> Midland </c:v>
                      </c:pt>
                      <c:pt idx="7">
                        <c:v> Pecos </c:v>
                      </c:pt>
                      <c:pt idx="8">
                        <c:v> Reeves </c:v>
                      </c:pt>
                      <c:pt idx="9">
                        <c:v> Scurry </c:v>
                      </c:pt>
                      <c:pt idx="10">
                        <c:v> Taylor </c:v>
                      </c:pt>
                      <c:pt idx="11">
                        <c:v> Tom Green </c:v>
                      </c:pt>
                      <c:pt idx="12">
                        <c:v> Potter </c:v>
                      </c:pt>
                      <c:pt idx="13">
                        <c:v> Randall </c:v>
                      </c:pt>
                      <c:pt idx="14">
                        <c:v> Upton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Value'!$P$2:$P$71</c15:sqref>
                        </c15:fullRef>
                        <c15:formulaRef>
                          <c15:sqref>('ADV Market Value'!$P$2,'ADV Market Value'!$P$23,'ADV Market Value'!$P$26,'ADV Market Value'!$P$31,'ADV Market Value'!$P$36,'ADV Market Value'!$P$42,'ADV Market Value'!$P$48,'ADV Market Value'!$P$54,'ADV Market Value'!$P$56,'ADV Market Value'!$P$59,'ADV Market Value'!$P$62,'ADV Market Value'!$P$65:$P$68)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6266766919</c:v>
                      </c:pt>
                      <c:pt idx="1">
                        <c:v>18799370447</c:v>
                      </c:pt>
                      <c:pt idx="2">
                        <c:v>4249082297</c:v>
                      </c:pt>
                      <c:pt idx="3">
                        <c:v>6893234083</c:v>
                      </c:pt>
                      <c:pt idx="4">
                        <c:v>28566611528</c:v>
                      </c:pt>
                      <c:pt idx="5">
                        <c:v>9482161752</c:v>
                      </c:pt>
                      <c:pt idx="6">
                        <c:v>41850642660</c:v>
                      </c:pt>
                      <c:pt idx="7">
                        <c:v>5831340520</c:v>
                      </c:pt>
                      <c:pt idx="8">
                        <c:v>16186221384</c:v>
                      </c:pt>
                      <c:pt idx="9">
                        <c:v>3729591807</c:v>
                      </c:pt>
                      <c:pt idx="10">
                        <c:v>14906454621</c:v>
                      </c:pt>
                      <c:pt idx="11">
                        <c:v>10761047217</c:v>
                      </c:pt>
                      <c:pt idx="12">
                        <c:v>10908716962</c:v>
                      </c:pt>
                      <c:pt idx="13">
                        <c:v>14114347101</c:v>
                      </c:pt>
                      <c:pt idx="14">
                        <c:v>8472870598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559-4576-B0CF-1ED7F177B74E}"/>
                  </c:ext>
                </c:extLst>
              </c15:ser>
            </c15:filteredBarSeries>
          </c:ext>
        </c:extLst>
      </c:bar3DChart>
      <c:catAx>
        <c:axId val="141174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49151"/>
        <c:crosses val="autoZero"/>
        <c:auto val="1"/>
        <c:lblAlgn val="ctr"/>
        <c:lblOffset val="100"/>
        <c:noMultiLvlLbl val="0"/>
      </c:catAx>
      <c:valAx>
        <c:axId val="141174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4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Chart ADV </a:t>
            </a:r>
            <a:r>
              <a:rPr lang="en-US" baseline="0"/>
              <a:t>Market Value(2007-2021)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1"/>
          <c:order val="21"/>
          <c:tx>
            <c:strRef>
              <c:f>'ADV Market Value'!$A$23</c:f>
              <c:strCache>
                <c:ptCount val="1"/>
                <c:pt idx="0">
                  <c:v> Ector 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'ADV Market Value'!$B$1:$S$1</c15:sqref>
                  </c15:fullRef>
                </c:ext>
              </c:extLst>
              <c:f>'ADV Market Value'!$B$1:$Q$1</c:f>
              <c:strCache>
                <c:ptCount val="16"/>
                <c:pt idx="0">
                  <c:v> $2,007 </c:v>
                </c:pt>
                <c:pt idx="1">
                  <c:v> $2,008 </c:v>
                </c:pt>
                <c:pt idx="2">
                  <c:v> $2,009 </c:v>
                </c:pt>
                <c:pt idx="3">
                  <c:v> $2,010 </c:v>
                </c:pt>
                <c:pt idx="4">
                  <c:v> $2,011 </c:v>
                </c:pt>
                <c:pt idx="5">
                  <c:v> $2,012 </c:v>
                </c:pt>
                <c:pt idx="6">
                  <c:v> $2,013 </c:v>
                </c:pt>
                <c:pt idx="7">
                  <c:v> $2,014 </c:v>
                </c:pt>
                <c:pt idx="8">
                  <c:v> $2,015 </c:v>
                </c:pt>
                <c:pt idx="9">
                  <c:v> $2,016 </c:v>
                </c:pt>
                <c:pt idx="10">
                  <c:v> $2,017 </c:v>
                </c:pt>
                <c:pt idx="11">
                  <c:v> $2,018 </c:v>
                </c:pt>
                <c:pt idx="12">
                  <c:v> $2,019 </c:v>
                </c:pt>
                <c:pt idx="13">
                  <c:v> $2,020 </c:v>
                </c:pt>
                <c:pt idx="14">
                  <c:v> $2,021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'ADV Market Value'!$B$23:$S$23</c15:sqref>
                  </c15:fullRef>
                </c:ext>
              </c:extLst>
              <c:f>'ADV Market Value'!$B$23:$Q$23</c:f>
              <c:numCache>
                <c:formatCode>_("$"* #,##0_);_("$"* \(#,##0\);_("$"* "-"??_);_(@_)</c:formatCode>
                <c:ptCount val="16"/>
                <c:pt idx="0">
                  <c:v>9045220709</c:v>
                </c:pt>
                <c:pt idx="1">
                  <c:v>11204335102</c:v>
                </c:pt>
                <c:pt idx="2">
                  <c:v>10985085322</c:v>
                </c:pt>
                <c:pt idx="3">
                  <c:v>11328158412</c:v>
                </c:pt>
                <c:pt idx="4">
                  <c:v>11943735770</c:v>
                </c:pt>
                <c:pt idx="5">
                  <c:v>13347894766</c:v>
                </c:pt>
                <c:pt idx="6">
                  <c:v>15293231394</c:v>
                </c:pt>
                <c:pt idx="7">
                  <c:v>16360016587</c:v>
                </c:pt>
                <c:pt idx="8">
                  <c:v>15520634743</c:v>
                </c:pt>
                <c:pt idx="9">
                  <c:v>14181945101</c:v>
                </c:pt>
                <c:pt idx="10">
                  <c:v>14620998996</c:v>
                </c:pt>
                <c:pt idx="11">
                  <c:v>13657911921</c:v>
                </c:pt>
                <c:pt idx="12">
                  <c:v>17910205121</c:v>
                </c:pt>
                <c:pt idx="13">
                  <c:v>18836680220</c:v>
                </c:pt>
                <c:pt idx="14">
                  <c:v>18799370447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5-5BEB-4F94-904C-02801AC9755A}"/>
            </c:ext>
          </c:extLst>
        </c:ser>
        <c:ser>
          <c:idx val="46"/>
          <c:order val="46"/>
          <c:tx>
            <c:strRef>
              <c:f>'ADV Market Value'!$A$48</c:f>
              <c:strCache>
                <c:ptCount val="1"/>
                <c:pt idx="0">
                  <c:v> Midland 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'ADV Market Value'!$B$1:$S$1</c15:sqref>
                  </c15:fullRef>
                </c:ext>
              </c:extLst>
              <c:f>'ADV Market Value'!$B$1:$Q$1</c:f>
              <c:strCache>
                <c:ptCount val="16"/>
                <c:pt idx="0">
                  <c:v> $2,007 </c:v>
                </c:pt>
                <c:pt idx="1">
                  <c:v> $2,008 </c:v>
                </c:pt>
                <c:pt idx="2">
                  <c:v> $2,009 </c:v>
                </c:pt>
                <c:pt idx="3">
                  <c:v> $2,010 </c:v>
                </c:pt>
                <c:pt idx="4">
                  <c:v> $2,011 </c:v>
                </c:pt>
                <c:pt idx="5">
                  <c:v> $2,012 </c:v>
                </c:pt>
                <c:pt idx="6">
                  <c:v> $2,013 </c:v>
                </c:pt>
                <c:pt idx="7">
                  <c:v> $2,014 </c:v>
                </c:pt>
                <c:pt idx="8">
                  <c:v> $2,015 </c:v>
                </c:pt>
                <c:pt idx="9">
                  <c:v> $2,016 </c:v>
                </c:pt>
                <c:pt idx="10">
                  <c:v> $2,017 </c:v>
                </c:pt>
                <c:pt idx="11">
                  <c:v> $2,018 </c:v>
                </c:pt>
                <c:pt idx="12">
                  <c:v> $2,019 </c:v>
                </c:pt>
                <c:pt idx="13">
                  <c:v> $2,020 </c:v>
                </c:pt>
                <c:pt idx="14">
                  <c:v> $2,021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'ADV Market Value'!$B$48:$S$48</c15:sqref>
                  </c15:fullRef>
                </c:ext>
              </c:extLst>
              <c:f>'ADV Market Value'!$B$48:$Q$48</c:f>
              <c:numCache>
                <c:formatCode>_("$"* #,##0_);_("$"* \(#,##0\);_("$"* "-"??_);_(@_)</c:formatCode>
                <c:ptCount val="16"/>
                <c:pt idx="0">
                  <c:v>9931182193</c:v>
                </c:pt>
                <c:pt idx="1">
                  <c:v>12382796012</c:v>
                </c:pt>
                <c:pt idx="2">
                  <c:v>12502940680</c:v>
                </c:pt>
                <c:pt idx="3">
                  <c:v>13096758323</c:v>
                </c:pt>
                <c:pt idx="4">
                  <c:v>13824190640</c:v>
                </c:pt>
                <c:pt idx="5">
                  <c:v>17226850504</c:v>
                </c:pt>
                <c:pt idx="6">
                  <c:v>19838123509</c:v>
                </c:pt>
                <c:pt idx="7">
                  <c:v>22810788055</c:v>
                </c:pt>
                <c:pt idx="8">
                  <c:v>23990543631</c:v>
                </c:pt>
                <c:pt idx="9">
                  <c:v>22658970706</c:v>
                </c:pt>
                <c:pt idx="10">
                  <c:v>25484388774</c:v>
                </c:pt>
                <c:pt idx="11">
                  <c:v>29099178571</c:v>
                </c:pt>
                <c:pt idx="12">
                  <c:v>40604113118</c:v>
                </c:pt>
                <c:pt idx="13">
                  <c:v>42741588887</c:v>
                </c:pt>
                <c:pt idx="14">
                  <c:v>41850642660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E-5BEB-4F94-904C-02801AC97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747503"/>
        <c:axId val="14117491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'ADV Market Value'!$A$2</c15:sqref>
                        </c15:formulaRef>
                      </c:ext>
                    </c:extLst>
                    <c:strCache>
                      <c:ptCount val="1"/>
                      <c:pt idx="0">
                        <c:v> Andrews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'ADV Market Value'!$B$2:$S$2</c15:sqref>
                        </c15:fullRef>
                        <c15:formulaRef>
                          <c15:sqref>'ADV Market Value'!$B$2:$Q$2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3717785047</c:v>
                      </c:pt>
                      <c:pt idx="1">
                        <c:v>4456539682</c:v>
                      </c:pt>
                      <c:pt idx="2">
                        <c:v>3599181992</c:v>
                      </c:pt>
                      <c:pt idx="3">
                        <c:v>4200328284</c:v>
                      </c:pt>
                      <c:pt idx="4">
                        <c:v>4757144258</c:v>
                      </c:pt>
                      <c:pt idx="5">
                        <c:v>5467000321</c:v>
                      </c:pt>
                      <c:pt idx="6">
                        <c:v>6422635992</c:v>
                      </c:pt>
                      <c:pt idx="7">
                        <c:v>7639884885</c:v>
                      </c:pt>
                      <c:pt idx="8">
                        <c:v>5385066059</c:v>
                      </c:pt>
                      <c:pt idx="9">
                        <c:v>3984206685</c:v>
                      </c:pt>
                      <c:pt idx="10">
                        <c:v>4724857970</c:v>
                      </c:pt>
                      <c:pt idx="11">
                        <c:v>5154109977</c:v>
                      </c:pt>
                      <c:pt idx="12">
                        <c:v>5624829423</c:v>
                      </c:pt>
                      <c:pt idx="13">
                        <c:v>5717766952</c:v>
                      </c:pt>
                      <c:pt idx="14">
                        <c:v>6266766919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BEB-4F94-904C-02801AC9755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Value'!$A$3</c15:sqref>
                        </c15:formulaRef>
                      </c:ext>
                    </c:extLst>
                    <c:strCache>
                      <c:ptCount val="1"/>
                      <c:pt idx="0">
                        <c:v> Cottle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Value'!$B$3:$S$3</c15:sqref>
                        </c15:fullRef>
                        <c15:formulaRef>
                          <c15:sqref>'ADV Market Value'!$B$3:$Q$3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306927560</c:v>
                      </c:pt>
                      <c:pt idx="1">
                        <c:v>464367950</c:v>
                      </c:pt>
                      <c:pt idx="2">
                        <c:v>535742500</c:v>
                      </c:pt>
                      <c:pt idx="3">
                        <c:v>519440480</c:v>
                      </c:pt>
                      <c:pt idx="4">
                        <c:v>422802420</c:v>
                      </c:pt>
                      <c:pt idx="5">
                        <c:v>430531220</c:v>
                      </c:pt>
                      <c:pt idx="6">
                        <c:v>428307060</c:v>
                      </c:pt>
                      <c:pt idx="7">
                        <c:v>455025160</c:v>
                      </c:pt>
                      <c:pt idx="8">
                        <c:v>503655520</c:v>
                      </c:pt>
                      <c:pt idx="9">
                        <c:v>478041690</c:v>
                      </c:pt>
                      <c:pt idx="10">
                        <c:v>534747660</c:v>
                      </c:pt>
                      <c:pt idx="11">
                        <c:v>574976110</c:v>
                      </c:pt>
                      <c:pt idx="12">
                        <c:v>711536304</c:v>
                      </c:pt>
                      <c:pt idx="13">
                        <c:v>686745401</c:v>
                      </c:pt>
                      <c:pt idx="14">
                        <c:v>694481505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BEB-4F94-904C-02801AC9755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Value'!$A$4</c15:sqref>
                        </c15:formulaRef>
                      </c:ext>
                    </c:extLst>
                    <c:strCache>
                      <c:ptCount val="1"/>
                      <c:pt idx="0">
                        <c:v> Jeff Davis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Value'!$B$4:$S$4</c15:sqref>
                        </c15:fullRef>
                        <c15:formulaRef>
                          <c15:sqref>'ADV Market Value'!$B$4:$Q$4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446820030</c:v>
                      </c:pt>
                      <c:pt idx="1">
                        <c:v>478575324</c:v>
                      </c:pt>
                      <c:pt idx="2">
                        <c:v>477673300</c:v>
                      </c:pt>
                      <c:pt idx="3">
                        <c:v>480371520</c:v>
                      </c:pt>
                      <c:pt idx="4">
                        <c:v>478531700</c:v>
                      </c:pt>
                      <c:pt idx="5">
                        <c:v>487444680</c:v>
                      </c:pt>
                      <c:pt idx="6">
                        <c:v>499272400</c:v>
                      </c:pt>
                      <c:pt idx="7">
                        <c:v>510673470</c:v>
                      </c:pt>
                      <c:pt idx="8">
                        <c:v>513703640</c:v>
                      </c:pt>
                      <c:pt idx="9">
                        <c:v>520902650</c:v>
                      </c:pt>
                      <c:pt idx="10">
                        <c:v>599508350</c:v>
                      </c:pt>
                      <c:pt idx="11">
                        <c:v>604231364</c:v>
                      </c:pt>
                      <c:pt idx="12">
                        <c:v>564141291</c:v>
                      </c:pt>
                      <c:pt idx="13">
                        <c:v>606140085</c:v>
                      </c:pt>
                      <c:pt idx="14">
                        <c:v>651363093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BEB-4F94-904C-02801AC9755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Value'!$A$5</c15:sqref>
                        </c15:formulaRef>
                      </c:ext>
                    </c:extLst>
                    <c:strCache>
                      <c:ptCount val="1"/>
                      <c:pt idx="0">
                        <c:v> King 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Value'!$B$5:$S$5</c15:sqref>
                        </c15:fullRef>
                        <c15:formulaRef>
                          <c15:sqref>'ADV Market Value'!$B$5:$Q$5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337450058</c:v>
                      </c:pt>
                      <c:pt idx="1">
                        <c:v>655589988</c:v>
                      </c:pt>
                      <c:pt idx="2">
                        <c:v>666129940</c:v>
                      </c:pt>
                      <c:pt idx="3">
                        <c:v>688641230</c:v>
                      </c:pt>
                      <c:pt idx="4">
                        <c:v>669217340</c:v>
                      </c:pt>
                      <c:pt idx="5">
                        <c:v>756742590</c:v>
                      </c:pt>
                      <c:pt idx="6">
                        <c:v>711458790</c:v>
                      </c:pt>
                      <c:pt idx="7">
                        <c:v>711657830</c:v>
                      </c:pt>
                      <c:pt idx="8">
                        <c:v>684630370</c:v>
                      </c:pt>
                      <c:pt idx="9">
                        <c:v>584872860</c:v>
                      </c:pt>
                      <c:pt idx="10">
                        <c:v>591844880</c:v>
                      </c:pt>
                      <c:pt idx="11">
                        <c:v>595058140</c:v>
                      </c:pt>
                      <c:pt idx="12">
                        <c:v>622882352</c:v>
                      </c:pt>
                      <c:pt idx="13">
                        <c:v>597162733</c:v>
                      </c:pt>
                      <c:pt idx="14">
                        <c:v>559912344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BEB-4F94-904C-02801AC9755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Value'!$A$6</c15:sqref>
                        </c15:formulaRef>
                      </c:ext>
                    </c:extLst>
                    <c:strCache>
                      <c:ptCount val="1"/>
                      <c:pt idx="0">
                        <c:v> Swisher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Value'!$B$6:$S$6</c15:sqref>
                        </c15:fullRef>
                        <c15:formulaRef>
                          <c15:sqref>'ADV Market Value'!$B$6:$Q$6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419850389</c:v>
                      </c:pt>
                      <c:pt idx="1">
                        <c:v>417497537</c:v>
                      </c:pt>
                      <c:pt idx="2">
                        <c:v>516455107</c:v>
                      </c:pt>
                      <c:pt idx="3">
                        <c:v>517646019</c:v>
                      </c:pt>
                      <c:pt idx="4">
                        <c:v>519048180</c:v>
                      </c:pt>
                      <c:pt idx="5">
                        <c:v>546115149</c:v>
                      </c:pt>
                      <c:pt idx="6">
                        <c:v>570979063</c:v>
                      </c:pt>
                      <c:pt idx="7">
                        <c:v>733148877</c:v>
                      </c:pt>
                      <c:pt idx="8">
                        <c:v>707196604</c:v>
                      </c:pt>
                      <c:pt idx="9">
                        <c:v>719114677</c:v>
                      </c:pt>
                      <c:pt idx="10">
                        <c:v>729431033</c:v>
                      </c:pt>
                      <c:pt idx="11">
                        <c:v>732798417</c:v>
                      </c:pt>
                      <c:pt idx="12">
                        <c:v>833978799</c:v>
                      </c:pt>
                      <c:pt idx="13">
                        <c:v>914894780</c:v>
                      </c:pt>
                      <c:pt idx="14">
                        <c:v>930588392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BEB-4F94-904C-02801AC9755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Value'!$A$7</c15:sqref>
                        </c15:formulaRef>
                      </c:ext>
                    </c:extLst>
                    <c:strCache>
                      <c:ptCount val="1"/>
                      <c:pt idx="0">
                        <c:v> Hudspeth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Value'!$B$7:$S$7</c15:sqref>
                        </c15:fullRef>
                        <c15:formulaRef>
                          <c15:sqref>'ADV Market Value'!$B$7:$Q$7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427504466</c:v>
                      </c:pt>
                      <c:pt idx="1">
                        <c:v>470298162</c:v>
                      </c:pt>
                      <c:pt idx="2">
                        <c:v>474033882</c:v>
                      </c:pt>
                      <c:pt idx="3">
                        <c:v>492631974</c:v>
                      </c:pt>
                      <c:pt idx="4">
                        <c:v>501847010</c:v>
                      </c:pt>
                      <c:pt idx="5">
                        <c:v>516317890</c:v>
                      </c:pt>
                      <c:pt idx="6">
                        <c:v>621228664</c:v>
                      </c:pt>
                      <c:pt idx="7">
                        <c:v>632840504</c:v>
                      </c:pt>
                      <c:pt idx="8">
                        <c:v>653805180</c:v>
                      </c:pt>
                      <c:pt idx="9">
                        <c:v>674795570</c:v>
                      </c:pt>
                      <c:pt idx="10">
                        <c:v>806013886</c:v>
                      </c:pt>
                      <c:pt idx="11">
                        <c:v>843239991</c:v>
                      </c:pt>
                      <c:pt idx="12">
                        <c:v>850585591</c:v>
                      </c:pt>
                      <c:pt idx="13">
                        <c:v>934349395</c:v>
                      </c:pt>
                      <c:pt idx="14">
                        <c:v>946550449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BEB-4F94-904C-02801AC9755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Value'!$A$8</c15:sqref>
                        </c15:formulaRef>
                      </c:ext>
                    </c:extLst>
                    <c:strCache>
                      <c:ptCount val="1"/>
                      <c:pt idx="0">
                        <c:v> Knox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Value'!$B$8:$S$8</c15:sqref>
                        </c15:fullRef>
                        <c15:formulaRef>
                          <c15:sqref>'ADV Market Value'!$B$8:$Q$8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329837036</c:v>
                      </c:pt>
                      <c:pt idx="1">
                        <c:v>408609544</c:v>
                      </c:pt>
                      <c:pt idx="2">
                        <c:v>419976609</c:v>
                      </c:pt>
                      <c:pt idx="3">
                        <c:v>417705497</c:v>
                      </c:pt>
                      <c:pt idx="4">
                        <c:v>421502664</c:v>
                      </c:pt>
                      <c:pt idx="5">
                        <c:v>548622880</c:v>
                      </c:pt>
                      <c:pt idx="6">
                        <c:v>548158890</c:v>
                      </c:pt>
                      <c:pt idx="7">
                        <c:v>627056500</c:v>
                      </c:pt>
                      <c:pt idx="8">
                        <c:v>612844483</c:v>
                      </c:pt>
                      <c:pt idx="9">
                        <c:v>907935980</c:v>
                      </c:pt>
                      <c:pt idx="10">
                        <c:v>981672433</c:v>
                      </c:pt>
                      <c:pt idx="11">
                        <c:v>947472942</c:v>
                      </c:pt>
                      <c:pt idx="12">
                        <c:v>933611930</c:v>
                      </c:pt>
                      <c:pt idx="13">
                        <c:v>900220430</c:v>
                      </c:pt>
                      <c:pt idx="14">
                        <c:v>1149706991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BEB-4F94-904C-02801AC9755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Value'!$A$9</c15:sqref>
                        </c15:formulaRef>
                      </c:ext>
                    </c:extLst>
                    <c:strCache>
                      <c:ptCount val="1"/>
                      <c:pt idx="0">
                        <c:v> Borden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Value'!$B$9:$S$9</c15:sqref>
                        </c15:fullRef>
                        <c15:formulaRef>
                          <c15:sqref>'ADV Market Value'!$B$9:$Q$9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900970986</c:v>
                      </c:pt>
                      <c:pt idx="1">
                        <c:v>1025069628</c:v>
                      </c:pt>
                      <c:pt idx="2">
                        <c:v>1135419485</c:v>
                      </c:pt>
                      <c:pt idx="3">
                        <c:v>1124080440</c:v>
                      </c:pt>
                      <c:pt idx="4">
                        <c:v>1076412010</c:v>
                      </c:pt>
                      <c:pt idx="5">
                        <c:v>1244692230</c:v>
                      </c:pt>
                      <c:pt idx="6">
                        <c:v>1162696670</c:v>
                      </c:pt>
                      <c:pt idx="7">
                        <c:v>1270434330</c:v>
                      </c:pt>
                      <c:pt idx="8">
                        <c:v>1108726320</c:v>
                      </c:pt>
                      <c:pt idx="9">
                        <c:v>887518160</c:v>
                      </c:pt>
                      <c:pt idx="10">
                        <c:v>876249120</c:v>
                      </c:pt>
                      <c:pt idx="11">
                        <c:v>892535690</c:v>
                      </c:pt>
                      <c:pt idx="12">
                        <c:v>1031543718</c:v>
                      </c:pt>
                      <c:pt idx="13">
                        <c:v>1143463782</c:v>
                      </c:pt>
                      <c:pt idx="14">
                        <c:v>1311374073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BEB-4F94-904C-02801AC9755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Value'!$A$10</c15:sqref>
                        </c15:formulaRef>
                      </c:ext>
                    </c:extLst>
                    <c:strCache>
                      <c:ptCount val="1"/>
                      <c:pt idx="0">
                        <c:v> Stonewall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Value'!$B$10:$S$10</c15:sqref>
                        </c15:fullRef>
                        <c15:formulaRef>
                          <c15:sqref>'ADV Market Value'!$B$10:$Q$10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297582112</c:v>
                      </c:pt>
                      <c:pt idx="1">
                        <c:v>499757342</c:v>
                      </c:pt>
                      <c:pt idx="2">
                        <c:v>503758502</c:v>
                      </c:pt>
                      <c:pt idx="3">
                        <c:v>562027853</c:v>
                      </c:pt>
                      <c:pt idx="4">
                        <c:v>649293960</c:v>
                      </c:pt>
                      <c:pt idx="5">
                        <c:v>873081395</c:v>
                      </c:pt>
                      <c:pt idx="6">
                        <c:v>890314107</c:v>
                      </c:pt>
                      <c:pt idx="7">
                        <c:v>935219477</c:v>
                      </c:pt>
                      <c:pt idx="8">
                        <c:v>816207421</c:v>
                      </c:pt>
                      <c:pt idx="9">
                        <c:v>725285220</c:v>
                      </c:pt>
                      <c:pt idx="10">
                        <c:v>729096630</c:v>
                      </c:pt>
                      <c:pt idx="11">
                        <c:v>744522120</c:v>
                      </c:pt>
                      <c:pt idx="12">
                        <c:v>778418830</c:v>
                      </c:pt>
                      <c:pt idx="13">
                        <c:v>758272926</c:v>
                      </c:pt>
                      <c:pt idx="14">
                        <c:v>810322032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BEB-4F94-904C-02801AC9755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Value'!$A$11</c15:sqref>
                        </c15:formulaRef>
                      </c:ext>
                    </c:extLst>
                    <c:strCache>
                      <c:ptCount val="1"/>
                      <c:pt idx="0">
                        <c:v> Cochran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Value'!$B$11:$S$11</c15:sqref>
                        </c15:fullRef>
                        <c15:formulaRef>
                          <c15:sqref>'ADV Market Value'!$B$11:$Q$11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623036370</c:v>
                      </c:pt>
                      <c:pt idx="1">
                        <c:v>775298580</c:v>
                      </c:pt>
                      <c:pt idx="2">
                        <c:v>667738040</c:v>
                      </c:pt>
                      <c:pt idx="3">
                        <c:v>785415480</c:v>
                      </c:pt>
                      <c:pt idx="4">
                        <c:v>857158150</c:v>
                      </c:pt>
                      <c:pt idx="5">
                        <c:v>989553518</c:v>
                      </c:pt>
                      <c:pt idx="6">
                        <c:v>919057318</c:v>
                      </c:pt>
                      <c:pt idx="7">
                        <c:v>934089667</c:v>
                      </c:pt>
                      <c:pt idx="8">
                        <c:v>631962587</c:v>
                      </c:pt>
                      <c:pt idx="9">
                        <c:v>422762599</c:v>
                      </c:pt>
                      <c:pt idx="10">
                        <c:v>455927948</c:v>
                      </c:pt>
                      <c:pt idx="11">
                        <c:v>480943415</c:v>
                      </c:pt>
                      <c:pt idx="12">
                        <c:v>771569105</c:v>
                      </c:pt>
                      <c:pt idx="13">
                        <c:v>766027380</c:v>
                      </c:pt>
                      <c:pt idx="14">
                        <c:v>672702917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BEB-4F94-904C-02801AC9755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Value'!$A$12</c15:sqref>
                        </c15:formulaRef>
                      </c:ext>
                    </c:extLst>
                    <c:strCache>
                      <c:ptCount val="1"/>
                      <c:pt idx="0">
                        <c:v> Coke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Value'!$B$12:$S$12</c15:sqref>
                        </c15:fullRef>
                        <c15:formulaRef>
                          <c15:sqref>'ADV Market Value'!$B$12:$Q$12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557398210</c:v>
                      </c:pt>
                      <c:pt idx="1">
                        <c:v>638228970</c:v>
                      </c:pt>
                      <c:pt idx="2">
                        <c:v>792313260</c:v>
                      </c:pt>
                      <c:pt idx="3">
                        <c:v>927717371</c:v>
                      </c:pt>
                      <c:pt idx="4">
                        <c:v>929866860</c:v>
                      </c:pt>
                      <c:pt idx="5">
                        <c:v>914103350</c:v>
                      </c:pt>
                      <c:pt idx="6">
                        <c:v>946034410</c:v>
                      </c:pt>
                      <c:pt idx="7">
                        <c:v>922042190</c:v>
                      </c:pt>
                      <c:pt idx="8">
                        <c:v>964210370</c:v>
                      </c:pt>
                      <c:pt idx="9">
                        <c:v>955961360</c:v>
                      </c:pt>
                      <c:pt idx="10">
                        <c:v>955014500</c:v>
                      </c:pt>
                      <c:pt idx="11">
                        <c:v>1022873060</c:v>
                      </c:pt>
                      <c:pt idx="12">
                        <c:v>1035394545</c:v>
                      </c:pt>
                      <c:pt idx="13">
                        <c:v>1023620554</c:v>
                      </c:pt>
                      <c:pt idx="14">
                        <c:v>1653529649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BEB-4F94-904C-02801AC9755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Value'!$A$13</c15:sqref>
                        </c15:formulaRef>
                      </c:ext>
                    </c:extLst>
                    <c:strCache>
                      <c:ptCount val="1"/>
                      <c:pt idx="0">
                        <c:v> Roberts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Value'!$B$13:$S$13</c15:sqref>
                        </c15:fullRef>
                        <c15:formulaRef>
                          <c15:sqref>'ADV Market Value'!$B$13:$Q$13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786871589</c:v>
                      </c:pt>
                      <c:pt idx="1">
                        <c:v>949512753</c:v>
                      </c:pt>
                      <c:pt idx="2">
                        <c:v>911215402</c:v>
                      </c:pt>
                      <c:pt idx="3">
                        <c:v>892054121</c:v>
                      </c:pt>
                      <c:pt idx="4">
                        <c:v>807752559</c:v>
                      </c:pt>
                      <c:pt idx="5">
                        <c:v>910944710</c:v>
                      </c:pt>
                      <c:pt idx="6">
                        <c:v>995873119</c:v>
                      </c:pt>
                      <c:pt idx="7">
                        <c:v>1031374357</c:v>
                      </c:pt>
                      <c:pt idx="8">
                        <c:v>1120828713</c:v>
                      </c:pt>
                      <c:pt idx="9">
                        <c:v>744853987</c:v>
                      </c:pt>
                      <c:pt idx="10">
                        <c:v>736145196</c:v>
                      </c:pt>
                      <c:pt idx="11">
                        <c:v>749786417</c:v>
                      </c:pt>
                      <c:pt idx="12">
                        <c:v>685952481</c:v>
                      </c:pt>
                      <c:pt idx="13">
                        <c:v>551021753</c:v>
                      </c:pt>
                      <c:pt idx="14">
                        <c:v>481027818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BEB-4F94-904C-02801AC9755A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Value'!$A$14</c15:sqref>
                        </c15:formulaRef>
                      </c:ext>
                    </c:extLst>
                    <c:strCache>
                      <c:ptCount val="1"/>
                      <c:pt idx="0">
                        <c:v> Concho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Value'!$B$14:$S$14</c15:sqref>
                        </c15:fullRef>
                        <c15:formulaRef>
                          <c15:sqref>'ADV Market Value'!$B$14:$Q$14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669111000</c:v>
                      </c:pt>
                      <c:pt idx="1">
                        <c:v>693461940</c:v>
                      </c:pt>
                      <c:pt idx="2">
                        <c:v>674922080</c:v>
                      </c:pt>
                      <c:pt idx="3">
                        <c:v>697672060</c:v>
                      </c:pt>
                      <c:pt idx="4">
                        <c:v>786085953</c:v>
                      </c:pt>
                      <c:pt idx="5">
                        <c:v>793224866</c:v>
                      </c:pt>
                      <c:pt idx="6">
                        <c:v>783850883</c:v>
                      </c:pt>
                      <c:pt idx="7">
                        <c:v>783817431</c:v>
                      </c:pt>
                      <c:pt idx="8">
                        <c:v>823785865</c:v>
                      </c:pt>
                      <c:pt idx="9">
                        <c:v>899170421</c:v>
                      </c:pt>
                      <c:pt idx="10">
                        <c:v>981148713</c:v>
                      </c:pt>
                      <c:pt idx="11">
                        <c:v>1052036423</c:v>
                      </c:pt>
                      <c:pt idx="12">
                        <c:v>1134743662</c:v>
                      </c:pt>
                      <c:pt idx="13">
                        <c:v>1242955512</c:v>
                      </c:pt>
                      <c:pt idx="14">
                        <c:v>1971422577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BEB-4F94-904C-02801AC9755A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Value'!$A$15</c15:sqref>
                        </c15:formulaRef>
                      </c:ext>
                    </c:extLst>
                    <c:strCache>
                      <c:ptCount val="1"/>
                      <c:pt idx="0">
                        <c:v> Crane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Value'!$B$15:$S$15</c15:sqref>
                        </c15:fullRef>
                        <c15:formulaRef>
                          <c15:sqref>'ADV Market Value'!$B$15:$Q$15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1973338520</c:v>
                      </c:pt>
                      <c:pt idx="1">
                        <c:v>2356323580</c:v>
                      </c:pt>
                      <c:pt idx="2">
                        <c:v>2164635510</c:v>
                      </c:pt>
                      <c:pt idx="3">
                        <c:v>2366195070</c:v>
                      </c:pt>
                      <c:pt idx="4">
                        <c:v>2282525450</c:v>
                      </c:pt>
                      <c:pt idx="5">
                        <c:v>2711453460</c:v>
                      </c:pt>
                      <c:pt idx="6">
                        <c:v>2618190090</c:v>
                      </c:pt>
                      <c:pt idx="7">
                        <c:v>2404296810</c:v>
                      </c:pt>
                      <c:pt idx="8">
                        <c:v>1662725720</c:v>
                      </c:pt>
                      <c:pt idx="9">
                        <c:v>1004303710</c:v>
                      </c:pt>
                      <c:pt idx="10">
                        <c:v>1002256620</c:v>
                      </c:pt>
                      <c:pt idx="11">
                        <c:v>1091808850</c:v>
                      </c:pt>
                      <c:pt idx="12">
                        <c:v>1433077013</c:v>
                      </c:pt>
                      <c:pt idx="13">
                        <c:v>1609435199</c:v>
                      </c:pt>
                      <c:pt idx="14">
                        <c:v>1647715801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BEB-4F94-904C-02801AC9755A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Value'!$A$16</c15:sqref>
                        </c15:formulaRef>
                      </c:ext>
                    </c:extLst>
                    <c:strCache>
                      <c:ptCount val="1"/>
                      <c:pt idx="0">
                        <c:v> Floyd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Value'!$B$16:$S$16</c15:sqref>
                        </c15:fullRef>
                        <c15:formulaRef>
                          <c15:sqref>'ADV Market Value'!$B$16:$Q$16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370578480</c:v>
                      </c:pt>
                      <c:pt idx="1">
                        <c:v>458730480</c:v>
                      </c:pt>
                      <c:pt idx="2">
                        <c:v>512895500</c:v>
                      </c:pt>
                      <c:pt idx="3">
                        <c:v>536013840</c:v>
                      </c:pt>
                      <c:pt idx="4">
                        <c:v>557954530</c:v>
                      </c:pt>
                      <c:pt idx="5">
                        <c:v>555535078</c:v>
                      </c:pt>
                      <c:pt idx="6">
                        <c:v>580853920</c:v>
                      </c:pt>
                      <c:pt idx="7">
                        <c:v>612852740</c:v>
                      </c:pt>
                      <c:pt idx="8">
                        <c:v>621290600</c:v>
                      </c:pt>
                      <c:pt idx="9">
                        <c:v>1119759060</c:v>
                      </c:pt>
                      <c:pt idx="10">
                        <c:v>1675591658</c:v>
                      </c:pt>
                      <c:pt idx="11">
                        <c:v>1510846214</c:v>
                      </c:pt>
                      <c:pt idx="12">
                        <c:v>1427240015</c:v>
                      </c:pt>
                      <c:pt idx="13">
                        <c:v>1408018690</c:v>
                      </c:pt>
                      <c:pt idx="14">
                        <c:v>1385075510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BEB-4F94-904C-02801AC9755A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Value'!$A$17</c15:sqref>
                        </c15:formulaRef>
                      </c:ext>
                    </c:extLst>
                    <c:strCache>
                      <c:ptCount val="1"/>
                      <c:pt idx="0">
                        <c:v> Sherman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Value'!$B$17:$S$17</c15:sqref>
                        </c15:fullRef>
                        <c15:formulaRef>
                          <c15:sqref>'ADV Market Value'!$B$17:$Q$17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818662789</c:v>
                      </c:pt>
                      <c:pt idx="1">
                        <c:v>929692723</c:v>
                      </c:pt>
                      <c:pt idx="2">
                        <c:v>1015473280</c:v>
                      </c:pt>
                      <c:pt idx="3">
                        <c:v>993611820</c:v>
                      </c:pt>
                      <c:pt idx="4">
                        <c:v>938011410</c:v>
                      </c:pt>
                      <c:pt idx="5">
                        <c:v>939939540</c:v>
                      </c:pt>
                      <c:pt idx="6">
                        <c:v>874572210</c:v>
                      </c:pt>
                      <c:pt idx="7">
                        <c:v>1039558010</c:v>
                      </c:pt>
                      <c:pt idx="8">
                        <c:v>1016592750</c:v>
                      </c:pt>
                      <c:pt idx="9">
                        <c:v>1040458870</c:v>
                      </c:pt>
                      <c:pt idx="10">
                        <c:v>1042885100</c:v>
                      </c:pt>
                      <c:pt idx="11">
                        <c:v>1051961900</c:v>
                      </c:pt>
                      <c:pt idx="12">
                        <c:v>1089641819</c:v>
                      </c:pt>
                      <c:pt idx="14">
                        <c:v>1207210246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BEB-4F94-904C-02801AC9755A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Value'!$A$18</c15:sqref>
                        </c15:formulaRef>
                      </c:ext>
                    </c:extLst>
                    <c:strCache>
                      <c:ptCount val="1"/>
                      <c:pt idx="0">
                        <c:v> Crockett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Value'!$B$18:$S$18</c15:sqref>
                        </c15:fullRef>
                        <c15:formulaRef>
                          <c15:sqref>'ADV Market Value'!$B$18:$Q$18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2232724912</c:v>
                      </c:pt>
                      <c:pt idx="1">
                        <c:v>2642668500</c:v>
                      </c:pt>
                      <c:pt idx="2">
                        <c:v>2437871380</c:v>
                      </c:pt>
                      <c:pt idx="3">
                        <c:v>2534178760</c:v>
                      </c:pt>
                      <c:pt idx="4">
                        <c:v>2242146350</c:v>
                      </c:pt>
                      <c:pt idx="5">
                        <c:v>2321537840</c:v>
                      </c:pt>
                      <c:pt idx="6">
                        <c:v>2248039300</c:v>
                      </c:pt>
                      <c:pt idx="7">
                        <c:v>2754085240</c:v>
                      </c:pt>
                      <c:pt idx="8">
                        <c:v>2342139640</c:v>
                      </c:pt>
                      <c:pt idx="9">
                        <c:v>1587757910</c:v>
                      </c:pt>
                      <c:pt idx="10">
                        <c:v>1589328660</c:v>
                      </c:pt>
                      <c:pt idx="11">
                        <c:v>1664796250</c:v>
                      </c:pt>
                      <c:pt idx="12">
                        <c:v>1941935450</c:v>
                      </c:pt>
                      <c:pt idx="13">
                        <c:v>2531974282</c:v>
                      </c:pt>
                      <c:pt idx="14">
                        <c:v>2647054910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BEB-4F94-904C-02801AC9755A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Value'!$A$19</c15:sqref>
                        </c15:formulaRef>
                      </c:ext>
                    </c:extLst>
                    <c:strCache>
                      <c:ptCount val="1"/>
                      <c:pt idx="0">
                        <c:v> Crosby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Value'!$B$19:$S$19</c15:sqref>
                        </c15:fullRef>
                        <c15:formulaRef>
                          <c15:sqref>'ADV Market Value'!$B$19:$Q$19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393297820</c:v>
                      </c:pt>
                      <c:pt idx="1">
                        <c:v>638962530</c:v>
                      </c:pt>
                      <c:pt idx="2">
                        <c:v>655161660</c:v>
                      </c:pt>
                      <c:pt idx="3">
                        <c:v>712304310</c:v>
                      </c:pt>
                      <c:pt idx="4">
                        <c:v>745688829</c:v>
                      </c:pt>
                      <c:pt idx="5">
                        <c:v>767970415</c:v>
                      </c:pt>
                      <c:pt idx="6">
                        <c:v>790849371</c:v>
                      </c:pt>
                      <c:pt idx="7">
                        <c:v>844473026</c:v>
                      </c:pt>
                      <c:pt idx="8">
                        <c:v>824720746</c:v>
                      </c:pt>
                      <c:pt idx="9">
                        <c:v>768295250</c:v>
                      </c:pt>
                      <c:pt idx="10">
                        <c:v>927897176</c:v>
                      </c:pt>
                      <c:pt idx="11">
                        <c:v>919198006</c:v>
                      </c:pt>
                      <c:pt idx="12">
                        <c:v>1020755048</c:v>
                      </c:pt>
                      <c:pt idx="13">
                        <c:v>1007060081</c:v>
                      </c:pt>
                      <c:pt idx="14">
                        <c:v>991200282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BEB-4F94-904C-02801AC9755A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Value'!$A$20</c15:sqref>
                        </c15:formulaRef>
                      </c:ext>
                    </c:extLst>
                    <c:strCache>
                      <c:ptCount val="1"/>
                      <c:pt idx="0">
                        <c:v> Culberson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Value'!$B$20:$S$20</c15:sqref>
                        </c15:fullRef>
                        <c15:formulaRef>
                          <c15:sqref>'ADV Market Value'!$B$20:$Q$20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366614700</c:v>
                      </c:pt>
                      <c:pt idx="1">
                        <c:v>395428820</c:v>
                      </c:pt>
                      <c:pt idx="2">
                        <c:v>378859140</c:v>
                      </c:pt>
                      <c:pt idx="3">
                        <c:v>444150870</c:v>
                      </c:pt>
                      <c:pt idx="4">
                        <c:v>438439660</c:v>
                      </c:pt>
                      <c:pt idx="5">
                        <c:v>499978760</c:v>
                      </c:pt>
                      <c:pt idx="6">
                        <c:v>542969770</c:v>
                      </c:pt>
                      <c:pt idx="7">
                        <c:v>742216710</c:v>
                      </c:pt>
                      <c:pt idx="8">
                        <c:v>1019932280</c:v>
                      </c:pt>
                      <c:pt idx="9">
                        <c:v>997710650</c:v>
                      </c:pt>
                      <c:pt idx="10">
                        <c:v>1563448800</c:v>
                      </c:pt>
                      <c:pt idx="11">
                        <c:v>2055896360</c:v>
                      </c:pt>
                      <c:pt idx="12">
                        <c:v>2617236607</c:v>
                      </c:pt>
                      <c:pt idx="13">
                        <c:v>3417603577</c:v>
                      </c:pt>
                      <c:pt idx="14">
                        <c:v>3535428197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BEB-4F94-904C-02801AC9755A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Value'!$A$21</c15:sqref>
                        </c15:formulaRef>
                      </c:ext>
                    </c:extLst>
                    <c:strCache>
                      <c:ptCount val="1"/>
                      <c:pt idx="0">
                        <c:v> Dawson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Value'!$B$21:$S$21</c15:sqref>
                        </c15:fullRef>
                        <c15:formulaRef>
                          <c15:sqref>'ADV Market Value'!$B$21:$Q$21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1058482460</c:v>
                      </c:pt>
                      <c:pt idx="1">
                        <c:v>1335864420</c:v>
                      </c:pt>
                      <c:pt idx="2">
                        <c:v>1186239750</c:v>
                      </c:pt>
                      <c:pt idx="3">
                        <c:v>1274108660</c:v>
                      </c:pt>
                      <c:pt idx="4">
                        <c:v>1287224450</c:v>
                      </c:pt>
                      <c:pt idx="5">
                        <c:v>1474384130</c:v>
                      </c:pt>
                      <c:pt idx="6">
                        <c:v>1419069200</c:v>
                      </c:pt>
                      <c:pt idx="7">
                        <c:v>1489746710</c:v>
                      </c:pt>
                      <c:pt idx="8">
                        <c:v>1348132830</c:v>
                      </c:pt>
                      <c:pt idx="9">
                        <c:v>1165063880</c:v>
                      </c:pt>
                      <c:pt idx="10">
                        <c:v>1273657800</c:v>
                      </c:pt>
                      <c:pt idx="11">
                        <c:v>1263512450</c:v>
                      </c:pt>
                      <c:pt idx="12">
                        <c:v>1376130580</c:v>
                      </c:pt>
                      <c:pt idx="13">
                        <c:v>1299120900</c:v>
                      </c:pt>
                      <c:pt idx="14">
                        <c:v>968912505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BEB-4F94-904C-02801AC9755A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Value'!$A$22</c15:sqref>
                        </c15:formulaRef>
                      </c:ext>
                    </c:extLst>
                    <c:strCache>
                      <c:ptCount val="1"/>
                      <c:pt idx="0">
                        <c:v> Dickens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Value'!$B$22:$S$22</c15:sqref>
                        </c15:fullRef>
                        <c15:formulaRef>
                          <c15:sqref>'ADV Market Value'!$B$22:$Q$22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381873770</c:v>
                      </c:pt>
                      <c:pt idx="1">
                        <c:v>636744730</c:v>
                      </c:pt>
                      <c:pt idx="2">
                        <c:v>802062830</c:v>
                      </c:pt>
                      <c:pt idx="3">
                        <c:v>816959500</c:v>
                      </c:pt>
                      <c:pt idx="4">
                        <c:v>805238480</c:v>
                      </c:pt>
                      <c:pt idx="5">
                        <c:v>805306220</c:v>
                      </c:pt>
                      <c:pt idx="6">
                        <c:v>773051450</c:v>
                      </c:pt>
                      <c:pt idx="7">
                        <c:v>822037420</c:v>
                      </c:pt>
                      <c:pt idx="8">
                        <c:v>750290730</c:v>
                      </c:pt>
                      <c:pt idx="9">
                        <c:v>713501930</c:v>
                      </c:pt>
                      <c:pt idx="10">
                        <c:v>702252300</c:v>
                      </c:pt>
                      <c:pt idx="11">
                        <c:v>747551590</c:v>
                      </c:pt>
                      <c:pt idx="12">
                        <c:v>752864312</c:v>
                      </c:pt>
                      <c:pt idx="13">
                        <c:v>738611052</c:v>
                      </c:pt>
                      <c:pt idx="14">
                        <c:v>779776910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BEB-4F94-904C-02801AC9755A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Value'!$A$24</c15:sqref>
                        </c15:formulaRef>
                      </c:ext>
                    </c:extLst>
                    <c:strCache>
                      <c:ptCount val="1"/>
                      <c:pt idx="0">
                        <c:v> Lamb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Value'!$B$24:$S$24</c15:sqref>
                        </c15:fullRef>
                        <c15:formulaRef>
                          <c15:sqref>'ADV Market Value'!$B$24:$Q$24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963187839</c:v>
                      </c:pt>
                      <c:pt idx="1">
                        <c:v>408609544</c:v>
                      </c:pt>
                      <c:pt idx="2">
                        <c:v>419976609</c:v>
                      </c:pt>
                      <c:pt idx="3">
                        <c:v>417705497</c:v>
                      </c:pt>
                      <c:pt idx="4">
                        <c:v>1062900805</c:v>
                      </c:pt>
                      <c:pt idx="5">
                        <c:v>1104374385</c:v>
                      </c:pt>
                      <c:pt idx="6">
                        <c:v>1113821431</c:v>
                      </c:pt>
                      <c:pt idx="7">
                        <c:v>1091541799</c:v>
                      </c:pt>
                      <c:pt idx="8">
                        <c:v>1112489435</c:v>
                      </c:pt>
                      <c:pt idx="9">
                        <c:v>1190078200</c:v>
                      </c:pt>
                      <c:pt idx="10">
                        <c:v>1225091497</c:v>
                      </c:pt>
                      <c:pt idx="11">
                        <c:v>1278693116</c:v>
                      </c:pt>
                      <c:pt idx="12">
                        <c:v>1475307361</c:v>
                      </c:pt>
                      <c:pt idx="13">
                        <c:v>1564372299</c:v>
                      </c:pt>
                      <c:pt idx="14">
                        <c:v>1652560223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5BEB-4F94-904C-02801AC9755A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Value'!$A$25</c15:sqref>
                        </c15:formulaRef>
                      </c:ext>
                    </c:extLst>
                    <c:strCache>
                      <c:ptCount val="1"/>
                      <c:pt idx="0">
                        <c:v> Fisher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Value'!$B$25:$S$25</c15:sqref>
                        </c15:fullRef>
                        <c15:formulaRef>
                          <c15:sqref>'ADV Market Value'!$B$25:$Q$25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366097637</c:v>
                      </c:pt>
                      <c:pt idx="1">
                        <c:v>495019996</c:v>
                      </c:pt>
                      <c:pt idx="2">
                        <c:v>690795809</c:v>
                      </c:pt>
                      <c:pt idx="3">
                        <c:v>754330670</c:v>
                      </c:pt>
                      <c:pt idx="4">
                        <c:v>745917296</c:v>
                      </c:pt>
                      <c:pt idx="5">
                        <c:v>787423261</c:v>
                      </c:pt>
                      <c:pt idx="6">
                        <c:v>787398744</c:v>
                      </c:pt>
                      <c:pt idx="7">
                        <c:v>853645710</c:v>
                      </c:pt>
                      <c:pt idx="8">
                        <c:v>987929130</c:v>
                      </c:pt>
                      <c:pt idx="9">
                        <c:v>952517800</c:v>
                      </c:pt>
                      <c:pt idx="10">
                        <c:v>1047695280</c:v>
                      </c:pt>
                      <c:pt idx="11">
                        <c:v>1000985410</c:v>
                      </c:pt>
                      <c:pt idx="12">
                        <c:v>1039673871</c:v>
                      </c:pt>
                      <c:pt idx="13">
                        <c:v>1488462493</c:v>
                      </c:pt>
                      <c:pt idx="14">
                        <c:v>1563024493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5BEB-4F94-904C-02801AC9755A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Value'!$A$26</c15:sqref>
                        </c15:formulaRef>
                      </c:ext>
                    </c:extLst>
                    <c:strCache>
                      <c:ptCount val="1"/>
                      <c:pt idx="0">
                        <c:v> Gaines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Value'!$B$26:$S$26</c15:sqref>
                        </c15:fullRef>
                        <c15:formulaRef>
                          <c15:sqref>'ADV Market Value'!$B$26:$Q$26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4691251598</c:v>
                      </c:pt>
                      <c:pt idx="1">
                        <c:v>6051556833</c:v>
                      </c:pt>
                      <c:pt idx="2">
                        <c:v>4997645786</c:v>
                      </c:pt>
                      <c:pt idx="3">
                        <c:v>5726641678</c:v>
                      </c:pt>
                      <c:pt idx="4">
                        <c:v>6244181854</c:v>
                      </c:pt>
                      <c:pt idx="5">
                        <c:v>7247154282</c:v>
                      </c:pt>
                      <c:pt idx="6">
                        <c:v>6743698532</c:v>
                      </c:pt>
                      <c:pt idx="7">
                        <c:v>6817124417</c:v>
                      </c:pt>
                      <c:pt idx="8">
                        <c:v>4697682132</c:v>
                      </c:pt>
                      <c:pt idx="9">
                        <c:v>3395908054</c:v>
                      </c:pt>
                      <c:pt idx="10">
                        <c:v>3757045875</c:v>
                      </c:pt>
                      <c:pt idx="11">
                        <c:v>3931885655</c:v>
                      </c:pt>
                      <c:pt idx="12">
                        <c:v>4766311933</c:v>
                      </c:pt>
                      <c:pt idx="13">
                        <c:v>4661042737</c:v>
                      </c:pt>
                      <c:pt idx="14">
                        <c:v>4249082297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5BEB-4F94-904C-02801AC9755A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Value'!$A$27</c15:sqref>
                        </c15:formulaRef>
                      </c:ext>
                    </c:extLst>
                    <c:strCache>
                      <c:ptCount val="1"/>
                      <c:pt idx="0">
                        <c:v> Brewster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Value'!$B$27:$S$27</c15:sqref>
                        </c15:fullRef>
                        <c15:formulaRef>
                          <c15:sqref>'ADV Market Value'!$B$27:$Q$27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723824387</c:v>
                      </c:pt>
                      <c:pt idx="1">
                        <c:v>781362471</c:v>
                      </c:pt>
                      <c:pt idx="2">
                        <c:v>855139851</c:v>
                      </c:pt>
                      <c:pt idx="3">
                        <c:v>871471949</c:v>
                      </c:pt>
                      <c:pt idx="4">
                        <c:v>890295505</c:v>
                      </c:pt>
                      <c:pt idx="5">
                        <c:v>899857989</c:v>
                      </c:pt>
                      <c:pt idx="6">
                        <c:v>908958763</c:v>
                      </c:pt>
                      <c:pt idx="7">
                        <c:v>985327882</c:v>
                      </c:pt>
                      <c:pt idx="8">
                        <c:v>1029608917</c:v>
                      </c:pt>
                      <c:pt idx="9">
                        <c:v>1074701413</c:v>
                      </c:pt>
                      <c:pt idx="10">
                        <c:v>1191402216</c:v>
                      </c:pt>
                      <c:pt idx="11">
                        <c:v>1818369231</c:v>
                      </c:pt>
                      <c:pt idx="12">
                        <c:v>1890863913</c:v>
                      </c:pt>
                      <c:pt idx="13">
                        <c:v>1825748262</c:v>
                      </c:pt>
                      <c:pt idx="14">
                        <c:v>1933796366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5BEB-4F94-904C-02801AC9755A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Value'!$A$28</c15:sqref>
                        </c15:formulaRef>
                      </c:ext>
                    </c:extLst>
                    <c:strCache>
                      <c:ptCount val="1"/>
                      <c:pt idx="0">
                        <c:v> Garza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Value'!$B$28:$S$28</c15:sqref>
                        </c15:fullRef>
                        <c15:formulaRef>
                          <c15:sqref>'ADV Market Value'!$B$28:$Q$28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833338870</c:v>
                      </c:pt>
                      <c:pt idx="1">
                        <c:v>1049123700</c:v>
                      </c:pt>
                      <c:pt idx="2">
                        <c:v>984268410</c:v>
                      </c:pt>
                      <c:pt idx="3">
                        <c:v>1143588920</c:v>
                      </c:pt>
                      <c:pt idx="4">
                        <c:v>1171639582</c:v>
                      </c:pt>
                      <c:pt idx="5">
                        <c:v>1287973106</c:v>
                      </c:pt>
                      <c:pt idx="6">
                        <c:v>1229014112</c:v>
                      </c:pt>
                      <c:pt idx="7">
                        <c:v>1245940698</c:v>
                      </c:pt>
                      <c:pt idx="8">
                        <c:v>896147330</c:v>
                      </c:pt>
                      <c:pt idx="9">
                        <c:v>763346619</c:v>
                      </c:pt>
                      <c:pt idx="10">
                        <c:v>860792942</c:v>
                      </c:pt>
                      <c:pt idx="11">
                        <c:v>1029536452</c:v>
                      </c:pt>
                      <c:pt idx="12">
                        <c:v>1062342549</c:v>
                      </c:pt>
                      <c:pt idx="13">
                        <c:v>1139614447</c:v>
                      </c:pt>
                      <c:pt idx="14">
                        <c:v>1094449291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5BEB-4F94-904C-02801AC9755A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Value'!$A$29</c15:sqref>
                        </c15:formulaRef>
                      </c:ext>
                    </c:extLst>
                    <c:strCache>
                      <c:ptCount val="1"/>
                      <c:pt idx="0">
                        <c:v> Glasscock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Value'!$B$29:$S$29</c15:sqref>
                        </c15:fullRef>
                        <c15:formulaRef>
                          <c15:sqref>'ADV Market Value'!$B$29:$Q$29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926171620</c:v>
                      </c:pt>
                      <c:pt idx="1">
                        <c:v>1257822580</c:v>
                      </c:pt>
                      <c:pt idx="2">
                        <c:v>1232898750</c:v>
                      </c:pt>
                      <c:pt idx="3">
                        <c:v>1382744030</c:v>
                      </c:pt>
                      <c:pt idx="4">
                        <c:v>1701544089</c:v>
                      </c:pt>
                      <c:pt idx="5">
                        <c:v>3400127117</c:v>
                      </c:pt>
                      <c:pt idx="6">
                        <c:v>3280255274</c:v>
                      </c:pt>
                      <c:pt idx="7">
                        <c:v>3920249911</c:v>
                      </c:pt>
                      <c:pt idx="8">
                        <c:v>3015463013</c:v>
                      </c:pt>
                      <c:pt idx="9">
                        <c:v>2918296069</c:v>
                      </c:pt>
                      <c:pt idx="10">
                        <c:v>2963836504</c:v>
                      </c:pt>
                      <c:pt idx="11">
                        <c:v>3649454635</c:v>
                      </c:pt>
                      <c:pt idx="12">
                        <c:v>4898621524</c:v>
                      </c:pt>
                      <c:pt idx="13">
                        <c:v>4899719498</c:v>
                      </c:pt>
                      <c:pt idx="14">
                        <c:v>4653613043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5BEB-4F94-904C-02801AC9755A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Value'!$A$30</c15:sqref>
                        </c15:formulaRef>
                      </c:ext>
                    </c:extLst>
                    <c:strCache>
                      <c:ptCount val="1"/>
                      <c:pt idx="0">
                        <c:v> Hockley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Value'!$B$30:$S$30</c15:sqref>
                        </c15:fullRef>
                        <c15:formulaRef>
                          <c15:sqref>'ADV Market Value'!$B$30:$Q$30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3241471912</c:v>
                      </c:pt>
                      <c:pt idx="1">
                        <c:v>4098727577</c:v>
                      </c:pt>
                      <c:pt idx="2">
                        <c:v>3680959954</c:v>
                      </c:pt>
                      <c:pt idx="3">
                        <c:v>4048313566</c:v>
                      </c:pt>
                      <c:pt idx="4">
                        <c:v>3961391487</c:v>
                      </c:pt>
                      <c:pt idx="5">
                        <c:v>4688871425</c:v>
                      </c:pt>
                      <c:pt idx="6">
                        <c:v>4410942265</c:v>
                      </c:pt>
                      <c:pt idx="7">
                        <c:v>4451987617</c:v>
                      </c:pt>
                      <c:pt idx="8">
                        <c:v>3431260667</c:v>
                      </c:pt>
                      <c:pt idx="9">
                        <c:v>2535159725</c:v>
                      </c:pt>
                      <c:pt idx="10">
                        <c:v>2747559659</c:v>
                      </c:pt>
                      <c:pt idx="11">
                        <c:v>2905611158</c:v>
                      </c:pt>
                      <c:pt idx="12">
                        <c:v>3131864235</c:v>
                      </c:pt>
                      <c:pt idx="13">
                        <c:v>3298901811</c:v>
                      </c:pt>
                      <c:pt idx="14">
                        <c:v>3009119198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5BEB-4F94-904C-02801AC9755A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Value'!$A$31</c15:sqref>
                        </c15:formulaRef>
                      </c:ext>
                    </c:extLst>
                    <c:strCache>
                      <c:ptCount val="1"/>
                      <c:pt idx="0">
                        <c:v> Howard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Value'!$B$31:$S$31</c15:sqref>
                        </c15:fullRef>
                        <c15:formulaRef>
                          <c15:sqref>'ADV Market Value'!$B$31:$Q$31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2190729689</c:v>
                      </c:pt>
                      <c:pt idx="1">
                        <c:v>2496447163</c:v>
                      </c:pt>
                      <c:pt idx="2">
                        <c:v>2553383089</c:v>
                      </c:pt>
                      <c:pt idx="3">
                        <c:v>2680167213</c:v>
                      </c:pt>
                      <c:pt idx="4">
                        <c:v>3056379159</c:v>
                      </c:pt>
                      <c:pt idx="5">
                        <c:v>4077337936</c:v>
                      </c:pt>
                      <c:pt idx="6">
                        <c:v>3768867333</c:v>
                      </c:pt>
                      <c:pt idx="7">
                        <c:v>4576391383</c:v>
                      </c:pt>
                      <c:pt idx="8">
                        <c:v>3848867848</c:v>
                      </c:pt>
                      <c:pt idx="9">
                        <c:v>3363288216</c:v>
                      </c:pt>
                      <c:pt idx="10">
                        <c:v>3640115349</c:v>
                      </c:pt>
                      <c:pt idx="11">
                        <c:v>5010061371</c:v>
                      </c:pt>
                      <c:pt idx="12">
                        <c:v>6114905783</c:v>
                      </c:pt>
                      <c:pt idx="13">
                        <c:v>6861995205</c:v>
                      </c:pt>
                      <c:pt idx="14">
                        <c:v>6893234083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5BEB-4F94-904C-02801AC9755A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Value'!$A$32</c15:sqref>
                        </c15:formulaRef>
                      </c:ext>
                    </c:extLst>
                    <c:strCache>
                      <c:ptCount val="1"/>
                      <c:pt idx="0">
                        <c:v> Dallam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Value'!$B$32:$S$32</c15:sqref>
                        </c15:fullRef>
                        <c15:formulaRef>
                          <c15:sqref>'ADV Market Value'!$B$32:$Q$32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564687682</c:v>
                      </c:pt>
                      <c:pt idx="1">
                        <c:v>695542930</c:v>
                      </c:pt>
                      <c:pt idx="2">
                        <c:v>890792475</c:v>
                      </c:pt>
                      <c:pt idx="3">
                        <c:v>873256706</c:v>
                      </c:pt>
                      <c:pt idx="4">
                        <c:v>997366002</c:v>
                      </c:pt>
                      <c:pt idx="5">
                        <c:v>1035915307</c:v>
                      </c:pt>
                      <c:pt idx="6">
                        <c:v>1383829267</c:v>
                      </c:pt>
                      <c:pt idx="7">
                        <c:v>1426152556</c:v>
                      </c:pt>
                      <c:pt idx="8">
                        <c:v>1495258752</c:v>
                      </c:pt>
                      <c:pt idx="9">
                        <c:v>1600728123</c:v>
                      </c:pt>
                      <c:pt idx="10">
                        <c:v>1651671636</c:v>
                      </c:pt>
                      <c:pt idx="11">
                        <c:v>1628531651</c:v>
                      </c:pt>
                      <c:pt idx="12">
                        <c:v>1671783665</c:v>
                      </c:pt>
                      <c:pt idx="13">
                        <c:v>1851197600</c:v>
                      </c:pt>
                      <c:pt idx="14">
                        <c:v>1899661853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5BEB-4F94-904C-02801AC9755A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Value'!$A$33</c15:sqref>
                        </c15:formulaRef>
                      </c:ext>
                    </c:extLst>
                    <c:strCache>
                      <c:ptCount val="1"/>
                      <c:pt idx="0">
                        <c:v> Irion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Value'!$B$33:$S$33</c15:sqref>
                        </c15:fullRef>
                        <c15:formulaRef>
                          <c15:sqref>'ADV Market Value'!$B$33:$Q$33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794669840</c:v>
                      </c:pt>
                      <c:pt idx="1">
                        <c:v>995611850</c:v>
                      </c:pt>
                      <c:pt idx="2">
                        <c:v>937106650</c:v>
                      </c:pt>
                      <c:pt idx="3">
                        <c:v>1162988320</c:v>
                      </c:pt>
                      <c:pt idx="4">
                        <c:v>1190540240</c:v>
                      </c:pt>
                      <c:pt idx="5">
                        <c:v>1360685980</c:v>
                      </c:pt>
                      <c:pt idx="6">
                        <c:v>1494958080</c:v>
                      </c:pt>
                      <c:pt idx="7">
                        <c:v>2341417920</c:v>
                      </c:pt>
                      <c:pt idx="8">
                        <c:v>2163105910</c:v>
                      </c:pt>
                      <c:pt idx="9">
                        <c:v>1757807130</c:v>
                      </c:pt>
                      <c:pt idx="10">
                        <c:v>1670007770</c:v>
                      </c:pt>
                      <c:pt idx="11">
                        <c:v>1933639640</c:v>
                      </c:pt>
                      <c:pt idx="12">
                        <c:v>2287163204</c:v>
                      </c:pt>
                      <c:pt idx="13">
                        <c:v>2383411679</c:v>
                      </c:pt>
                      <c:pt idx="14">
                        <c:v>2189348979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5BEB-4F94-904C-02801AC9755A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Value'!$A$34</c15:sqref>
                        </c15:formulaRef>
                      </c:ext>
                    </c:extLst>
                    <c:strCache>
                      <c:ptCount val="1"/>
                      <c:pt idx="0">
                        <c:v> Kent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Value'!$B$34:$S$34</c15:sqref>
                        </c15:fullRef>
                        <c15:formulaRef>
                          <c15:sqref>'ADV Market Value'!$B$34:$Q$34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614183870</c:v>
                      </c:pt>
                      <c:pt idx="1">
                        <c:v>841651310</c:v>
                      </c:pt>
                      <c:pt idx="2">
                        <c:v>964778680</c:v>
                      </c:pt>
                      <c:pt idx="3">
                        <c:v>1096916450</c:v>
                      </c:pt>
                      <c:pt idx="4">
                        <c:v>1077775240</c:v>
                      </c:pt>
                      <c:pt idx="5">
                        <c:v>1311585770</c:v>
                      </c:pt>
                      <c:pt idx="6">
                        <c:v>1281642480</c:v>
                      </c:pt>
                      <c:pt idx="7">
                        <c:v>1326744050</c:v>
                      </c:pt>
                      <c:pt idx="8">
                        <c:v>1030494780</c:v>
                      </c:pt>
                      <c:pt idx="9">
                        <c:v>736296740</c:v>
                      </c:pt>
                      <c:pt idx="10">
                        <c:v>808448740</c:v>
                      </c:pt>
                      <c:pt idx="11">
                        <c:v>822190640</c:v>
                      </c:pt>
                      <c:pt idx="12">
                        <c:v>928905753</c:v>
                      </c:pt>
                      <c:pt idx="13">
                        <c:v>861666660</c:v>
                      </c:pt>
                      <c:pt idx="14">
                        <c:v>881502488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BEB-4F94-904C-02801AC9755A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Value'!$A$35</c15:sqref>
                        </c15:formulaRef>
                      </c:ext>
                    </c:extLst>
                    <c:strCache>
                      <c:ptCount val="1"/>
                      <c:pt idx="0">
                        <c:v> Loving 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Value'!$B$35:$S$35</c15:sqref>
                        </c15:fullRef>
                        <c15:formulaRef>
                          <c15:sqref>'ADV Market Value'!$B$35:$Q$35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781436740</c:v>
                      </c:pt>
                      <c:pt idx="1">
                        <c:v>956993560</c:v>
                      </c:pt>
                      <c:pt idx="2">
                        <c:v>788759820</c:v>
                      </c:pt>
                      <c:pt idx="3">
                        <c:v>827739320</c:v>
                      </c:pt>
                      <c:pt idx="4">
                        <c:v>713525120</c:v>
                      </c:pt>
                      <c:pt idx="5">
                        <c:v>677123020</c:v>
                      </c:pt>
                      <c:pt idx="6">
                        <c:v>623236390</c:v>
                      </c:pt>
                      <c:pt idx="7">
                        <c:v>970064800</c:v>
                      </c:pt>
                      <c:pt idx="8">
                        <c:v>1126468590</c:v>
                      </c:pt>
                      <c:pt idx="9">
                        <c:v>1329391140</c:v>
                      </c:pt>
                      <c:pt idx="10">
                        <c:v>2009064890</c:v>
                      </c:pt>
                      <c:pt idx="11">
                        <c:v>3761383250</c:v>
                      </c:pt>
                      <c:pt idx="12">
                        <c:v>8121891863</c:v>
                      </c:pt>
                      <c:pt idx="13">
                        <c:v>8971199795</c:v>
                      </c:pt>
                      <c:pt idx="14">
                        <c:v>7954275990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BEB-4F94-904C-02801AC9755A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Value'!$A$36</c15:sqref>
                        </c15:formulaRef>
                      </c:ext>
                    </c:extLst>
                    <c:strCache>
                      <c:ptCount val="1"/>
                      <c:pt idx="0">
                        <c:v> Lubbock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Value'!$B$36:$S$36</c15:sqref>
                        </c15:fullRef>
                        <c15:formulaRef>
                          <c15:sqref>'ADV Market Value'!$B$36:$Q$36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13816579989</c:v>
                      </c:pt>
                      <c:pt idx="1">
                        <c:v>14762205455</c:v>
                      </c:pt>
                      <c:pt idx="2">
                        <c:v>15318710803</c:v>
                      </c:pt>
                      <c:pt idx="3">
                        <c:v>15729483553</c:v>
                      </c:pt>
                      <c:pt idx="4">
                        <c:v>16217252616</c:v>
                      </c:pt>
                      <c:pt idx="5">
                        <c:v>16801785691</c:v>
                      </c:pt>
                      <c:pt idx="6">
                        <c:v>17361897568</c:v>
                      </c:pt>
                      <c:pt idx="7">
                        <c:v>18105906597</c:v>
                      </c:pt>
                      <c:pt idx="8">
                        <c:v>18984268306</c:v>
                      </c:pt>
                      <c:pt idx="9">
                        <c:v>20356151596</c:v>
                      </c:pt>
                      <c:pt idx="10">
                        <c:v>21535627761</c:v>
                      </c:pt>
                      <c:pt idx="11">
                        <c:v>23048004094</c:v>
                      </c:pt>
                      <c:pt idx="12">
                        <c:v>24453104616</c:v>
                      </c:pt>
                      <c:pt idx="13">
                        <c:v>26776317523</c:v>
                      </c:pt>
                      <c:pt idx="14">
                        <c:v>28566611528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BEB-4F94-904C-02801AC9755A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Value'!$A$37</c15:sqref>
                        </c15:formulaRef>
                      </c:ext>
                    </c:extLst>
                    <c:strCache>
                      <c:ptCount val="1"/>
                      <c:pt idx="0">
                        <c:v> Carson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Value'!$B$37:$S$37</c15:sqref>
                        </c15:fullRef>
                        <c15:formulaRef>
                          <c15:sqref>'ADV Market Value'!$B$37:$Q$37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970355370</c:v>
                      </c:pt>
                      <c:pt idx="1">
                        <c:v>1082843700</c:v>
                      </c:pt>
                      <c:pt idx="2">
                        <c:v>1235737050</c:v>
                      </c:pt>
                      <c:pt idx="3">
                        <c:v>1226826570</c:v>
                      </c:pt>
                      <c:pt idx="4">
                        <c:v>1141445290</c:v>
                      </c:pt>
                      <c:pt idx="5">
                        <c:v>1250365250</c:v>
                      </c:pt>
                      <c:pt idx="6">
                        <c:v>1382836100</c:v>
                      </c:pt>
                      <c:pt idx="7">
                        <c:v>1522904930</c:v>
                      </c:pt>
                      <c:pt idx="8">
                        <c:v>2293145810</c:v>
                      </c:pt>
                      <c:pt idx="9">
                        <c:v>2130734800</c:v>
                      </c:pt>
                      <c:pt idx="10">
                        <c:v>2148574950</c:v>
                      </c:pt>
                      <c:pt idx="11">
                        <c:v>2026986480</c:v>
                      </c:pt>
                      <c:pt idx="12">
                        <c:v>1972910149</c:v>
                      </c:pt>
                      <c:pt idx="13">
                        <c:v>1998202269</c:v>
                      </c:pt>
                      <c:pt idx="14">
                        <c:v>1995301419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BEB-4F94-904C-02801AC9755A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Value'!$A$38</c15:sqref>
                        </c15:formulaRef>
                      </c:ext>
                    </c:extLst>
                    <c:strCache>
                      <c:ptCount val="1"/>
                      <c:pt idx="0">
                        <c:v> Lynn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Value'!$B$38:$S$38</c15:sqref>
                        </c15:fullRef>
                        <c15:formulaRef>
                          <c15:sqref>'ADV Market Value'!$B$38:$Q$38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397852080</c:v>
                      </c:pt>
                      <c:pt idx="1">
                        <c:v>473925600</c:v>
                      </c:pt>
                      <c:pt idx="2">
                        <c:v>531959450</c:v>
                      </c:pt>
                      <c:pt idx="3">
                        <c:v>548955150</c:v>
                      </c:pt>
                      <c:pt idx="4">
                        <c:v>549400550</c:v>
                      </c:pt>
                      <c:pt idx="5">
                        <c:v>583114030</c:v>
                      </c:pt>
                      <c:pt idx="6">
                        <c:v>706742080</c:v>
                      </c:pt>
                      <c:pt idx="7">
                        <c:v>703600230</c:v>
                      </c:pt>
                      <c:pt idx="8">
                        <c:v>840446280</c:v>
                      </c:pt>
                      <c:pt idx="9">
                        <c:v>881333660</c:v>
                      </c:pt>
                      <c:pt idx="10">
                        <c:v>969673630</c:v>
                      </c:pt>
                      <c:pt idx="11">
                        <c:v>966330260</c:v>
                      </c:pt>
                      <c:pt idx="12">
                        <c:v>1329874476</c:v>
                      </c:pt>
                      <c:pt idx="13">
                        <c:v>1557320100</c:v>
                      </c:pt>
                      <c:pt idx="14">
                        <c:v>1593385001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BEB-4F94-904C-02801AC9755A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Value'!$A$39</c15:sqref>
                        </c15:formulaRef>
                      </c:ext>
                    </c:extLst>
                    <c:strCache>
                      <c:ptCount val="1"/>
                      <c:pt idx="0">
                        <c:v> Edwards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Value'!$B$39:$S$39</c15:sqref>
                        </c15:fullRef>
                        <c15:formulaRef>
                          <c15:sqref>'ADV Market Value'!$B$39:$Q$39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903600949</c:v>
                      </c:pt>
                      <c:pt idx="1">
                        <c:v>1006394111</c:v>
                      </c:pt>
                      <c:pt idx="2">
                        <c:v>1694582165</c:v>
                      </c:pt>
                      <c:pt idx="3">
                        <c:v>1490905163</c:v>
                      </c:pt>
                      <c:pt idx="4">
                        <c:v>1468343252</c:v>
                      </c:pt>
                      <c:pt idx="5">
                        <c:v>1459582402</c:v>
                      </c:pt>
                      <c:pt idx="6">
                        <c:v>1480354993</c:v>
                      </c:pt>
                      <c:pt idx="7">
                        <c:v>1740761469</c:v>
                      </c:pt>
                      <c:pt idx="8">
                        <c:v>1670507152</c:v>
                      </c:pt>
                      <c:pt idx="9">
                        <c:v>1712840820</c:v>
                      </c:pt>
                      <c:pt idx="10">
                        <c:v>1729880262</c:v>
                      </c:pt>
                      <c:pt idx="11">
                        <c:v>1767229944</c:v>
                      </c:pt>
                      <c:pt idx="12">
                        <c:v>2097337549</c:v>
                      </c:pt>
                      <c:pt idx="13">
                        <c:v>2318827959</c:v>
                      </c:pt>
                      <c:pt idx="14">
                        <c:v>2404505281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BEB-4F94-904C-02801AC9755A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Value'!$A$40</c15:sqref>
                        </c15:formulaRef>
                      </c:ext>
                    </c:extLst>
                    <c:strCache>
                      <c:ptCount val="1"/>
                      <c:pt idx="0">
                        <c:v> Presidio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Value'!$B$40:$S$40</c15:sqref>
                        </c15:fullRef>
                        <c15:formulaRef>
                          <c15:sqref>'ADV Market Value'!$B$40:$Q$40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371786096</c:v>
                      </c:pt>
                      <c:pt idx="1">
                        <c:v>383795299</c:v>
                      </c:pt>
                      <c:pt idx="2">
                        <c:v>385619550</c:v>
                      </c:pt>
                      <c:pt idx="3">
                        <c:v>397936751</c:v>
                      </c:pt>
                      <c:pt idx="4">
                        <c:v>412163803</c:v>
                      </c:pt>
                      <c:pt idx="5">
                        <c:v>463897140</c:v>
                      </c:pt>
                      <c:pt idx="6">
                        <c:v>530291450</c:v>
                      </c:pt>
                      <c:pt idx="7">
                        <c:v>734389550</c:v>
                      </c:pt>
                      <c:pt idx="8">
                        <c:v>757246321</c:v>
                      </c:pt>
                      <c:pt idx="9">
                        <c:v>1169193162</c:v>
                      </c:pt>
                      <c:pt idx="10">
                        <c:v>1253850538</c:v>
                      </c:pt>
                      <c:pt idx="11">
                        <c:v>1252737310</c:v>
                      </c:pt>
                      <c:pt idx="12">
                        <c:v>1226776233</c:v>
                      </c:pt>
                      <c:pt idx="13">
                        <c:v>1375692183</c:v>
                      </c:pt>
                      <c:pt idx="14">
                        <c:v>1455804208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BEB-4F94-904C-02801AC9755A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Value'!$A$41</c15:sqref>
                        </c15:formulaRef>
                      </c:ext>
                    </c:extLst>
                    <c:strCache>
                      <c:ptCount val="1"/>
                      <c:pt idx="0">
                        <c:v> Ochiltree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Value'!$B$41:$S$41</c15:sqref>
                        </c15:fullRef>
                        <c15:formulaRef>
                          <c15:sqref>'ADV Market Value'!$B$41:$Q$41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1077932754</c:v>
                      </c:pt>
                      <c:pt idx="1">
                        <c:v>1192286112</c:v>
                      </c:pt>
                      <c:pt idx="2">
                        <c:v>1254601645</c:v>
                      </c:pt>
                      <c:pt idx="3">
                        <c:v>1357060902</c:v>
                      </c:pt>
                      <c:pt idx="4">
                        <c:v>1668204771</c:v>
                      </c:pt>
                      <c:pt idx="5">
                        <c:v>1967060422</c:v>
                      </c:pt>
                      <c:pt idx="6">
                        <c:v>2109913059</c:v>
                      </c:pt>
                      <c:pt idx="7">
                        <c:v>2397261933</c:v>
                      </c:pt>
                      <c:pt idx="8">
                        <c:v>2626396929</c:v>
                      </c:pt>
                      <c:pt idx="9">
                        <c:v>1976373512</c:v>
                      </c:pt>
                      <c:pt idx="10">
                        <c:v>1974136789</c:v>
                      </c:pt>
                      <c:pt idx="11">
                        <c:v>2013724258</c:v>
                      </c:pt>
                      <c:pt idx="12">
                        <c:v>1895579983</c:v>
                      </c:pt>
                      <c:pt idx="13">
                        <c:v>1783639637</c:v>
                      </c:pt>
                      <c:pt idx="14">
                        <c:v>1637098348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BEB-4F94-904C-02801AC9755A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Value'!$A$42</c15:sqref>
                        </c15:formulaRef>
                      </c:ext>
                    </c:extLst>
                    <c:strCache>
                      <c:ptCount val="1"/>
                      <c:pt idx="0">
                        <c:v> Martin 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Value'!$B$42:$S$42</c15:sqref>
                        </c15:fullRef>
                        <c15:formulaRef>
                          <c15:sqref>'ADV Market Value'!$B$42:$Q$42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1150792296</c:v>
                      </c:pt>
                      <c:pt idx="1">
                        <c:v>1593230876</c:v>
                      </c:pt>
                      <c:pt idx="2">
                        <c:v>1927452396</c:v>
                      </c:pt>
                      <c:pt idx="3">
                        <c:v>2609987950</c:v>
                      </c:pt>
                      <c:pt idx="4">
                        <c:v>3180120520</c:v>
                      </c:pt>
                      <c:pt idx="5">
                        <c:v>4900374390</c:v>
                      </c:pt>
                      <c:pt idx="6">
                        <c:v>5668450260</c:v>
                      </c:pt>
                      <c:pt idx="7">
                        <c:v>6344464870</c:v>
                      </c:pt>
                      <c:pt idx="8">
                        <c:v>5494583040</c:v>
                      </c:pt>
                      <c:pt idx="9">
                        <c:v>4367630050</c:v>
                      </c:pt>
                      <c:pt idx="10">
                        <c:v>4705459400</c:v>
                      </c:pt>
                      <c:pt idx="11">
                        <c:v>5017872260</c:v>
                      </c:pt>
                      <c:pt idx="12">
                        <c:v>8089934120</c:v>
                      </c:pt>
                      <c:pt idx="13">
                        <c:v>10745360740</c:v>
                      </c:pt>
                      <c:pt idx="14">
                        <c:v>9482161752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BEB-4F94-904C-02801AC9755A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Value'!$A$43</c15:sqref>
                        </c15:formulaRef>
                      </c:ext>
                    </c:extLst>
                    <c:strCache>
                      <c:ptCount val="1"/>
                      <c:pt idx="0">
                        <c:v> McCulloch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Value'!$B$43:$S$43</c15:sqref>
                        </c15:fullRef>
                        <c15:formulaRef>
                          <c15:sqref>'ADV Market Value'!$B$43:$Q$43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1413631720</c:v>
                      </c:pt>
                      <c:pt idx="1">
                        <c:v>1448988520</c:v>
                      </c:pt>
                      <c:pt idx="2">
                        <c:v>1467658930</c:v>
                      </c:pt>
                      <c:pt idx="3">
                        <c:v>1484704460</c:v>
                      </c:pt>
                      <c:pt idx="4">
                        <c:v>1511739830</c:v>
                      </c:pt>
                      <c:pt idx="5">
                        <c:v>1547663440</c:v>
                      </c:pt>
                      <c:pt idx="6">
                        <c:v>1507423780</c:v>
                      </c:pt>
                      <c:pt idx="7">
                        <c:v>1566530080</c:v>
                      </c:pt>
                      <c:pt idx="8">
                        <c:v>1636498980</c:v>
                      </c:pt>
                      <c:pt idx="9">
                        <c:v>1623327250</c:v>
                      </c:pt>
                      <c:pt idx="10">
                        <c:v>1647124620</c:v>
                      </c:pt>
                      <c:pt idx="11">
                        <c:v>1781918530</c:v>
                      </c:pt>
                      <c:pt idx="12">
                        <c:v>1776114614</c:v>
                      </c:pt>
                      <c:pt idx="13">
                        <c:v>1860102374</c:v>
                      </c:pt>
                      <c:pt idx="14">
                        <c:v>2257564054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5BEB-4F94-904C-02801AC9755A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Value'!$A$44</c15:sqref>
                        </c15:formulaRef>
                      </c:ext>
                    </c:extLst>
                    <c:strCache>
                      <c:ptCount val="1"/>
                      <c:pt idx="0">
                        <c:v> Gray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Value'!$B$44:$S$44</c15:sqref>
                        </c15:fullRef>
                        <c15:formulaRef>
                          <c15:sqref>'ADV Market Value'!$B$44:$Q$44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1498102794</c:v>
                      </c:pt>
                      <c:pt idx="1">
                        <c:v>1777075944</c:v>
                      </c:pt>
                      <c:pt idx="2">
                        <c:v>1818609515</c:v>
                      </c:pt>
                      <c:pt idx="3">
                        <c:v>1736336977</c:v>
                      </c:pt>
                      <c:pt idx="4">
                        <c:v>1646055623</c:v>
                      </c:pt>
                      <c:pt idx="5">
                        <c:v>1899533740</c:v>
                      </c:pt>
                      <c:pt idx="6">
                        <c:v>2270750760</c:v>
                      </c:pt>
                      <c:pt idx="7">
                        <c:v>2420097910</c:v>
                      </c:pt>
                      <c:pt idx="8">
                        <c:v>2381390470</c:v>
                      </c:pt>
                      <c:pt idx="9">
                        <c:v>2089011930</c:v>
                      </c:pt>
                      <c:pt idx="10">
                        <c:v>2296376180</c:v>
                      </c:pt>
                      <c:pt idx="11">
                        <c:v>2224608875</c:v>
                      </c:pt>
                      <c:pt idx="12">
                        <c:v>2238134911</c:v>
                      </c:pt>
                      <c:pt idx="13">
                        <c:v>2317377470</c:v>
                      </c:pt>
                      <c:pt idx="14">
                        <c:v>2278941816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5BEB-4F94-904C-02801AC9755A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Value'!$A$45</c15:sqref>
                        </c15:formulaRef>
                      </c:ext>
                    </c:extLst>
                    <c:strCache>
                      <c:ptCount val="1"/>
                      <c:pt idx="0">
                        <c:v> Menard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Value'!$B$45:$S$45</c15:sqref>
                        </c15:fullRef>
                        <c15:formulaRef>
                          <c15:sqref>'ADV Market Value'!$B$45:$Q$45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1061099950</c:v>
                      </c:pt>
                      <c:pt idx="1">
                        <c:v>1133752650</c:v>
                      </c:pt>
                      <c:pt idx="2">
                        <c:v>1055076660</c:v>
                      </c:pt>
                      <c:pt idx="3">
                        <c:v>1088652190</c:v>
                      </c:pt>
                      <c:pt idx="4">
                        <c:v>1015411110</c:v>
                      </c:pt>
                      <c:pt idx="5">
                        <c:v>1078712730</c:v>
                      </c:pt>
                      <c:pt idx="6">
                        <c:v>1079662680</c:v>
                      </c:pt>
                      <c:pt idx="7">
                        <c:v>1088120860</c:v>
                      </c:pt>
                      <c:pt idx="8">
                        <c:v>1050186520</c:v>
                      </c:pt>
                      <c:pt idx="9">
                        <c:v>1051282894</c:v>
                      </c:pt>
                      <c:pt idx="10">
                        <c:v>1084595840</c:v>
                      </c:pt>
                      <c:pt idx="11">
                        <c:v>1091932220</c:v>
                      </c:pt>
                      <c:pt idx="12">
                        <c:v>1104799070</c:v>
                      </c:pt>
                      <c:pt idx="13">
                        <c:v>1019469400</c:v>
                      </c:pt>
                      <c:pt idx="14">
                        <c:v>1333628984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5BEB-4F94-904C-02801AC9755A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Value'!$A$46</c15:sqref>
                        </c15:formulaRef>
                      </c:ext>
                    </c:extLst>
                    <c:strCache>
                      <c:ptCount val="1"/>
                      <c:pt idx="0">
                        <c:v> Kimble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Value'!$B$46:$S$46</c15:sqref>
                        </c15:fullRef>
                        <c15:formulaRef>
                          <c15:sqref>'ADV Market Value'!$B$46:$Q$46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1633310229</c:v>
                      </c:pt>
                      <c:pt idx="1">
                        <c:v>1869532022</c:v>
                      </c:pt>
                      <c:pt idx="2">
                        <c:v>1995204249</c:v>
                      </c:pt>
                      <c:pt idx="3">
                        <c:v>2107517835</c:v>
                      </c:pt>
                      <c:pt idx="4">
                        <c:v>2071480955</c:v>
                      </c:pt>
                      <c:pt idx="5">
                        <c:v>2110520915</c:v>
                      </c:pt>
                      <c:pt idx="6">
                        <c:v>2111642007</c:v>
                      </c:pt>
                      <c:pt idx="7">
                        <c:v>2244502257</c:v>
                      </c:pt>
                      <c:pt idx="8">
                        <c:v>2264393112</c:v>
                      </c:pt>
                      <c:pt idx="9">
                        <c:v>2264578819</c:v>
                      </c:pt>
                      <c:pt idx="10">
                        <c:v>2366576335</c:v>
                      </c:pt>
                      <c:pt idx="11">
                        <c:v>2702389200</c:v>
                      </c:pt>
                      <c:pt idx="12">
                        <c:v>2750169565</c:v>
                      </c:pt>
                      <c:pt idx="13">
                        <c:v>2928093841</c:v>
                      </c:pt>
                      <c:pt idx="14">
                        <c:v>3021362587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5BEB-4F94-904C-02801AC9755A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Value'!$A$47</c15:sqref>
                        </c15:formulaRef>
                      </c:ext>
                    </c:extLst>
                    <c:strCache>
                      <c:ptCount val="1"/>
                      <c:pt idx="0">
                        <c:v> Hale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Value'!$B$47:$S$47</c15:sqref>
                        </c15:fullRef>
                        <c15:formulaRef>
                          <c15:sqref>'ADV Market Value'!$B$47:$Q$47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1791184469</c:v>
                      </c:pt>
                      <c:pt idx="1">
                        <c:v>2155588617</c:v>
                      </c:pt>
                      <c:pt idx="2">
                        <c:v>2166307801</c:v>
                      </c:pt>
                      <c:pt idx="3">
                        <c:v>2255528455</c:v>
                      </c:pt>
                      <c:pt idx="4">
                        <c:v>2422449428</c:v>
                      </c:pt>
                      <c:pt idx="5">
                        <c:v>2558591811</c:v>
                      </c:pt>
                      <c:pt idx="6">
                        <c:v>2463220568</c:v>
                      </c:pt>
                      <c:pt idx="7">
                        <c:v>2483577703</c:v>
                      </c:pt>
                      <c:pt idx="8">
                        <c:v>2600063533</c:v>
                      </c:pt>
                      <c:pt idx="9">
                        <c:v>2876545127</c:v>
                      </c:pt>
                      <c:pt idx="10">
                        <c:v>2802576208</c:v>
                      </c:pt>
                      <c:pt idx="11">
                        <c:v>2851296139</c:v>
                      </c:pt>
                      <c:pt idx="12">
                        <c:v>3170378487</c:v>
                      </c:pt>
                      <c:pt idx="13">
                        <c:v>3497861510</c:v>
                      </c:pt>
                      <c:pt idx="14">
                        <c:v>3471385468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5BEB-4F94-904C-02801AC9755A}"/>
                  </c:ext>
                </c:extLst>
              </c15:ser>
            </c15:filteredLineSeries>
            <c15:filteredLine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Value'!$A$49</c15:sqref>
                        </c15:formulaRef>
                      </c:ext>
                    </c:extLst>
                    <c:strCache>
                      <c:ptCount val="1"/>
                      <c:pt idx="0">
                        <c:v> Moore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Value'!$B$49:$S$49</c15:sqref>
                        </c15:fullRef>
                        <c15:formulaRef>
                          <c15:sqref>'ADV Market Value'!$B$49:$Q$49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2435645956</c:v>
                      </c:pt>
                      <c:pt idx="1">
                        <c:v>2845345006</c:v>
                      </c:pt>
                      <c:pt idx="2">
                        <c:v>3319902911</c:v>
                      </c:pt>
                      <c:pt idx="3">
                        <c:v>2792880209</c:v>
                      </c:pt>
                      <c:pt idx="4">
                        <c:v>2727814358</c:v>
                      </c:pt>
                      <c:pt idx="5">
                        <c:v>2858276808</c:v>
                      </c:pt>
                      <c:pt idx="6">
                        <c:v>2930351849</c:v>
                      </c:pt>
                      <c:pt idx="7">
                        <c:v>2875226125</c:v>
                      </c:pt>
                      <c:pt idx="8">
                        <c:v>2816603716</c:v>
                      </c:pt>
                      <c:pt idx="9">
                        <c:v>2532090783</c:v>
                      </c:pt>
                      <c:pt idx="10">
                        <c:v>2627926435</c:v>
                      </c:pt>
                      <c:pt idx="11">
                        <c:v>2701995431</c:v>
                      </c:pt>
                      <c:pt idx="12">
                        <c:v>2741567657</c:v>
                      </c:pt>
                      <c:pt idx="13">
                        <c:v>2787536775</c:v>
                      </c:pt>
                      <c:pt idx="14">
                        <c:v>2878449449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5BEB-4F94-904C-02801AC9755A}"/>
                  </c:ext>
                </c:extLst>
              </c15:ser>
            </c15:filteredLineSeries>
            <c15:filteredLine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Value'!$A$50</c15:sqref>
                        </c15:formulaRef>
                      </c:ext>
                    </c:extLst>
                    <c:strCache>
                      <c:ptCount val="1"/>
                      <c:pt idx="0">
                        <c:v> Mitchell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Value'!$B$50:$S$50</c15:sqref>
                        </c15:fullRef>
                        <c15:formulaRef>
                          <c15:sqref>'ADV Market Value'!$B$50:$Q$50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849464068</c:v>
                      </c:pt>
                      <c:pt idx="1">
                        <c:v>1173085877</c:v>
                      </c:pt>
                      <c:pt idx="2">
                        <c:v>1183299283</c:v>
                      </c:pt>
                      <c:pt idx="3">
                        <c:v>1594477077</c:v>
                      </c:pt>
                      <c:pt idx="4">
                        <c:v>1680148789</c:v>
                      </c:pt>
                      <c:pt idx="5">
                        <c:v>1900624979</c:v>
                      </c:pt>
                      <c:pt idx="6">
                        <c:v>1871336111</c:v>
                      </c:pt>
                      <c:pt idx="7">
                        <c:v>1870833131</c:v>
                      </c:pt>
                      <c:pt idx="8">
                        <c:v>1578156626</c:v>
                      </c:pt>
                      <c:pt idx="9">
                        <c:v>1319935528</c:v>
                      </c:pt>
                      <c:pt idx="10">
                        <c:v>1347069923</c:v>
                      </c:pt>
                      <c:pt idx="11">
                        <c:v>1388315826</c:v>
                      </c:pt>
                      <c:pt idx="12">
                        <c:v>1464817010</c:v>
                      </c:pt>
                      <c:pt idx="13">
                        <c:v>1524365779</c:v>
                      </c:pt>
                      <c:pt idx="14">
                        <c:v>1559126365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5BEB-4F94-904C-02801AC9755A}"/>
                  </c:ext>
                </c:extLst>
              </c15:ser>
            </c15:filteredLineSeries>
            <c15:filteredLineSeries>
              <c15:ser>
                <c:idx val="49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Value'!$A$51</c15:sqref>
                        </c15:formulaRef>
                      </c:ext>
                    </c:extLst>
                    <c:strCache>
                      <c:ptCount val="1"/>
                      <c:pt idx="0">
                        <c:v> Motley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Value'!$B$51:$S$51</c15:sqref>
                        </c15:fullRef>
                        <c15:formulaRef>
                          <c15:sqref>'ADV Market Value'!$B$51:$Q$51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236210191</c:v>
                      </c:pt>
                      <c:pt idx="1">
                        <c:v>239027173</c:v>
                      </c:pt>
                      <c:pt idx="2">
                        <c:v>285397770</c:v>
                      </c:pt>
                      <c:pt idx="3">
                        <c:v>292472245</c:v>
                      </c:pt>
                      <c:pt idx="4">
                        <c:v>320976244</c:v>
                      </c:pt>
                      <c:pt idx="5">
                        <c:v>321169350</c:v>
                      </c:pt>
                      <c:pt idx="6">
                        <c:v>328205530</c:v>
                      </c:pt>
                      <c:pt idx="7">
                        <c:v>340478490</c:v>
                      </c:pt>
                      <c:pt idx="8">
                        <c:v>358974640</c:v>
                      </c:pt>
                      <c:pt idx="9">
                        <c:v>353527010</c:v>
                      </c:pt>
                      <c:pt idx="10">
                        <c:v>350324040</c:v>
                      </c:pt>
                      <c:pt idx="11">
                        <c:v>350819689</c:v>
                      </c:pt>
                      <c:pt idx="12">
                        <c:v>357982247</c:v>
                      </c:pt>
                      <c:pt idx="13">
                        <c:v>360305810</c:v>
                      </c:pt>
                      <c:pt idx="14">
                        <c:v>360152131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5BEB-4F94-904C-02801AC9755A}"/>
                  </c:ext>
                </c:extLst>
              </c15:ser>
            </c15:filteredLineSeries>
            <c15:filteredLineSeries>
              <c15:ser>
                <c:idx val="50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Value'!$A$52</c15:sqref>
                        </c15:formulaRef>
                      </c:ext>
                    </c:extLst>
                    <c:strCache>
                      <c:ptCount val="1"/>
                      <c:pt idx="0">
                        <c:v> Val Verde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Value'!$B$52:$S$52</c15:sqref>
                        </c15:fullRef>
                        <c15:formulaRef>
                          <c15:sqref>'ADV Market Value'!$B$52:$Q$52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1929158325</c:v>
                      </c:pt>
                      <c:pt idx="1">
                        <c:v>2194456785</c:v>
                      </c:pt>
                      <c:pt idx="2">
                        <c:v>2175910364</c:v>
                      </c:pt>
                      <c:pt idx="3">
                        <c:v>2308074851</c:v>
                      </c:pt>
                      <c:pt idx="4">
                        <c:v>2334840613</c:v>
                      </c:pt>
                      <c:pt idx="5">
                        <c:v>2957187533</c:v>
                      </c:pt>
                      <c:pt idx="6">
                        <c:v>3067844592</c:v>
                      </c:pt>
                      <c:pt idx="7">
                        <c:v>3130443251</c:v>
                      </c:pt>
                      <c:pt idx="8">
                        <c:v>3245192433</c:v>
                      </c:pt>
                      <c:pt idx="9">
                        <c:v>3396522146</c:v>
                      </c:pt>
                      <c:pt idx="10">
                        <c:v>3398023958</c:v>
                      </c:pt>
                      <c:pt idx="11">
                        <c:v>3643279694</c:v>
                      </c:pt>
                      <c:pt idx="12">
                        <c:v>3822289748</c:v>
                      </c:pt>
                      <c:pt idx="13">
                        <c:v>4489519292</c:v>
                      </c:pt>
                      <c:pt idx="14">
                        <c:v>4673362736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5BEB-4F94-904C-02801AC9755A}"/>
                  </c:ext>
                </c:extLst>
              </c15:ser>
            </c15:filteredLineSeries>
            <c15:filteredLineSeries>
              <c15:ser>
                <c:idx val="51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Value'!$A$53</c15:sqref>
                        </c15:formulaRef>
                      </c:ext>
                    </c:extLst>
                    <c:strCache>
                      <c:ptCount val="1"/>
                      <c:pt idx="0">
                        <c:v> Nolan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Value'!$B$53:$S$53</c15:sqref>
                        </c15:fullRef>
                        <c15:formulaRef>
                          <c15:sqref>'ADV Market Value'!$B$53:$Q$53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1816350010</c:v>
                      </c:pt>
                      <c:pt idx="1">
                        <c:v>2510081095</c:v>
                      </c:pt>
                      <c:pt idx="2">
                        <c:v>3211900057</c:v>
                      </c:pt>
                      <c:pt idx="3">
                        <c:v>3207913720</c:v>
                      </c:pt>
                      <c:pt idx="4">
                        <c:v>3020689800</c:v>
                      </c:pt>
                      <c:pt idx="5">
                        <c:v>3253999260</c:v>
                      </c:pt>
                      <c:pt idx="6">
                        <c:v>3202220370</c:v>
                      </c:pt>
                      <c:pt idx="7">
                        <c:v>3183808900</c:v>
                      </c:pt>
                      <c:pt idx="8">
                        <c:v>3054780510</c:v>
                      </c:pt>
                      <c:pt idx="9">
                        <c:v>2916307090</c:v>
                      </c:pt>
                      <c:pt idx="10">
                        <c:v>2838738510</c:v>
                      </c:pt>
                      <c:pt idx="11">
                        <c:v>3044614460</c:v>
                      </c:pt>
                      <c:pt idx="12">
                        <c:v>3047271139</c:v>
                      </c:pt>
                      <c:pt idx="13">
                        <c:v>3365596869</c:v>
                      </c:pt>
                      <c:pt idx="14">
                        <c:v>3566879478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5BEB-4F94-904C-02801AC9755A}"/>
                  </c:ext>
                </c:extLst>
              </c15:ser>
            </c15:filteredLineSeries>
            <c15:filteredLineSeries>
              <c15:ser>
                <c:idx val="52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Value'!$A$54</c15:sqref>
                        </c15:formulaRef>
                      </c:ext>
                    </c:extLst>
                    <c:strCache>
                      <c:ptCount val="1"/>
                      <c:pt idx="0">
                        <c:v> Pecos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Value'!$B$54:$S$54</c15:sqref>
                        </c15:fullRef>
                        <c15:formulaRef>
                          <c15:sqref>'ADV Market Value'!$B$54:$Q$54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3457252843</c:v>
                      </c:pt>
                      <c:pt idx="1">
                        <c:v>4642456430</c:v>
                      </c:pt>
                      <c:pt idx="2">
                        <c:v>4245902450</c:v>
                      </c:pt>
                      <c:pt idx="3">
                        <c:v>4564671410</c:v>
                      </c:pt>
                      <c:pt idx="4">
                        <c:v>4433941190</c:v>
                      </c:pt>
                      <c:pt idx="5">
                        <c:v>4769569314</c:v>
                      </c:pt>
                      <c:pt idx="6">
                        <c:v>4365242390</c:v>
                      </c:pt>
                      <c:pt idx="7">
                        <c:v>4289891060</c:v>
                      </c:pt>
                      <c:pt idx="8">
                        <c:v>3367477477</c:v>
                      </c:pt>
                      <c:pt idx="9">
                        <c:v>2992418129</c:v>
                      </c:pt>
                      <c:pt idx="10">
                        <c:v>3748132940</c:v>
                      </c:pt>
                      <c:pt idx="11">
                        <c:v>3984755914</c:v>
                      </c:pt>
                      <c:pt idx="12">
                        <c:v>5057540950</c:v>
                      </c:pt>
                      <c:pt idx="13">
                        <c:v>5327610221</c:v>
                      </c:pt>
                      <c:pt idx="14">
                        <c:v>5831340520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5BEB-4F94-904C-02801AC9755A}"/>
                  </c:ext>
                </c:extLst>
              </c15:ser>
            </c15:filteredLineSeries>
            <c15:filteredLineSeries>
              <c15:ser>
                <c:idx val="53"/>
                <c:order val="5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Value'!$A$55</c15:sqref>
                        </c15:formulaRef>
                      </c:ext>
                    </c:extLst>
                    <c:strCache>
                      <c:ptCount val="1"/>
                      <c:pt idx="0">
                        <c:v> Reagan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Value'!$B$55:$S$55</c15:sqref>
                        </c15:fullRef>
                        <c15:formulaRef>
                          <c15:sqref>'ADV Market Value'!$B$55:$Q$55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1551525338</c:v>
                      </c:pt>
                      <c:pt idx="1">
                        <c:v>1971783320</c:v>
                      </c:pt>
                      <c:pt idx="2">
                        <c:v>1823296847</c:v>
                      </c:pt>
                      <c:pt idx="3">
                        <c:v>2129297765</c:v>
                      </c:pt>
                      <c:pt idx="4">
                        <c:v>2307326735</c:v>
                      </c:pt>
                      <c:pt idx="5">
                        <c:v>2803755765</c:v>
                      </c:pt>
                      <c:pt idx="6">
                        <c:v>3032277200</c:v>
                      </c:pt>
                      <c:pt idx="7">
                        <c:v>3682247275</c:v>
                      </c:pt>
                      <c:pt idx="8">
                        <c:v>3206121179</c:v>
                      </c:pt>
                      <c:pt idx="9">
                        <c:v>2411364285</c:v>
                      </c:pt>
                      <c:pt idx="10">
                        <c:v>2757444187</c:v>
                      </c:pt>
                      <c:pt idx="11">
                        <c:v>3835895138</c:v>
                      </c:pt>
                      <c:pt idx="12">
                        <c:v>5704994883</c:v>
                      </c:pt>
                      <c:pt idx="13">
                        <c:v>5552610112</c:v>
                      </c:pt>
                      <c:pt idx="14">
                        <c:v>5510735739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5BEB-4F94-904C-02801AC9755A}"/>
                  </c:ext>
                </c:extLst>
              </c15:ser>
            </c15:filteredLineSeries>
            <c15:filteredLineSeries>
              <c15:ser>
                <c:idx val="54"/>
                <c:order val="5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Value'!$A$56</c15:sqref>
                        </c15:formulaRef>
                      </c:ext>
                    </c:extLst>
                    <c:strCache>
                      <c:ptCount val="1"/>
                      <c:pt idx="0">
                        <c:v> Reeves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Value'!$B$56:$S$56</c15:sqref>
                        </c15:fullRef>
                        <c15:formulaRef>
                          <c15:sqref>'ADV Market Value'!$B$56:$Q$56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839804403</c:v>
                      </c:pt>
                      <c:pt idx="1">
                        <c:v>903569240</c:v>
                      </c:pt>
                      <c:pt idx="2">
                        <c:v>812606830</c:v>
                      </c:pt>
                      <c:pt idx="3">
                        <c:v>822131480</c:v>
                      </c:pt>
                      <c:pt idx="4">
                        <c:v>961435800</c:v>
                      </c:pt>
                      <c:pt idx="5">
                        <c:v>1909943630</c:v>
                      </c:pt>
                      <c:pt idx="6">
                        <c:v>1722675290</c:v>
                      </c:pt>
                      <c:pt idx="7">
                        <c:v>2791708500</c:v>
                      </c:pt>
                      <c:pt idx="8">
                        <c:v>3286586040</c:v>
                      </c:pt>
                      <c:pt idx="9">
                        <c:v>3349496140</c:v>
                      </c:pt>
                      <c:pt idx="10">
                        <c:v>4626538330</c:v>
                      </c:pt>
                      <c:pt idx="11">
                        <c:v>12240360214</c:v>
                      </c:pt>
                      <c:pt idx="12">
                        <c:v>17683624328</c:v>
                      </c:pt>
                      <c:pt idx="13">
                        <c:v>14768048059</c:v>
                      </c:pt>
                      <c:pt idx="14">
                        <c:v>16186221384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5BEB-4F94-904C-02801AC9755A}"/>
                  </c:ext>
                </c:extLst>
              </c15:ser>
            </c15:filteredLineSeries>
            <c15:filteredLineSeries>
              <c15:ser>
                <c:idx val="55"/>
                <c:order val="5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Value'!$A$57</c15:sqref>
                        </c15:formulaRef>
                      </c:ext>
                    </c:extLst>
                    <c:strCache>
                      <c:ptCount val="1"/>
                      <c:pt idx="0">
                        <c:v> Runnels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Value'!$B$57:$S$57</c15:sqref>
                        </c15:fullRef>
                        <c15:formulaRef>
                          <c15:sqref>'ADV Market Value'!$B$57:$Q$57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946273070</c:v>
                      </c:pt>
                      <c:pt idx="1">
                        <c:v>1108229790</c:v>
                      </c:pt>
                      <c:pt idx="2">
                        <c:v>1144413890</c:v>
                      </c:pt>
                      <c:pt idx="3">
                        <c:v>1199635930</c:v>
                      </c:pt>
                      <c:pt idx="4">
                        <c:v>1165881680</c:v>
                      </c:pt>
                      <c:pt idx="5">
                        <c:v>1184007080</c:v>
                      </c:pt>
                      <c:pt idx="6">
                        <c:v>1206290170</c:v>
                      </c:pt>
                      <c:pt idx="7">
                        <c:v>1381174680</c:v>
                      </c:pt>
                      <c:pt idx="8">
                        <c:v>1338395080</c:v>
                      </c:pt>
                      <c:pt idx="9">
                        <c:v>1327460110</c:v>
                      </c:pt>
                      <c:pt idx="10">
                        <c:v>1396751210</c:v>
                      </c:pt>
                      <c:pt idx="11">
                        <c:v>1523774840</c:v>
                      </c:pt>
                      <c:pt idx="12">
                        <c:v>1606367910</c:v>
                      </c:pt>
                      <c:pt idx="13">
                        <c:v>1716913212</c:v>
                      </c:pt>
                      <c:pt idx="14">
                        <c:v>1811662278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5BEB-4F94-904C-02801AC9755A}"/>
                  </c:ext>
                </c:extLst>
              </c15:ser>
            </c15:filteredLineSeries>
            <c15:filteredLineSeries>
              <c15:ser>
                <c:idx val="56"/>
                <c:order val="5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Value'!$A$58</c15:sqref>
                        </c15:formulaRef>
                      </c:ext>
                    </c:extLst>
                    <c:strCache>
                      <c:ptCount val="1"/>
                      <c:pt idx="0">
                        <c:v> Schleicher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Value'!$B$58:$S$58</c15:sqref>
                        </c15:fullRef>
                        <c15:formulaRef>
                          <c15:sqref>'ADV Market Value'!$B$58:$Q$58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681277289</c:v>
                      </c:pt>
                      <c:pt idx="1">
                        <c:v>783805673</c:v>
                      </c:pt>
                      <c:pt idx="2">
                        <c:v>656050394</c:v>
                      </c:pt>
                      <c:pt idx="3">
                        <c:v>705102265</c:v>
                      </c:pt>
                      <c:pt idx="4">
                        <c:v>900654120</c:v>
                      </c:pt>
                      <c:pt idx="5">
                        <c:v>980623161</c:v>
                      </c:pt>
                      <c:pt idx="6">
                        <c:v>970786817</c:v>
                      </c:pt>
                      <c:pt idx="7">
                        <c:v>956112627</c:v>
                      </c:pt>
                      <c:pt idx="8">
                        <c:v>1012841269</c:v>
                      </c:pt>
                      <c:pt idx="9">
                        <c:v>953662782</c:v>
                      </c:pt>
                      <c:pt idx="10">
                        <c:v>952469472</c:v>
                      </c:pt>
                      <c:pt idx="11">
                        <c:v>950834666</c:v>
                      </c:pt>
                      <c:pt idx="12">
                        <c:v>1116046125</c:v>
                      </c:pt>
                      <c:pt idx="13">
                        <c:v>1362126357</c:v>
                      </c:pt>
                      <c:pt idx="14">
                        <c:v>1437754382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5BEB-4F94-904C-02801AC9755A}"/>
                  </c:ext>
                </c:extLst>
              </c15:ser>
            </c15:filteredLineSeries>
            <c15:filteredLineSeries>
              <c15:ser>
                <c:idx val="57"/>
                <c:order val="5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Value'!$A$59</c15:sqref>
                        </c15:formulaRef>
                      </c:ext>
                    </c:extLst>
                    <c:strCache>
                      <c:ptCount val="1"/>
                      <c:pt idx="0">
                        <c:v> Scurry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Value'!$B$59:$S$59</c15:sqref>
                        </c15:fullRef>
                        <c15:formulaRef>
                          <c15:sqref>'ADV Market Value'!$B$59:$Q$59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2901703692</c:v>
                      </c:pt>
                      <c:pt idx="1">
                        <c:v>3677540836</c:v>
                      </c:pt>
                      <c:pt idx="2">
                        <c:v>3465251579</c:v>
                      </c:pt>
                      <c:pt idx="3">
                        <c:v>3639341368</c:v>
                      </c:pt>
                      <c:pt idx="4">
                        <c:v>3562397980</c:v>
                      </c:pt>
                      <c:pt idx="5">
                        <c:v>4179495139</c:v>
                      </c:pt>
                      <c:pt idx="6">
                        <c:v>4264813439</c:v>
                      </c:pt>
                      <c:pt idx="7">
                        <c:v>4517727914</c:v>
                      </c:pt>
                      <c:pt idx="8">
                        <c:v>3856956346</c:v>
                      </c:pt>
                      <c:pt idx="9">
                        <c:v>3246724583</c:v>
                      </c:pt>
                      <c:pt idx="10">
                        <c:v>3196880481</c:v>
                      </c:pt>
                      <c:pt idx="11">
                        <c:v>3649013828</c:v>
                      </c:pt>
                      <c:pt idx="12">
                        <c:v>4146190225</c:v>
                      </c:pt>
                      <c:pt idx="13">
                        <c:v>3893433314</c:v>
                      </c:pt>
                      <c:pt idx="14">
                        <c:v>3729591807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5BEB-4F94-904C-02801AC9755A}"/>
                  </c:ext>
                </c:extLst>
              </c15:ser>
            </c15:filteredLineSeries>
            <c15:filteredLineSeries>
              <c15:ser>
                <c:idx val="58"/>
                <c:order val="5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Value'!$A$60</c15:sqref>
                        </c15:formulaRef>
                      </c:ext>
                    </c:extLst>
                    <c:strCache>
                      <c:ptCount val="1"/>
                      <c:pt idx="0">
                        <c:v> Sterling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Value'!$B$60:$S$60</c15:sqref>
                        </c15:fullRef>
                        <c15:formulaRef>
                          <c15:sqref>'ADV Market Value'!$B$60:$Q$60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672085312</c:v>
                      </c:pt>
                      <c:pt idx="1">
                        <c:v>1435918438</c:v>
                      </c:pt>
                      <c:pt idx="2">
                        <c:v>1623927155</c:v>
                      </c:pt>
                      <c:pt idx="3">
                        <c:v>1760129900</c:v>
                      </c:pt>
                      <c:pt idx="4">
                        <c:v>1427811280</c:v>
                      </c:pt>
                      <c:pt idx="5">
                        <c:v>1367976880</c:v>
                      </c:pt>
                      <c:pt idx="6">
                        <c:v>1280828480</c:v>
                      </c:pt>
                      <c:pt idx="7">
                        <c:v>1317455940</c:v>
                      </c:pt>
                      <c:pt idx="8">
                        <c:v>1209713290</c:v>
                      </c:pt>
                      <c:pt idx="9">
                        <c:v>991263540</c:v>
                      </c:pt>
                      <c:pt idx="10">
                        <c:v>892138740</c:v>
                      </c:pt>
                      <c:pt idx="11">
                        <c:v>1060423820</c:v>
                      </c:pt>
                      <c:pt idx="12">
                        <c:v>1005904685</c:v>
                      </c:pt>
                      <c:pt idx="13">
                        <c:v>916417867</c:v>
                      </c:pt>
                      <c:pt idx="14">
                        <c:v>981201787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5BEB-4F94-904C-02801AC9755A}"/>
                  </c:ext>
                </c:extLst>
              </c15:ser>
            </c15:filteredLineSeries>
            <c15:filteredLineSeries>
              <c15:ser>
                <c:idx val="59"/>
                <c:order val="5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Value'!$A$61</c15:sqref>
                        </c15:formulaRef>
                      </c:ext>
                    </c:extLst>
                    <c:strCache>
                      <c:ptCount val="1"/>
                      <c:pt idx="0">
                        <c:v> Sutton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Value'!$B$61:$S$61</c15:sqref>
                        </c15:fullRef>
                        <c15:formulaRef>
                          <c15:sqref>'ADV Market Value'!$B$61:$Q$61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1995373645</c:v>
                      </c:pt>
                      <c:pt idx="1">
                        <c:v>2323933053</c:v>
                      </c:pt>
                      <c:pt idx="2">
                        <c:v>1952898386</c:v>
                      </c:pt>
                      <c:pt idx="3">
                        <c:v>1684945500</c:v>
                      </c:pt>
                      <c:pt idx="4">
                        <c:v>1352630269</c:v>
                      </c:pt>
                      <c:pt idx="5">
                        <c:v>1332925952</c:v>
                      </c:pt>
                      <c:pt idx="6">
                        <c:v>1296501576</c:v>
                      </c:pt>
                      <c:pt idx="7">
                        <c:v>1292058959</c:v>
                      </c:pt>
                      <c:pt idx="8">
                        <c:v>1449161839</c:v>
                      </c:pt>
                      <c:pt idx="9">
                        <c:v>1384314482</c:v>
                      </c:pt>
                      <c:pt idx="10">
                        <c:v>1604753645</c:v>
                      </c:pt>
                      <c:pt idx="11">
                        <c:v>1596005108</c:v>
                      </c:pt>
                      <c:pt idx="12">
                        <c:v>1675932879</c:v>
                      </c:pt>
                      <c:pt idx="13">
                        <c:v>1735871766</c:v>
                      </c:pt>
                      <c:pt idx="14">
                        <c:v>1728307559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5BEB-4F94-904C-02801AC9755A}"/>
                  </c:ext>
                </c:extLst>
              </c15:ser>
            </c15:filteredLineSeries>
            <c15:filteredLineSeries>
              <c15:ser>
                <c:idx val="60"/>
                <c:order val="6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Value'!$A$62</c15:sqref>
                        </c15:formulaRef>
                      </c:ext>
                    </c:extLst>
                    <c:strCache>
                      <c:ptCount val="1"/>
                      <c:pt idx="0">
                        <c:v> Taylor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Value'!$B$62:$S$62</c15:sqref>
                        </c15:fullRef>
                        <c15:formulaRef>
                          <c15:sqref>'ADV Market Value'!$B$62:$Q$62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6754615602</c:v>
                      </c:pt>
                      <c:pt idx="1">
                        <c:v>7285975165</c:v>
                      </c:pt>
                      <c:pt idx="2">
                        <c:v>7518607540</c:v>
                      </c:pt>
                      <c:pt idx="3">
                        <c:v>7572852861</c:v>
                      </c:pt>
                      <c:pt idx="4">
                        <c:v>7634515260</c:v>
                      </c:pt>
                      <c:pt idx="5">
                        <c:v>7847590899</c:v>
                      </c:pt>
                      <c:pt idx="6">
                        <c:v>8018565849</c:v>
                      </c:pt>
                      <c:pt idx="7">
                        <c:v>8251705712</c:v>
                      </c:pt>
                      <c:pt idx="8">
                        <c:v>8642732463</c:v>
                      </c:pt>
                      <c:pt idx="9">
                        <c:v>9008205714</c:v>
                      </c:pt>
                      <c:pt idx="10">
                        <c:v>9444691379</c:v>
                      </c:pt>
                      <c:pt idx="11">
                        <c:v>9996258558</c:v>
                      </c:pt>
                      <c:pt idx="12">
                        <c:v>10394037202</c:v>
                      </c:pt>
                      <c:pt idx="13">
                        <c:v>14027547180</c:v>
                      </c:pt>
                      <c:pt idx="14">
                        <c:v>14906454621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C-5BEB-4F94-904C-02801AC9755A}"/>
                  </c:ext>
                </c:extLst>
              </c15:ser>
            </c15:filteredLineSeries>
            <c15:filteredLineSeries>
              <c15:ser>
                <c:idx val="61"/>
                <c:order val="6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Value'!$A$63</c15:sqref>
                        </c15:formulaRef>
                      </c:ext>
                    </c:extLst>
                    <c:strCache>
                      <c:ptCount val="1"/>
                      <c:pt idx="0">
                        <c:v> Terrell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Value'!$B$63:$S$63</c15:sqref>
                        </c15:fullRef>
                        <c15:formulaRef>
                          <c15:sqref>'ADV Market Value'!$B$63:$Q$63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1176146202</c:v>
                      </c:pt>
                      <c:pt idx="1">
                        <c:v>1257766802</c:v>
                      </c:pt>
                      <c:pt idx="2">
                        <c:v>1154309658</c:v>
                      </c:pt>
                      <c:pt idx="3">
                        <c:v>1023853710</c:v>
                      </c:pt>
                      <c:pt idx="4">
                        <c:v>879870489</c:v>
                      </c:pt>
                      <c:pt idx="5">
                        <c:v>795358013</c:v>
                      </c:pt>
                      <c:pt idx="6">
                        <c:v>764710456</c:v>
                      </c:pt>
                      <c:pt idx="7">
                        <c:v>763295141</c:v>
                      </c:pt>
                      <c:pt idx="8">
                        <c:v>718393838</c:v>
                      </c:pt>
                      <c:pt idx="9">
                        <c:v>632224825</c:v>
                      </c:pt>
                      <c:pt idx="10">
                        <c:v>638915974</c:v>
                      </c:pt>
                      <c:pt idx="11">
                        <c:v>650101194</c:v>
                      </c:pt>
                      <c:pt idx="12">
                        <c:v>631578592</c:v>
                      </c:pt>
                      <c:pt idx="13">
                        <c:v>599540811</c:v>
                      </c:pt>
                      <c:pt idx="14">
                        <c:v>607396554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5BEB-4F94-904C-02801AC9755A}"/>
                  </c:ext>
                </c:extLst>
              </c15:ser>
            </c15:filteredLineSeries>
            <c15:filteredLineSeries>
              <c15:ser>
                <c:idx val="62"/>
                <c:order val="6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Value'!$A$64</c15:sqref>
                        </c15:formulaRef>
                      </c:ext>
                    </c:extLst>
                    <c:strCache>
                      <c:ptCount val="1"/>
                      <c:pt idx="0">
                        <c:v> Terry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Value'!$B$64:$S$64</c15:sqref>
                        </c15:fullRef>
                        <c15:formulaRef>
                          <c15:sqref>'ADV Market Value'!$B$64:$Q$64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943268320</c:v>
                      </c:pt>
                      <c:pt idx="1">
                        <c:v>1105875830</c:v>
                      </c:pt>
                      <c:pt idx="2">
                        <c:v>1081881420</c:v>
                      </c:pt>
                      <c:pt idx="3">
                        <c:v>1246761610</c:v>
                      </c:pt>
                      <c:pt idx="4">
                        <c:v>1362580437</c:v>
                      </c:pt>
                      <c:pt idx="5">
                        <c:v>1548668982</c:v>
                      </c:pt>
                      <c:pt idx="6">
                        <c:v>1518471337</c:v>
                      </c:pt>
                      <c:pt idx="7">
                        <c:v>1583300492</c:v>
                      </c:pt>
                      <c:pt idx="8">
                        <c:v>1176073694</c:v>
                      </c:pt>
                      <c:pt idx="9">
                        <c:v>1012552189</c:v>
                      </c:pt>
                      <c:pt idx="10">
                        <c:v>1166827625</c:v>
                      </c:pt>
                      <c:pt idx="11">
                        <c:v>1277696805</c:v>
                      </c:pt>
                      <c:pt idx="12">
                        <c:v>1375027242</c:v>
                      </c:pt>
                      <c:pt idx="13">
                        <c:v>1322663540</c:v>
                      </c:pt>
                      <c:pt idx="14">
                        <c:v>1147159041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5BEB-4F94-904C-02801AC9755A}"/>
                  </c:ext>
                </c:extLst>
              </c15:ser>
            </c15:filteredLineSeries>
            <c15:filteredLineSeries>
              <c15:ser>
                <c:idx val="63"/>
                <c:order val="6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Value'!$A$65</c15:sqref>
                        </c15:formulaRef>
                      </c:ext>
                    </c:extLst>
                    <c:strCache>
                      <c:ptCount val="1"/>
                      <c:pt idx="0">
                        <c:v> Tom Green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Value'!$B$65:$S$65</c15:sqref>
                        </c15:fullRef>
                        <c15:formulaRef>
                          <c15:sqref>'ADV Market Value'!$B$65:$Q$65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4756459435</c:v>
                      </c:pt>
                      <c:pt idx="1">
                        <c:v>5589161528</c:v>
                      </c:pt>
                      <c:pt idx="2">
                        <c:v>5951250904</c:v>
                      </c:pt>
                      <c:pt idx="3">
                        <c:v>6218010266</c:v>
                      </c:pt>
                      <c:pt idx="4">
                        <c:v>6421880837</c:v>
                      </c:pt>
                      <c:pt idx="5">
                        <c:v>6545707662</c:v>
                      </c:pt>
                      <c:pt idx="6">
                        <c:v>7010436584</c:v>
                      </c:pt>
                      <c:pt idx="7">
                        <c:v>7789308984</c:v>
                      </c:pt>
                      <c:pt idx="8">
                        <c:v>8370170369</c:v>
                      </c:pt>
                      <c:pt idx="9">
                        <c:v>8805220796</c:v>
                      </c:pt>
                      <c:pt idx="10">
                        <c:v>9228468148</c:v>
                      </c:pt>
                      <c:pt idx="11">
                        <c:v>9396907979</c:v>
                      </c:pt>
                      <c:pt idx="12">
                        <c:v>9836626606</c:v>
                      </c:pt>
                      <c:pt idx="13">
                        <c:v>10112719265</c:v>
                      </c:pt>
                      <c:pt idx="14">
                        <c:v>10761047217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5BEB-4F94-904C-02801AC9755A}"/>
                  </c:ext>
                </c:extLst>
              </c15:ser>
            </c15:filteredLineSeries>
            <c15:filteredLineSeries>
              <c15:ser>
                <c:idx val="64"/>
                <c:order val="6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Value'!$A$66</c15:sqref>
                        </c15:formulaRef>
                      </c:ext>
                    </c:extLst>
                    <c:strCache>
                      <c:ptCount val="1"/>
                      <c:pt idx="0">
                        <c:v> Potter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Value'!$B$66:$S$66</c15:sqref>
                        </c15:fullRef>
                        <c15:formulaRef>
                          <c15:sqref>'ADV Market Value'!$B$66:$Q$66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6412394757</c:v>
                      </c:pt>
                      <c:pt idx="1">
                        <c:v>6844895641</c:v>
                      </c:pt>
                      <c:pt idx="2">
                        <c:v>6752456283</c:v>
                      </c:pt>
                      <c:pt idx="3">
                        <c:v>6942313503</c:v>
                      </c:pt>
                      <c:pt idx="4">
                        <c:v>7152937734</c:v>
                      </c:pt>
                      <c:pt idx="5">
                        <c:v>7346036215</c:v>
                      </c:pt>
                      <c:pt idx="6">
                        <c:v>7406883335</c:v>
                      </c:pt>
                      <c:pt idx="7">
                        <c:v>7664483797</c:v>
                      </c:pt>
                      <c:pt idx="8">
                        <c:v>7894513272</c:v>
                      </c:pt>
                      <c:pt idx="9">
                        <c:v>8057532185</c:v>
                      </c:pt>
                      <c:pt idx="10">
                        <c:v>8464316930</c:v>
                      </c:pt>
                      <c:pt idx="11">
                        <c:v>8750679547</c:v>
                      </c:pt>
                      <c:pt idx="12">
                        <c:v>9127790942</c:v>
                      </c:pt>
                      <c:pt idx="13">
                        <c:v>10749076338</c:v>
                      </c:pt>
                      <c:pt idx="14">
                        <c:v>10908716962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5BEB-4F94-904C-02801AC9755A}"/>
                  </c:ext>
                </c:extLst>
              </c15:ser>
            </c15:filteredLineSeries>
            <c15:filteredLineSeries>
              <c15:ser>
                <c:idx val="65"/>
                <c:order val="6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Value'!$A$67</c15:sqref>
                        </c15:formulaRef>
                      </c:ext>
                    </c:extLst>
                    <c:strCache>
                      <c:ptCount val="1"/>
                      <c:pt idx="0">
                        <c:v> Randall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Value'!$B$67:$S$67</c15:sqref>
                        </c15:fullRef>
                        <c15:formulaRef>
                          <c15:sqref>'ADV Market Value'!$B$67:$Q$67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7088937257</c:v>
                      </c:pt>
                      <c:pt idx="1">
                        <c:v>7531965417</c:v>
                      </c:pt>
                      <c:pt idx="2">
                        <c:v>7783134562</c:v>
                      </c:pt>
                      <c:pt idx="3">
                        <c:v>8020777856</c:v>
                      </c:pt>
                      <c:pt idx="4">
                        <c:v>8200533091</c:v>
                      </c:pt>
                      <c:pt idx="5">
                        <c:v>8439757268</c:v>
                      </c:pt>
                      <c:pt idx="6">
                        <c:v>8637671108</c:v>
                      </c:pt>
                      <c:pt idx="7">
                        <c:v>9051905103</c:v>
                      </c:pt>
                      <c:pt idx="8">
                        <c:v>9572491939</c:v>
                      </c:pt>
                      <c:pt idx="9">
                        <c:v>10003673741</c:v>
                      </c:pt>
                      <c:pt idx="10">
                        <c:v>10883101170</c:v>
                      </c:pt>
                      <c:pt idx="11">
                        <c:v>11402684135</c:v>
                      </c:pt>
                      <c:pt idx="12">
                        <c:v>11853418907</c:v>
                      </c:pt>
                      <c:pt idx="13">
                        <c:v>13444282345</c:v>
                      </c:pt>
                      <c:pt idx="14">
                        <c:v>14114347101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5BEB-4F94-904C-02801AC9755A}"/>
                  </c:ext>
                </c:extLst>
              </c15:ser>
            </c15:filteredLineSeries>
            <c15:filteredLineSeries>
              <c15:ser>
                <c:idx val="66"/>
                <c:order val="6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Value'!$A$68</c15:sqref>
                        </c15:formulaRef>
                      </c:ext>
                    </c:extLst>
                    <c:strCache>
                      <c:ptCount val="1"/>
                      <c:pt idx="0">
                        <c:v> Upton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Value'!$B$68:$S$68</c15:sqref>
                        </c15:fullRef>
                        <c15:formulaRef>
                          <c15:sqref>'ADV Market Value'!$B$68:$Q$68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2935088583</c:v>
                      </c:pt>
                      <c:pt idx="1">
                        <c:v>3500687619</c:v>
                      </c:pt>
                      <c:pt idx="2">
                        <c:v>3541300727</c:v>
                      </c:pt>
                      <c:pt idx="3">
                        <c:v>4128353750</c:v>
                      </c:pt>
                      <c:pt idx="4">
                        <c:v>4052623192</c:v>
                      </c:pt>
                      <c:pt idx="5">
                        <c:v>5305571683</c:v>
                      </c:pt>
                      <c:pt idx="6">
                        <c:v>4912693971</c:v>
                      </c:pt>
                      <c:pt idx="7">
                        <c:v>5145931318</c:v>
                      </c:pt>
                      <c:pt idx="8">
                        <c:v>4190465027</c:v>
                      </c:pt>
                      <c:pt idx="9">
                        <c:v>3040154504</c:v>
                      </c:pt>
                      <c:pt idx="10">
                        <c:v>3584862395</c:v>
                      </c:pt>
                      <c:pt idx="11">
                        <c:v>4915481626</c:v>
                      </c:pt>
                      <c:pt idx="12">
                        <c:v>6377138295</c:v>
                      </c:pt>
                      <c:pt idx="13">
                        <c:v>8038930930</c:v>
                      </c:pt>
                      <c:pt idx="14">
                        <c:v>8472870598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5BEB-4F94-904C-02801AC9755A}"/>
                  </c:ext>
                </c:extLst>
              </c15:ser>
            </c15:filteredLineSeries>
            <c15:filteredLineSeries>
              <c15:ser>
                <c:idx val="67"/>
                <c:order val="6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Value'!$A$69</c15:sqref>
                        </c15:formulaRef>
                      </c:ext>
                    </c:extLst>
                    <c:strCache>
                      <c:ptCount val="1"/>
                      <c:pt idx="0">
                        <c:v> Ward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Value'!$B$69:$S$69</c15:sqref>
                        </c15:fullRef>
                        <c15:formulaRef>
                          <c15:sqref>'ADV Market Value'!$B$69:$Q$69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1660091848</c:v>
                      </c:pt>
                      <c:pt idx="1">
                        <c:v>1940786188</c:v>
                      </c:pt>
                      <c:pt idx="2">
                        <c:v>1776968448</c:v>
                      </c:pt>
                      <c:pt idx="3">
                        <c:v>1925339760</c:v>
                      </c:pt>
                      <c:pt idx="4">
                        <c:v>1901768410</c:v>
                      </c:pt>
                      <c:pt idx="5">
                        <c:v>2689386860</c:v>
                      </c:pt>
                      <c:pt idx="6">
                        <c:v>2941682460</c:v>
                      </c:pt>
                      <c:pt idx="7">
                        <c:v>4011784640</c:v>
                      </c:pt>
                      <c:pt idx="8">
                        <c:v>3579233440</c:v>
                      </c:pt>
                      <c:pt idx="9">
                        <c:v>2562477540</c:v>
                      </c:pt>
                      <c:pt idx="10">
                        <c:v>2777330760</c:v>
                      </c:pt>
                      <c:pt idx="11">
                        <c:v>3411543190</c:v>
                      </c:pt>
                      <c:pt idx="12">
                        <c:v>5157928787</c:v>
                      </c:pt>
                      <c:pt idx="13">
                        <c:v>5449344564</c:v>
                      </c:pt>
                      <c:pt idx="14">
                        <c:v>4815243937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5BEB-4F94-904C-02801AC9755A}"/>
                  </c:ext>
                </c:extLst>
              </c15:ser>
            </c15:filteredLineSeries>
            <c15:filteredLineSeries>
              <c15:ser>
                <c:idx val="68"/>
                <c:order val="6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Value'!$A$70</c15:sqref>
                        </c15:formulaRef>
                      </c:ext>
                    </c:extLst>
                    <c:strCache>
                      <c:ptCount val="1"/>
                      <c:pt idx="0">
                        <c:v> Winkler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Value'!$B$70:$S$70</c15:sqref>
                        </c15:fullRef>
                        <c15:formulaRef>
                          <c15:sqref>'ADV Market Value'!$B$70:$Q$70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1149493578</c:v>
                      </c:pt>
                      <c:pt idx="1">
                        <c:v>1712502237</c:v>
                      </c:pt>
                      <c:pt idx="2">
                        <c:v>1626069327</c:v>
                      </c:pt>
                      <c:pt idx="3">
                        <c:v>1651749284</c:v>
                      </c:pt>
                      <c:pt idx="4">
                        <c:v>1514450001</c:v>
                      </c:pt>
                      <c:pt idx="5">
                        <c:v>1653759373</c:v>
                      </c:pt>
                      <c:pt idx="6">
                        <c:v>1473846885</c:v>
                      </c:pt>
                      <c:pt idx="7">
                        <c:v>1705231461</c:v>
                      </c:pt>
                      <c:pt idx="8">
                        <c:v>1260732197</c:v>
                      </c:pt>
                      <c:pt idx="9">
                        <c:v>1036250992</c:v>
                      </c:pt>
                      <c:pt idx="10">
                        <c:v>1373334109</c:v>
                      </c:pt>
                      <c:pt idx="11">
                        <c:v>1686326364</c:v>
                      </c:pt>
                      <c:pt idx="12">
                        <c:v>2871200096</c:v>
                      </c:pt>
                      <c:pt idx="13">
                        <c:v>3605351293</c:v>
                      </c:pt>
                      <c:pt idx="14">
                        <c:v>3248062402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5BEB-4F94-904C-02801AC9755A}"/>
                  </c:ext>
                </c:extLst>
              </c15:ser>
            </c15:filteredLineSeries>
            <c15:filteredLineSeries>
              <c15:ser>
                <c:idx val="69"/>
                <c:order val="6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Market Value'!$A$71</c15:sqref>
                        </c15:formulaRef>
                      </c:ext>
                    </c:extLst>
                    <c:strCache>
                      <c:ptCount val="1"/>
                      <c:pt idx="0">
                        <c:v> Yoakum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Market Value'!$B$1:$S$1</c15:sqref>
                        </c15:fullRef>
                        <c15:formulaRef>
                          <c15:sqref>'ADV Market Value'!$B$1:$Q$1</c15:sqref>
                        </c15:formulaRef>
                      </c:ext>
                    </c:extLst>
                    <c:strCache>
                      <c:ptCount val="16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Market Value'!$B$71:$S$71</c15:sqref>
                        </c15:fullRef>
                        <c15:formulaRef>
                          <c15:sqref>'ADV Market Value'!$B$71:$Q$71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6"/>
                      <c:pt idx="0">
                        <c:v>3545677750</c:v>
                      </c:pt>
                      <c:pt idx="1">
                        <c:v>4653730305</c:v>
                      </c:pt>
                      <c:pt idx="2">
                        <c:v>3784177265</c:v>
                      </c:pt>
                      <c:pt idx="3">
                        <c:v>4355453131</c:v>
                      </c:pt>
                      <c:pt idx="4">
                        <c:v>4355510397</c:v>
                      </c:pt>
                      <c:pt idx="5">
                        <c:v>4986687131</c:v>
                      </c:pt>
                      <c:pt idx="6">
                        <c:v>4478603503</c:v>
                      </c:pt>
                      <c:pt idx="7">
                        <c:v>4581581509</c:v>
                      </c:pt>
                      <c:pt idx="8">
                        <c:v>3075273098</c:v>
                      </c:pt>
                      <c:pt idx="9">
                        <c:v>2043893955</c:v>
                      </c:pt>
                      <c:pt idx="10">
                        <c:v>2320334162</c:v>
                      </c:pt>
                      <c:pt idx="11">
                        <c:v>2431336818</c:v>
                      </c:pt>
                      <c:pt idx="12">
                        <c:v>3076078049</c:v>
                      </c:pt>
                      <c:pt idx="13">
                        <c:v>2931844880</c:v>
                      </c:pt>
                      <c:pt idx="14">
                        <c:v>2321720857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5BEB-4F94-904C-02801AC9755A}"/>
                  </c:ext>
                </c:extLst>
              </c15:ser>
            </c15:filteredLineSeries>
          </c:ext>
        </c:extLst>
      </c:lineChart>
      <c:catAx>
        <c:axId val="141174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49151"/>
        <c:crosses val="autoZero"/>
        <c:auto val="1"/>
        <c:lblAlgn val="ctr"/>
        <c:lblOffset val="100"/>
        <c:noMultiLvlLbl val="0"/>
      </c:catAx>
      <c:valAx>
        <c:axId val="141174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4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ADV Taxable Value (2007-2021)</a:t>
            </a:r>
            <a:endParaRPr lang="en-US"/>
          </a:p>
        </c:rich>
      </c:tx>
      <c:layout>
        <c:manualLayout>
          <c:xMode val="edge"/>
          <c:yMode val="edge"/>
          <c:x val="0.18975751131358962"/>
          <c:y val="4.166658924273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'ADV Taxable Value'!$B$74</c:f>
              <c:numCache>
                <c:formatCode>_("$"* #,##0_);_("$"* \(#,##0\);_("$"* "-"??_);_(@_)</c:formatCode>
                <c:ptCount val="1"/>
                <c:pt idx="0">
                  <c:v>1634417933.4857142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9-CA42-BCE9-E3F230684DE8}"/>
            </c:ext>
          </c:extLst>
        </c:ser>
        <c:ser>
          <c:idx val="1"/>
          <c:order val="1"/>
          <c:tx>
            <c:v>2008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'ADV Taxable Value'!$C$74</c:f>
              <c:numCache>
                <c:formatCode>_("$"* #,##0_);_("$"* \(#,##0\);_("$"* "-"??_);_(@_)</c:formatCode>
                <c:ptCount val="1"/>
                <c:pt idx="0">
                  <c:v>2048492154.3428571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E9-CA42-BCE9-E3F230684DE8}"/>
            </c:ext>
          </c:extLst>
        </c:ser>
        <c:ser>
          <c:idx val="2"/>
          <c:order val="2"/>
          <c:tx>
            <c:v>2009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'ADV Taxable Value'!$D$74</c:f>
              <c:numCache>
                <c:formatCode>_("$"* #,##0_);_("$"* \(#,##0\);_("$"* "-"??_);_(@_)</c:formatCode>
                <c:ptCount val="1"/>
                <c:pt idx="0">
                  <c:v>1985180131.0428572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E9-CA42-BCE9-E3F230684DE8}"/>
            </c:ext>
          </c:extLst>
        </c:ser>
        <c:ser>
          <c:idx val="3"/>
          <c:order val="3"/>
          <c:tx>
            <c:v>2010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'ADV Taxable Value'!$E$74</c:f>
              <c:numCache>
                <c:formatCode>_("$"* #,##0_);_("$"* \(#,##0\);_("$"* "-"??_);_(@_)</c:formatCode>
                <c:ptCount val="1"/>
                <c:pt idx="0">
                  <c:v>2107069272.7428572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E9-CA42-BCE9-E3F230684DE8}"/>
            </c:ext>
          </c:extLst>
        </c:ser>
        <c:ser>
          <c:idx val="4"/>
          <c:order val="4"/>
          <c:tx>
            <c:v>2011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'ADV Taxable Value'!$F$74</c:f>
              <c:numCache>
                <c:formatCode>_("$"* #,##0_);_("$"* \(#,##0\);_("$"* "-"??_);_(@_)</c:formatCode>
                <c:ptCount val="1"/>
                <c:pt idx="0">
                  <c:v>2022128776.3428571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E9-CA42-BCE9-E3F230684DE8}"/>
            </c:ext>
          </c:extLst>
        </c:ser>
        <c:ser>
          <c:idx val="5"/>
          <c:order val="5"/>
          <c:tx>
            <c:v>2012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'ADV Taxable Value'!$G$74</c:f>
              <c:numCache>
                <c:formatCode>_("$"* #,##0_);_("$"* \(#,##0\);_("$"* "-"??_);_(@_)</c:formatCode>
                <c:ptCount val="1"/>
                <c:pt idx="0">
                  <c:v>2325465704.4714284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E9-CA42-BCE9-E3F230684DE8}"/>
            </c:ext>
          </c:extLst>
        </c:ser>
        <c:ser>
          <c:idx val="6"/>
          <c:order val="6"/>
          <c:tx>
            <c:v>2013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Taxable Value'!$H$74</c:f>
              <c:numCache>
                <c:formatCode>_("$"* #,##0_);_("$"* \(#,##0\);_("$"* "-"??_);_(@_)</c:formatCode>
                <c:ptCount val="1"/>
                <c:pt idx="0">
                  <c:v>2393524268.1428571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E9-CA42-BCE9-E3F230684DE8}"/>
            </c:ext>
          </c:extLst>
        </c:ser>
        <c:ser>
          <c:idx val="7"/>
          <c:order val="7"/>
          <c:tx>
            <c:v>2014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Taxable Value'!$I$74</c:f>
              <c:numCache>
                <c:formatCode>_("$"* #,##0_);_("$"* \(#,##0\);_("$"* "-"??_);_(@_)</c:formatCode>
                <c:ptCount val="1"/>
                <c:pt idx="0">
                  <c:v>2614755603.8000002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E9-CA42-BCE9-E3F230684DE8}"/>
            </c:ext>
          </c:extLst>
        </c:ser>
        <c:ser>
          <c:idx val="8"/>
          <c:order val="8"/>
          <c:tx>
            <c:v>2015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Taxable Value'!$J$74</c:f>
              <c:numCache>
                <c:formatCode>_("$"* #,##0_);_("$"* \(#,##0\);_("$"* "-"??_);_(@_)</c:formatCode>
                <c:ptCount val="1"/>
                <c:pt idx="0">
                  <c:v>2410158604.9000001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E9-CA42-BCE9-E3F230684DE8}"/>
            </c:ext>
          </c:extLst>
        </c:ser>
        <c:ser>
          <c:idx val="9"/>
          <c:order val="9"/>
          <c:tx>
            <c:v>2016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Taxable Value'!$K$74</c:f>
              <c:numCache>
                <c:formatCode>_("$"* #,##0_);_("$"* \(#,##0\);_("$"* "-"??_);_(@_)</c:formatCode>
                <c:ptCount val="1"/>
                <c:pt idx="0">
                  <c:v>2178146449.0857143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1E9-CA42-BCE9-E3F230684DE8}"/>
            </c:ext>
          </c:extLst>
        </c:ser>
        <c:ser>
          <c:idx val="10"/>
          <c:order val="10"/>
          <c:tx>
            <c:v>2017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Taxable Value'!$L$74</c:f>
              <c:numCache>
                <c:formatCode>_("$"* #,##0_);_("$"* \(#,##0\);_("$"* "-"??_);_(@_)</c:formatCode>
                <c:ptCount val="1"/>
                <c:pt idx="0">
                  <c:v>2373955006.1714287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1E9-CA42-BCE9-E3F230684DE8}"/>
            </c:ext>
          </c:extLst>
        </c:ser>
        <c:ser>
          <c:idx val="11"/>
          <c:order val="11"/>
          <c:tx>
            <c:v>2018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Taxable Value'!$M$74</c:f>
              <c:numCache>
                <c:formatCode>_("$"* #,##0_);_("$"* \(#,##0\);_("$"* "-"??_);_(@_)</c:formatCode>
                <c:ptCount val="1"/>
                <c:pt idx="0">
                  <c:v>2709810129.0571427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1E9-CA42-BCE9-E3F230684DE8}"/>
            </c:ext>
          </c:extLst>
        </c:ser>
        <c:ser>
          <c:idx val="12"/>
          <c:order val="12"/>
          <c:tx>
            <c:v>2019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Taxable Value'!$N$74</c:f>
              <c:numCache>
                <c:formatCode>_("$"* #,##0_);_("$"* \(#,##0\);_("$"* "-"??_);_(@_)</c:formatCode>
                <c:ptCount val="1"/>
                <c:pt idx="0">
                  <c:v>3350764188.742857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1E9-CA42-BCE9-E3F230684DE8}"/>
            </c:ext>
          </c:extLst>
        </c:ser>
        <c:ser>
          <c:idx val="13"/>
          <c:order val="13"/>
          <c:tx>
            <c:v>2020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Taxable Value'!$O$74</c:f>
              <c:numCache>
                <c:formatCode>_("$"* #,##0_);_("$"* \(#,##0\);_("$"* "-"??_);_(@_)</c:formatCode>
                <c:ptCount val="1"/>
                <c:pt idx="0">
                  <c:v>3474282610.057971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1E9-CA42-BCE9-E3F230684DE8}"/>
            </c:ext>
          </c:extLst>
        </c:ser>
        <c:ser>
          <c:idx val="14"/>
          <c:order val="14"/>
          <c:tx>
            <c:v>2021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Taxable Value'!$P$74</c:f>
              <c:numCache>
                <c:formatCode>_("$"* #,##0_);_("$"* \(#,##0\);_("$"* "-"??_);_(@_)</c:formatCode>
                <c:ptCount val="1"/>
                <c:pt idx="0">
                  <c:v>3401619549.1714287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73-4764-9EBD-747E9DFE2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778111"/>
        <c:axId val="303190639"/>
      </c:barChart>
      <c:catAx>
        <c:axId val="4217781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90639"/>
        <c:crosses val="autoZero"/>
        <c:auto val="1"/>
        <c:lblAlgn val="ctr"/>
        <c:lblOffset val="100"/>
        <c:noMultiLvlLbl val="0"/>
      </c:catAx>
      <c:valAx>
        <c:axId val="30319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7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Total ADV Taxable Value (2007-2021)</a:t>
            </a:r>
            <a:endParaRPr lang="en-US"/>
          </a:p>
        </c:rich>
      </c:tx>
      <c:layout>
        <c:manualLayout>
          <c:xMode val="edge"/>
          <c:yMode val="edge"/>
          <c:x val="0.18975751131358962"/>
          <c:y val="4.166658924273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'ADV Taxable Value'!$B$73</c:f>
              <c:numCache>
                <c:formatCode>_("$"* #,##0_);_("$"* \(#,##0\);_("$"* "-"??_);_(@_)</c:formatCode>
                <c:ptCount val="1"/>
                <c:pt idx="0">
                  <c:v>114409255344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B-2F41-A945-F7F5250ACE9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'ADV Taxable Value'!$C$73</c:f>
              <c:numCache>
                <c:formatCode>_("$"* #,##0_);_("$"* \(#,##0\);_("$"* "-"??_);_(@_)</c:formatCode>
                <c:ptCount val="1"/>
                <c:pt idx="0">
                  <c:v>143394450804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6B-2F41-A945-F7F5250ACE9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'ADV Taxable Value'!$D$73</c:f>
              <c:numCache>
                <c:formatCode>_("$"* #,##0_);_("$"* \(#,##0\);_("$"* "-"??_);_(@_)</c:formatCode>
                <c:ptCount val="1"/>
                <c:pt idx="0">
                  <c:v>138962609173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6B-2F41-A945-F7F5250ACE9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'ADV Taxable Value'!$E$73</c:f>
              <c:numCache>
                <c:formatCode>_("$"* #,##0_);_("$"* \(#,##0\);_("$"* "-"??_);_(@_)</c:formatCode>
                <c:ptCount val="1"/>
                <c:pt idx="0">
                  <c:v>147494849092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6B-2F41-A945-F7F5250ACE9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'ADV Taxable Value'!$F$73</c:f>
              <c:numCache>
                <c:formatCode>_("$"* #,##0_);_("$"* \(#,##0\);_("$"* "-"??_);_(@_)</c:formatCode>
                <c:ptCount val="1"/>
                <c:pt idx="0">
                  <c:v>141549014344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6B-2F41-A945-F7F5250ACE94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'ADV Taxable Value'!$G$73</c:f>
              <c:numCache>
                <c:formatCode>_("$"* #,##0_);_("$"* \(#,##0\);_("$"* "-"??_);_(@_)</c:formatCode>
                <c:ptCount val="1"/>
                <c:pt idx="0">
                  <c:v>162782599313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6B-2F41-A945-F7F5250ACE94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Taxable Value'!$H$73</c:f>
              <c:numCache>
                <c:formatCode>_("$"* #,##0_);_("$"* \(#,##0\);_("$"* "-"??_);_(@_)</c:formatCode>
                <c:ptCount val="1"/>
                <c:pt idx="0">
                  <c:v>167546698770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6B-2F41-A945-F7F5250ACE94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Taxable Value'!$I$73</c:f>
              <c:numCache>
                <c:formatCode>_("$"* #,##0_);_("$"* \(#,##0\);_("$"* "-"??_);_(@_)</c:formatCode>
                <c:ptCount val="1"/>
                <c:pt idx="0">
                  <c:v>183032892266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6B-2F41-A945-F7F5250ACE94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Taxable Value'!$J$73</c:f>
              <c:numCache>
                <c:formatCode>_("$"* #,##0_);_("$"* \(#,##0\);_("$"* "-"??_);_(@_)</c:formatCode>
                <c:ptCount val="1"/>
                <c:pt idx="0">
                  <c:v>168711102343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A6B-2F41-A945-F7F5250ACE94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Taxable Value'!$K$73</c:f>
              <c:numCache>
                <c:formatCode>_("$"* #,##0_);_("$"* \(#,##0\);_("$"* "-"??_);_(@_)</c:formatCode>
                <c:ptCount val="1"/>
                <c:pt idx="0">
                  <c:v>152470251436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A6B-2F41-A945-F7F5250ACE94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Taxable Value'!$L$73</c:f>
              <c:numCache>
                <c:formatCode>_("$"* #,##0_);_("$"* \(#,##0\);_("$"* "-"??_);_(@_)</c:formatCode>
                <c:ptCount val="1"/>
                <c:pt idx="0">
                  <c:v>166176850432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A6B-2F41-A945-F7F5250ACE94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Taxable Value'!$M$73</c:f>
              <c:numCache>
                <c:formatCode>_("$"* #,##0_);_("$"* \(#,##0\);_("$"* "-"??_);_(@_)</c:formatCode>
                <c:ptCount val="1"/>
                <c:pt idx="0">
                  <c:v>189686709034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A6B-2F41-A945-F7F5250ACE94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Taxable Value'!$N$73</c:f>
              <c:numCache>
                <c:formatCode>_("$"* #,##0_);_("$"* \(#,##0\);_("$"* "-"??_);_(@_)</c:formatCode>
                <c:ptCount val="1"/>
                <c:pt idx="0">
                  <c:v>234553493212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A6B-2F41-A945-F7F5250ACE94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Taxable Value'!$O$73</c:f>
              <c:numCache>
                <c:formatCode>_("$"* #,##0_);_("$"* \(#,##0\);_("$"* "-"??_);_(@_)</c:formatCode>
                <c:ptCount val="1"/>
                <c:pt idx="0">
                  <c:v>239725500094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A6B-2F41-A945-F7F5250ACE94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Taxable Value'!$P$73</c:f>
              <c:numCache>
                <c:formatCode>_("$"* #,##0_);_("$"* \(#,##0\);_("$"* "-"??_);_(@_)</c:formatCode>
                <c:ptCount val="1"/>
                <c:pt idx="0">
                  <c:v>238113368442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F-40A3-AF54-98785D2DC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778111"/>
        <c:axId val="303190639"/>
      </c:barChart>
      <c:catAx>
        <c:axId val="4217781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90639"/>
        <c:crosses val="autoZero"/>
        <c:auto val="1"/>
        <c:lblAlgn val="ctr"/>
        <c:lblOffset val="100"/>
        <c:noMultiLvlLbl val="0"/>
      </c:catAx>
      <c:valAx>
        <c:axId val="30319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7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and Total ADV Taxable</a:t>
            </a:r>
            <a:r>
              <a:rPr lang="en-US" baseline="0"/>
              <a:t> Value Top 15 counties (2007-2021)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5"/>
          <c:order val="15"/>
          <c:tx>
            <c:strRef>
              <c:f>'ADV Taxable Value'!$R$1</c:f>
              <c:strCache>
                <c:ptCount val="1"/>
                <c:pt idx="0">
                  <c:v> Average 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'ADV Taxable Value'!$A$2:$A$71</c15:sqref>
                  </c15:fullRef>
                </c:ext>
              </c:extLst>
              <c:f>('ADV Taxable Value'!$A$4,'ADV Taxable Value'!$A$25,'ADV Taxable Value'!$A$27,'ADV Taxable Value'!$A$36,'ADV Taxable Value'!$A$43,'ADV Taxable Value'!$A$45,'ADV Taxable Value'!$A$51,'ADV Taxable Value'!$A$54,'ADV Taxable Value'!$A$56,'ADV Taxable Value'!$A$62,'ADV Taxable Value'!$A$65:$A$68,'ADV Taxable Value'!$A$71)</c:f>
              <c:strCache>
                <c:ptCount val="15"/>
                <c:pt idx="0">
                  <c:v> Andrews </c:v>
                </c:pt>
                <c:pt idx="1">
                  <c:v> Ector </c:v>
                </c:pt>
                <c:pt idx="2">
                  <c:v> Gaines </c:v>
                </c:pt>
                <c:pt idx="3">
                  <c:v> Howard </c:v>
                </c:pt>
                <c:pt idx="4">
                  <c:v> Lubbock </c:v>
                </c:pt>
                <c:pt idx="5">
                  <c:v> Martin </c:v>
                </c:pt>
                <c:pt idx="6">
                  <c:v> Midland </c:v>
                </c:pt>
                <c:pt idx="7">
                  <c:v> Pecos </c:v>
                </c:pt>
                <c:pt idx="8">
                  <c:v> Reeves </c:v>
                </c:pt>
                <c:pt idx="9">
                  <c:v> Taylor </c:v>
                </c:pt>
                <c:pt idx="10">
                  <c:v> Tom Green </c:v>
                </c:pt>
                <c:pt idx="11">
                  <c:v> Potter </c:v>
                </c:pt>
                <c:pt idx="12">
                  <c:v> Upton </c:v>
                </c:pt>
                <c:pt idx="13">
                  <c:v> Randall </c:v>
                </c:pt>
                <c:pt idx="14">
                  <c:v> Yoakum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'ADV Taxable Value'!$R$2:$R$71</c15:sqref>
                  </c15:fullRef>
                </c:ext>
              </c:extLst>
              <c:f>('ADV Taxable Value'!$R$4,'ADV Taxable Value'!$R$25,'ADV Taxable Value'!$R$27,'ADV Taxable Value'!$R$36,'ADV Taxable Value'!$R$43,'ADV Taxable Value'!$R$45,'ADV Taxable Value'!$R$51,'ADV Taxable Value'!$R$54,'ADV Taxable Value'!$R$56,'ADV Taxable Value'!$R$62,'ADV Taxable Value'!$R$65:$R$68,'ADV Taxable Value'!$R$71)</c:f>
              <c:numCache>
                <c:formatCode>_("$"* #,##0_);_("$"* \(#,##0\);_("$"* "-"??_);_(@_)</c:formatCode>
                <c:ptCount val="15"/>
                <c:pt idx="0">
                  <c:v>4735648833.333333</c:v>
                </c:pt>
                <c:pt idx="1">
                  <c:v>12464232106.200001</c:v>
                </c:pt>
                <c:pt idx="2">
                  <c:v>4733490935.666667</c:v>
                </c:pt>
                <c:pt idx="3">
                  <c:v>3545390268.1333332</c:v>
                </c:pt>
                <c:pt idx="4">
                  <c:v>18327316855.733334</c:v>
                </c:pt>
                <c:pt idx="5">
                  <c:v>4730700750.3999996</c:v>
                </c:pt>
                <c:pt idx="6">
                  <c:v>21660837448.533333</c:v>
                </c:pt>
                <c:pt idx="7">
                  <c:v>3436492427</c:v>
                </c:pt>
                <c:pt idx="8">
                  <c:v>5044537586.6000004</c:v>
                </c:pt>
                <c:pt idx="9">
                  <c:v>7587290070.666667</c:v>
                </c:pt>
                <c:pt idx="10">
                  <c:v>5559262666.9333334</c:v>
                </c:pt>
                <c:pt idx="11">
                  <c:v>7052086527.0666666</c:v>
                </c:pt>
                <c:pt idx="12">
                  <c:v>4437145822.1333332</c:v>
                </c:pt>
                <c:pt idx="13">
                  <c:v>8602387126.4285717</c:v>
                </c:pt>
                <c:pt idx="14">
                  <c:v>3272210265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72A-B640-B824-822E4E6EC410}"/>
            </c:ext>
          </c:extLst>
        </c:ser>
        <c:ser>
          <c:idx val="16"/>
          <c:order val="16"/>
          <c:tx>
            <c:strRef>
              <c:f>'ADV Taxable Value'!$S$1</c:f>
              <c:strCache>
                <c:ptCount val="1"/>
                <c:pt idx="0">
                  <c:v> Total 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'ADV Taxable Value'!$A$2:$A$71</c15:sqref>
                  </c15:fullRef>
                </c:ext>
              </c:extLst>
              <c:f>('ADV Taxable Value'!$A$4,'ADV Taxable Value'!$A$25,'ADV Taxable Value'!$A$27,'ADV Taxable Value'!$A$36,'ADV Taxable Value'!$A$43,'ADV Taxable Value'!$A$45,'ADV Taxable Value'!$A$51,'ADV Taxable Value'!$A$54,'ADV Taxable Value'!$A$56,'ADV Taxable Value'!$A$62,'ADV Taxable Value'!$A$65:$A$68,'ADV Taxable Value'!$A$71)</c:f>
              <c:strCache>
                <c:ptCount val="15"/>
                <c:pt idx="0">
                  <c:v> Andrews </c:v>
                </c:pt>
                <c:pt idx="1">
                  <c:v> Ector </c:v>
                </c:pt>
                <c:pt idx="2">
                  <c:v> Gaines </c:v>
                </c:pt>
                <c:pt idx="3">
                  <c:v> Howard </c:v>
                </c:pt>
                <c:pt idx="4">
                  <c:v> Lubbock </c:v>
                </c:pt>
                <c:pt idx="5">
                  <c:v> Martin </c:v>
                </c:pt>
                <c:pt idx="6">
                  <c:v> Midland </c:v>
                </c:pt>
                <c:pt idx="7">
                  <c:v> Pecos </c:v>
                </c:pt>
                <c:pt idx="8">
                  <c:v> Reeves </c:v>
                </c:pt>
                <c:pt idx="9">
                  <c:v> Taylor </c:v>
                </c:pt>
                <c:pt idx="10">
                  <c:v> Tom Green </c:v>
                </c:pt>
                <c:pt idx="11">
                  <c:v> Potter </c:v>
                </c:pt>
                <c:pt idx="12">
                  <c:v> Upton </c:v>
                </c:pt>
                <c:pt idx="13">
                  <c:v> Randall </c:v>
                </c:pt>
                <c:pt idx="14">
                  <c:v> Yoakum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'ADV Taxable Value'!$S$2:$S$71</c15:sqref>
                  </c15:fullRef>
                </c:ext>
              </c:extLst>
              <c:f>('ADV Taxable Value'!$S$4,'ADV Taxable Value'!$S$25,'ADV Taxable Value'!$S$27,'ADV Taxable Value'!$S$36,'ADV Taxable Value'!$S$43,'ADV Taxable Value'!$S$45,'ADV Taxable Value'!$S$51,'ADV Taxable Value'!$S$54,'ADV Taxable Value'!$S$56,'ADV Taxable Value'!$S$62,'ADV Taxable Value'!$S$65:$S$68,'ADV Taxable Value'!$S$71)</c:f>
              <c:numCache>
                <c:formatCode>_("$"* #,##0_);_("$"* \(#,##0\);_("$"* "-"??_);_(@_)</c:formatCode>
                <c:ptCount val="15"/>
                <c:pt idx="0">
                  <c:v>71034732500</c:v>
                </c:pt>
                <c:pt idx="1">
                  <c:v>186963481593</c:v>
                </c:pt>
                <c:pt idx="2">
                  <c:v>71002364035</c:v>
                </c:pt>
                <c:pt idx="3">
                  <c:v>53180854022</c:v>
                </c:pt>
                <c:pt idx="4">
                  <c:v>274909752836</c:v>
                </c:pt>
                <c:pt idx="5">
                  <c:v>70960511256</c:v>
                </c:pt>
                <c:pt idx="6">
                  <c:v>324912561728</c:v>
                </c:pt>
                <c:pt idx="7">
                  <c:v>51547386405</c:v>
                </c:pt>
                <c:pt idx="8">
                  <c:v>75668063799</c:v>
                </c:pt>
                <c:pt idx="9">
                  <c:v>113809351060</c:v>
                </c:pt>
                <c:pt idx="10">
                  <c:v>83388940004</c:v>
                </c:pt>
                <c:pt idx="11">
                  <c:v>105781297906</c:v>
                </c:pt>
                <c:pt idx="12">
                  <c:v>66557187332</c:v>
                </c:pt>
                <c:pt idx="13">
                  <c:v>120433419770</c:v>
                </c:pt>
                <c:pt idx="14">
                  <c:v>49083153975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72A-B640-B824-822E4E6EC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015432383"/>
        <c:axId val="2015434031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'ADV Taxable Value'!$B$1</c15:sqref>
                        </c15:formulaRef>
                      </c:ext>
                    </c:extLst>
                    <c:strCache>
                      <c:ptCount val="1"/>
                      <c:pt idx="0">
                        <c:v> $2,007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'ADV Taxable Value'!$A$2:$A$71</c15:sqref>
                        </c15:fullRef>
                        <c15:formulaRef>
                          <c15:sqref>('ADV Taxable Value'!$A$4,'ADV Taxable Value'!$A$25,'ADV Taxable Value'!$A$27,'ADV Taxable Value'!$A$36,'ADV Taxable Value'!$A$43,'ADV Taxable Value'!$A$45,'ADV Taxable Value'!$A$51,'ADV Taxable Value'!$A$54,'ADV Taxable Value'!$A$56,'ADV Taxable Value'!$A$62,'ADV Taxable Value'!$A$65:$A$68,'ADV Taxable Value'!$A$71)</c15:sqref>
                        </c15:formulaRef>
                      </c:ext>
                    </c:extLst>
                    <c:strCache>
                      <c:ptCount val="15"/>
                      <c:pt idx="0">
                        <c:v> Andrews </c:v>
                      </c:pt>
                      <c:pt idx="1">
                        <c:v> Ector </c:v>
                      </c:pt>
                      <c:pt idx="2">
                        <c:v> Gaines </c:v>
                      </c:pt>
                      <c:pt idx="3">
                        <c:v> Howard </c:v>
                      </c:pt>
                      <c:pt idx="4">
                        <c:v> Lubbock </c:v>
                      </c:pt>
                      <c:pt idx="5">
                        <c:v> Martin </c:v>
                      </c:pt>
                      <c:pt idx="6">
                        <c:v> Midland </c:v>
                      </c:pt>
                      <c:pt idx="7">
                        <c:v> Pecos </c:v>
                      </c:pt>
                      <c:pt idx="8">
                        <c:v> Reeves </c:v>
                      </c:pt>
                      <c:pt idx="9">
                        <c:v> Taylor </c:v>
                      </c:pt>
                      <c:pt idx="10">
                        <c:v> Tom Green </c:v>
                      </c:pt>
                      <c:pt idx="11">
                        <c:v> Potter </c:v>
                      </c:pt>
                      <c:pt idx="12">
                        <c:v> Upton </c:v>
                      </c:pt>
                      <c:pt idx="13">
                        <c:v> Randall </c:v>
                      </c:pt>
                      <c:pt idx="14">
                        <c:v> Yoakum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'ADV Taxable Value'!$B$2:$B$71</c15:sqref>
                        </c15:fullRef>
                        <c15:formulaRef>
                          <c15:sqref>('ADV Taxable Value'!$B$4,'ADV Taxable Value'!$B$25,'ADV Taxable Value'!$B$27,'ADV Taxable Value'!$B$36,'ADV Taxable Value'!$B$43,'ADV Taxable Value'!$B$45,'ADV Taxable Value'!$B$51,'ADV Taxable Value'!$B$54,'ADV Taxable Value'!$B$56,'ADV Taxable Value'!$B$62,'ADV Taxable Value'!$B$65:$B$68,'ADV Taxable Value'!$B$71)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3572974993</c:v>
                      </c:pt>
                      <c:pt idx="1">
                        <c:v>7762599597</c:v>
                      </c:pt>
                      <c:pt idx="2">
                        <c:v>4536606076</c:v>
                      </c:pt>
                      <c:pt idx="3">
                        <c:v>1871922553</c:v>
                      </c:pt>
                      <c:pt idx="4">
                        <c:v>13118668537</c:v>
                      </c:pt>
                      <c:pt idx="5">
                        <c:v>1009687896</c:v>
                      </c:pt>
                      <c:pt idx="6">
                        <c:v>9181139589</c:v>
                      </c:pt>
                      <c:pt idx="7">
                        <c:v>3267192643</c:v>
                      </c:pt>
                      <c:pt idx="8">
                        <c:v>729043790</c:v>
                      </c:pt>
                      <c:pt idx="9">
                        <c:v>5766924365</c:v>
                      </c:pt>
                      <c:pt idx="10">
                        <c:v>3653310375</c:v>
                      </c:pt>
                      <c:pt idx="11">
                        <c:v>5785218633</c:v>
                      </c:pt>
                      <c:pt idx="12">
                        <c:v>2699597007</c:v>
                      </c:pt>
                      <c:pt idx="13">
                        <c:v>6531614380</c:v>
                      </c:pt>
                      <c:pt idx="14">
                        <c:v>3406507970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72A-B640-B824-822E4E6EC41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Value'!$C$1</c15:sqref>
                        </c15:formulaRef>
                      </c:ext>
                    </c:extLst>
                    <c:strCache>
                      <c:ptCount val="1"/>
                      <c:pt idx="0">
                        <c:v> $2,008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Value'!$A$2:$A$71</c15:sqref>
                        </c15:fullRef>
                        <c15:formulaRef>
                          <c15:sqref>('ADV Taxable Value'!$A$4,'ADV Taxable Value'!$A$25,'ADV Taxable Value'!$A$27,'ADV Taxable Value'!$A$36,'ADV Taxable Value'!$A$43,'ADV Taxable Value'!$A$45,'ADV Taxable Value'!$A$51,'ADV Taxable Value'!$A$54,'ADV Taxable Value'!$A$56,'ADV Taxable Value'!$A$62,'ADV Taxable Value'!$A$65:$A$68,'ADV Taxable Value'!$A$71)</c15:sqref>
                        </c15:formulaRef>
                      </c:ext>
                    </c:extLst>
                    <c:strCache>
                      <c:ptCount val="15"/>
                      <c:pt idx="0">
                        <c:v> Andrews </c:v>
                      </c:pt>
                      <c:pt idx="1">
                        <c:v> Ector </c:v>
                      </c:pt>
                      <c:pt idx="2">
                        <c:v> Gaines </c:v>
                      </c:pt>
                      <c:pt idx="3">
                        <c:v> Howard </c:v>
                      </c:pt>
                      <c:pt idx="4">
                        <c:v> Lubbock </c:v>
                      </c:pt>
                      <c:pt idx="5">
                        <c:v> Martin </c:v>
                      </c:pt>
                      <c:pt idx="6">
                        <c:v> Midland </c:v>
                      </c:pt>
                      <c:pt idx="7">
                        <c:v> Pecos </c:v>
                      </c:pt>
                      <c:pt idx="8">
                        <c:v> Reeves </c:v>
                      </c:pt>
                      <c:pt idx="9">
                        <c:v> Taylor </c:v>
                      </c:pt>
                      <c:pt idx="10">
                        <c:v> Tom Green </c:v>
                      </c:pt>
                      <c:pt idx="11">
                        <c:v> Potter </c:v>
                      </c:pt>
                      <c:pt idx="12">
                        <c:v> Upton </c:v>
                      </c:pt>
                      <c:pt idx="13">
                        <c:v> Randall </c:v>
                      </c:pt>
                      <c:pt idx="14">
                        <c:v> Yoakum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Value'!$C$2:$C$71</c15:sqref>
                        </c15:fullRef>
                        <c15:formulaRef>
                          <c15:sqref>('ADV Taxable Value'!$C$4,'ADV Taxable Value'!$C$25,'ADV Taxable Value'!$C$27,'ADV Taxable Value'!$C$36,'ADV Taxable Value'!$C$43,'ADV Taxable Value'!$C$45,'ADV Taxable Value'!$C$51,'ADV Taxable Value'!$C$54,'ADV Taxable Value'!$C$56,'ADV Taxable Value'!$C$62,'ADV Taxable Value'!$C$65:$C$68,'ADV Taxable Value'!$C$71)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4251689147</c:v>
                      </c:pt>
                      <c:pt idx="1">
                        <c:v>9571963940</c:v>
                      </c:pt>
                      <c:pt idx="2">
                        <c:v>5889471622</c:v>
                      </c:pt>
                      <c:pt idx="3">
                        <c:v>2496447163</c:v>
                      </c:pt>
                      <c:pt idx="4">
                        <c:v>14064508135</c:v>
                      </c:pt>
                      <c:pt idx="5">
                        <c:v>1416149846</c:v>
                      </c:pt>
                      <c:pt idx="6">
                        <c:v>11322815258</c:v>
                      </c:pt>
                      <c:pt idx="7">
                        <c:v>4355609620</c:v>
                      </c:pt>
                      <c:pt idx="8">
                        <c:v>800609820</c:v>
                      </c:pt>
                      <c:pt idx="9">
                        <c:v>6252153689</c:v>
                      </c:pt>
                      <c:pt idx="10">
                        <c:v>3940461892</c:v>
                      </c:pt>
                      <c:pt idx="11">
                        <c:v>6125325895</c:v>
                      </c:pt>
                      <c:pt idx="12">
                        <c:v>3256951804</c:v>
                      </c:pt>
                      <c:pt idx="13">
                        <c:v>7006103454</c:v>
                      </c:pt>
                      <c:pt idx="14">
                        <c:v>4477863290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72A-B640-B824-822E4E6EC41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Value'!$D$1</c15:sqref>
                        </c15:formulaRef>
                      </c:ext>
                    </c:extLst>
                    <c:strCache>
                      <c:ptCount val="1"/>
                      <c:pt idx="0">
                        <c:v> $2,009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Value'!$A$2:$A$71</c15:sqref>
                        </c15:fullRef>
                        <c15:formulaRef>
                          <c15:sqref>('ADV Taxable Value'!$A$4,'ADV Taxable Value'!$A$25,'ADV Taxable Value'!$A$27,'ADV Taxable Value'!$A$36,'ADV Taxable Value'!$A$43,'ADV Taxable Value'!$A$45,'ADV Taxable Value'!$A$51,'ADV Taxable Value'!$A$54,'ADV Taxable Value'!$A$56,'ADV Taxable Value'!$A$62,'ADV Taxable Value'!$A$65:$A$68,'ADV Taxable Value'!$A$71)</c15:sqref>
                        </c15:formulaRef>
                      </c:ext>
                    </c:extLst>
                    <c:strCache>
                      <c:ptCount val="15"/>
                      <c:pt idx="0">
                        <c:v> Andrews </c:v>
                      </c:pt>
                      <c:pt idx="1">
                        <c:v> Ector </c:v>
                      </c:pt>
                      <c:pt idx="2">
                        <c:v> Gaines </c:v>
                      </c:pt>
                      <c:pt idx="3">
                        <c:v> Howard </c:v>
                      </c:pt>
                      <c:pt idx="4">
                        <c:v> Lubbock </c:v>
                      </c:pt>
                      <c:pt idx="5">
                        <c:v> Martin </c:v>
                      </c:pt>
                      <c:pt idx="6">
                        <c:v> Midland </c:v>
                      </c:pt>
                      <c:pt idx="7">
                        <c:v> Pecos </c:v>
                      </c:pt>
                      <c:pt idx="8">
                        <c:v> Reeves </c:v>
                      </c:pt>
                      <c:pt idx="9">
                        <c:v> Taylor </c:v>
                      </c:pt>
                      <c:pt idx="10">
                        <c:v> Tom Green </c:v>
                      </c:pt>
                      <c:pt idx="11">
                        <c:v> Potter </c:v>
                      </c:pt>
                      <c:pt idx="12">
                        <c:v> Upton </c:v>
                      </c:pt>
                      <c:pt idx="13">
                        <c:v> Randall </c:v>
                      </c:pt>
                      <c:pt idx="14">
                        <c:v> Yoakum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Value'!$D$2:$D$71</c15:sqref>
                        </c15:fullRef>
                        <c15:formulaRef>
                          <c15:sqref>('ADV Taxable Value'!$D$4,'ADV Taxable Value'!$D$25,'ADV Taxable Value'!$D$27,'ADV Taxable Value'!$D$36,'ADV Taxable Value'!$D$43,'ADV Taxable Value'!$D$45,'ADV Taxable Value'!$D$51,'ADV Taxable Value'!$D$54,'ADV Taxable Value'!$D$56,'ADV Taxable Value'!$D$62,'ADV Taxable Value'!$D$65:$D$68,'ADV Taxable Value'!$D$71)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3369369973</c:v>
                      </c:pt>
                      <c:pt idx="1">
                        <c:v>9527481264</c:v>
                      </c:pt>
                      <c:pt idx="2">
                        <c:v>4808944416</c:v>
                      </c:pt>
                      <c:pt idx="3">
                        <c:v>2553383089</c:v>
                      </c:pt>
                      <c:pt idx="4">
                        <c:v>14610643219</c:v>
                      </c:pt>
                      <c:pt idx="5">
                        <c:v>1648616046</c:v>
                      </c:pt>
                      <c:pt idx="6">
                        <c:v>11623911606</c:v>
                      </c:pt>
                      <c:pt idx="7">
                        <c:v>3621318610</c:v>
                      </c:pt>
                      <c:pt idx="8">
                        <c:v>707553800</c:v>
                      </c:pt>
                      <c:pt idx="9">
                        <c:v>6420932942</c:v>
                      </c:pt>
                      <c:pt idx="10">
                        <c:v>4180442937</c:v>
                      </c:pt>
                      <c:pt idx="11">
                        <c:v>6201696723</c:v>
                      </c:pt>
                      <c:pt idx="12">
                        <c:v>3312237973</c:v>
                      </c:pt>
                      <c:pt idx="13">
                        <c:v>7260034057</c:v>
                      </c:pt>
                      <c:pt idx="14">
                        <c:v>3609883670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72A-B640-B824-822E4E6EC41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Value'!$E$1</c15:sqref>
                        </c15:formulaRef>
                      </c:ext>
                    </c:extLst>
                    <c:strCache>
                      <c:ptCount val="1"/>
                      <c:pt idx="0">
                        <c:v> $2,010 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Value'!$A$2:$A$71</c15:sqref>
                        </c15:fullRef>
                        <c15:formulaRef>
                          <c15:sqref>('ADV Taxable Value'!$A$4,'ADV Taxable Value'!$A$25,'ADV Taxable Value'!$A$27,'ADV Taxable Value'!$A$36,'ADV Taxable Value'!$A$43,'ADV Taxable Value'!$A$45,'ADV Taxable Value'!$A$51,'ADV Taxable Value'!$A$54,'ADV Taxable Value'!$A$56,'ADV Taxable Value'!$A$62,'ADV Taxable Value'!$A$65:$A$68,'ADV Taxable Value'!$A$71)</c15:sqref>
                        </c15:formulaRef>
                      </c:ext>
                    </c:extLst>
                    <c:strCache>
                      <c:ptCount val="15"/>
                      <c:pt idx="0">
                        <c:v> Andrews </c:v>
                      </c:pt>
                      <c:pt idx="1">
                        <c:v> Ector </c:v>
                      </c:pt>
                      <c:pt idx="2">
                        <c:v> Gaines </c:v>
                      </c:pt>
                      <c:pt idx="3">
                        <c:v> Howard </c:v>
                      </c:pt>
                      <c:pt idx="4">
                        <c:v> Lubbock </c:v>
                      </c:pt>
                      <c:pt idx="5">
                        <c:v> Martin </c:v>
                      </c:pt>
                      <c:pt idx="6">
                        <c:v> Midland </c:v>
                      </c:pt>
                      <c:pt idx="7">
                        <c:v> Pecos </c:v>
                      </c:pt>
                      <c:pt idx="8">
                        <c:v> Reeves </c:v>
                      </c:pt>
                      <c:pt idx="9">
                        <c:v> Taylor </c:v>
                      </c:pt>
                      <c:pt idx="10">
                        <c:v> Tom Green </c:v>
                      </c:pt>
                      <c:pt idx="11">
                        <c:v> Potter </c:v>
                      </c:pt>
                      <c:pt idx="12">
                        <c:v> Upton </c:v>
                      </c:pt>
                      <c:pt idx="13">
                        <c:v> Randall </c:v>
                      </c:pt>
                      <c:pt idx="14">
                        <c:v> Yoakum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Value'!$E$2:$E$71</c15:sqref>
                        </c15:fullRef>
                        <c15:formulaRef>
                          <c15:sqref>('ADV Taxable Value'!$E$4,'ADV Taxable Value'!$E$25,'ADV Taxable Value'!$E$27,'ADV Taxable Value'!$E$36,'ADV Taxable Value'!$E$43,'ADV Taxable Value'!$E$45,'ADV Taxable Value'!$E$51,'ADV Taxable Value'!$E$54,'ADV Taxable Value'!$E$56,'ADV Taxable Value'!$E$62,'ADV Taxable Value'!$E$65:$E$68,'ADV Taxable Value'!$E$71)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3972788901</c:v>
                      </c:pt>
                      <c:pt idx="1">
                        <c:v>10197546511</c:v>
                      </c:pt>
                      <c:pt idx="2">
                        <c:v>5510322836</c:v>
                      </c:pt>
                      <c:pt idx="3">
                        <c:v>2680167213</c:v>
                      </c:pt>
                      <c:pt idx="4">
                        <c:v>15055050970</c:v>
                      </c:pt>
                      <c:pt idx="5">
                        <c:v>2336196150</c:v>
                      </c:pt>
                      <c:pt idx="6">
                        <c:v>12417933957</c:v>
                      </c:pt>
                      <c:pt idx="7">
                        <c:v>4008119376</c:v>
                      </c:pt>
                      <c:pt idx="8">
                        <c:v>721460750</c:v>
                      </c:pt>
                      <c:pt idx="9">
                        <c:v>6499867223</c:v>
                      </c:pt>
                      <c:pt idx="10">
                        <c:v>4444734012</c:v>
                      </c:pt>
                      <c:pt idx="11">
                        <c:v>6266424677</c:v>
                      </c:pt>
                      <c:pt idx="12">
                        <c:v>3918661215</c:v>
                      </c:pt>
                      <c:pt idx="13">
                        <c:v>7404971753</c:v>
                      </c:pt>
                      <c:pt idx="14">
                        <c:v>4103488589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72A-B640-B824-822E4E6EC41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Value'!$F$1</c15:sqref>
                        </c15:formulaRef>
                      </c:ext>
                    </c:extLst>
                    <c:strCache>
                      <c:ptCount val="1"/>
                      <c:pt idx="0">
                        <c:v> $2,011 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Value'!$A$2:$A$71</c15:sqref>
                        </c15:fullRef>
                        <c15:formulaRef>
                          <c15:sqref>('ADV Taxable Value'!$A$4,'ADV Taxable Value'!$A$25,'ADV Taxable Value'!$A$27,'ADV Taxable Value'!$A$36,'ADV Taxable Value'!$A$43,'ADV Taxable Value'!$A$45,'ADV Taxable Value'!$A$51,'ADV Taxable Value'!$A$54,'ADV Taxable Value'!$A$56,'ADV Taxable Value'!$A$62,'ADV Taxable Value'!$A$65:$A$68,'ADV Taxable Value'!$A$71)</c15:sqref>
                        </c15:formulaRef>
                      </c:ext>
                    </c:extLst>
                    <c:strCache>
                      <c:ptCount val="15"/>
                      <c:pt idx="0">
                        <c:v> Andrews </c:v>
                      </c:pt>
                      <c:pt idx="1">
                        <c:v> Ector </c:v>
                      </c:pt>
                      <c:pt idx="2">
                        <c:v> Gaines </c:v>
                      </c:pt>
                      <c:pt idx="3">
                        <c:v> Howard </c:v>
                      </c:pt>
                      <c:pt idx="4">
                        <c:v> Lubbock </c:v>
                      </c:pt>
                      <c:pt idx="5">
                        <c:v> Martin </c:v>
                      </c:pt>
                      <c:pt idx="6">
                        <c:v> Midland </c:v>
                      </c:pt>
                      <c:pt idx="7">
                        <c:v> Pecos </c:v>
                      </c:pt>
                      <c:pt idx="8">
                        <c:v> Reeves </c:v>
                      </c:pt>
                      <c:pt idx="9">
                        <c:v> Taylor </c:v>
                      </c:pt>
                      <c:pt idx="10">
                        <c:v> Tom Green </c:v>
                      </c:pt>
                      <c:pt idx="11">
                        <c:v> Potter </c:v>
                      </c:pt>
                      <c:pt idx="12">
                        <c:v> Upton </c:v>
                      </c:pt>
                      <c:pt idx="13">
                        <c:v> Randall </c:v>
                      </c:pt>
                      <c:pt idx="14">
                        <c:v> Yoakum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Value'!$F$2:$F$71</c15:sqref>
                        </c15:fullRef>
                        <c15:formulaRef>
                          <c15:sqref>('ADV Taxable Value'!$F$4,'ADV Taxable Value'!$F$25,'ADV Taxable Value'!$F$27,'ADV Taxable Value'!$F$36,'ADV Taxable Value'!$F$43,'ADV Taxable Value'!$F$45,'ADV Taxable Value'!$F$51,'ADV Taxable Value'!$F$54,'ADV Taxable Value'!$F$56,'ADV Taxable Value'!$F$62,'ADV Taxable Value'!$F$65:$F$68,'ADV Taxable Value'!$F$71)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4400258677</c:v>
                      </c:pt>
                      <c:pt idx="1">
                        <c:v>10858565194</c:v>
                      </c:pt>
                      <c:pt idx="2">
                        <c:v>5951350187</c:v>
                      </c:pt>
                      <c:pt idx="3">
                        <c:v>2561354563</c:v>
                      </c:pt>
                      <c:pt idx="4">
                        <c:v>15490377695</c:v>
                      </c:pt>
                      <c:pt idx="5">
                        <c:v>2912785560</c:v>
                      </c:pt>
                      <c:pt idx="6">
                        <c:v>13212949304</c:v>
                      </c:pt>
                      <c:pt idx="7">
                        <c:v>3601819760</c:v>
                      </c:pt>
                      <c:pt idx="8">
                        <c:v>841339490</c:v>
                      </c:pt>
                      <c:pt idx="9">
                        <c:v>6566349697</c:v>
                      </c:pt>
                      <c:pt idx="10">
                        <c:v>4594060731</c:v>
                      </c:pt>
                      <c:pt idx="11">
                        <c:v>6309612782</c:v>
                      </c:pt>
                      <c:pt idx="12">
                        <c:v>3871792252</c:v>
                      </c:pt>
                      <c:pt idx="13">
                        <c:v>7527981548</c:v>
                      </c:pt>
                      <c:pt idx="14">
                        <c:v>4102483586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72A-B640-B824-822E4E6EC41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Value'!$G$1</c15:sqref>
                        </c15:formulaRef>
                      </c:ext>
                    </c:extLst>
                    <c:strCache>
                      <c:ptCount val="1"/>
                      <c:pt idx="0">
                        <c:v> $2,012 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Value'!$A$2:$A$71</c15:sqref>
                        </c15:fullRef>
                        <c15:formulaRef>
                          <c15:sqref>('ADV Taxable Value'!$A$4,'ADV Taxable Value'!$A$25,'ADV Taxable Value'!$A$27,'ADV Taxable Value'!$A$36,'ADV Taxable Value'!$A$43,'ADV Taxable Value'!$A$45,'ADV Taxable Value'!$A$51,'ADV Taxable Value'!$A$54,'ADV Taxable Value'!$A$56,'ADV Taxable Value'!$A$62,'ADV Taxable Value'!$A$65:$A$68,'ADV Taxable Value'!$A$71)</c15:sqref>
                        </c15:formulaRef>
                      </c:ext>
                    </c:extLst>
                    <c:strCache>
                      <c:ptCount val="15"/>
                      <c:pt idx="0">
                        <c:v> Andrews </c:v>
                      </c:pt>
                      <c:pt idx="1">
                        <c:v> Ector </c:v>
                      </c:pt>
                      <c:pt idx="2">
                        <c:v> Gaines </c:v>
                      </c:pt>
                      <c:pt idx="3">
                        <c:v> Howard </c:v>
                      </c:pt>
                      <c:pt idx="4">
                        <c:v> Lubbock </c:v>
                      </c:pt>
                      <c:pt idx="5">
                        <c:v> Martin </c:v>
                      </c:pt>
                      <c:pt idx="6">
                        <c:v> Midland </c:v>
                      </c:pt>
                      <c:pt idx="7">
                        <c:v> Pecos </c:v>
                      </c:pt>
                      <c:pt idx="8">
                        <c:v> Reeves </c:v>
                      </c:pt>
                      <c:pt idx="9">
                        <c:v> Taylor </c:v>
                      </c:pt>
                      <c:pt idx="10">
                        <c:v> Tom Green </c:v>
                      </c:pt>
                      <c:pt idx="11">
                        <c:v> Potter </c:v>
                      </c:pt>
                      <c:pt idx="12">
                        <c:v> Upton </c:v>
                      </c:pt>
                      <c:pt idx="13">
                        <c:v> Randall </c:v>
                      </c:pt>
                      <c:pt idx="14">
                        <c:v> Yoakum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Value'!$G$2:$G$71</c15:sqref>
                        </c15:fullRef>
                        <c15:formulaRef>
                          <c15:sqref>('ADV Taxable Value'!$G$4,'ADV Taxable Value'!$G$25,'ADV Taxable Value'!$G$27,'ADV Taxable Value'!$G$36,'ADV Taxable Value'!$G$43,'ADV Taxable Value'!$G$45,'ADV Taxable Value'!$G$51,'ADV Taxable Value'!$G$54,'ADV Taxable Value'!$G$56,'ADV Taxable Value'!$G$62,'ADV Taxable Value'!$G$65:$G$68,'ADV Taxable Value'!$G$71)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5106510355</c:v>
                      </c:pt>
                      <c:pt idx="1">
                        <c:v>12259621292</c:v>
                      </c:pt>
                      <c:pt idx="2">
                        <c:v>6972028133</c:v>
                      </c:pt>
                      <c:pt idx="3">
                        <c:v>3573878773</c:v>
                      </c:pt>
                      <c:pt idx="4">
                        <c:v>16095316439</c:v>
                      </c:pt>
                      <c:pt idx="5">
                        <c:v>4629502980</c:v>
                      </c:pt>
                      <c:pt idx="6">
                        <c:v>16259844425</c:v>
                      </c:pt>
                      <c:pt idx="7">
                        <c:v>3710239564</c:v>
                      </c:pt>
                      <c:pt idx="8">
                        <c:v>1303380730</c:v>
                      </c:pt>
                      <c:pt idx="9">
                        <c:v>6760779711</c:v>
                      </c:pt>
                      <c:pt idx="10">
                        <c:v>4705062225</c:v>
                      </c:pt>
                      <c:pt idx="11">
                        <c:v>6500500693</c:v>
                      </c:pt>
                      <c:pt idx="12">
                        <c:v>5201060576</c:v>
                      </c:pt>
                      <c:pt idx="13">
                        <c:v>7806254526</c:v>
                      </c:pt>
                      <c:pt idx="14">
                        <c:v>4731303185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72A-B640-B824-822E4E6EC41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Value'!$H$1</c15:sqref>
                        </c15:formulaRef>
                      </c:ext>
                    </c:extLst>
                    <c:strCache>
                      <c:ptCount val="1"/>
                      <c:pt idx="0">
                        <c:v> $2,013 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Value'!$A$2:$A$71</c15:sqref>
                        </c15:fullRef>
                        <c15:formulaRef>
                          <c15:sqref>('ADV Taxable Value'!$A$4,'ADV Taxable Value'!$A$25,'ADV Taxable Value'!$A$27,'ADV Taxable Value'!$A$36,'ADV Taxable Value'!$A$43,'ADV Taxable Value'!$A$45,'ADV Taxable Value'!$A$51,'ADV Taxable Value'!$A$54,'ADV Taxable Value'!$A$56,'ADV Taxable Value'!$A$62,'ADV Taxable Value'!$A$65:$A$68,'ADV Taxable Value'!$A$71)</c15:sqref>
                        </c15:formulaRef>
                      </c:ext>
                    </c:extLst>
                    <c:strCache>
                      <c:ptCount val="15"/>
                      <c:pt idx="0">
                        <c:v> Andrews </c:v>
                      </c:pt>
                      <c:pt idx="1">
                        <c:v> Ector </c:v>
                      </c:pt>
                      <c:pt idx="2">
                        <c:v> Gaines </c:v>
                      </c:pt>
                      <c:pt idx="3">
                        <c:v> Howard </c:v>
                      </c:pt>
                      <c:pt idx="4">
                        <c:v> Lubbock </c:v>
                      </c:pt>
                      <c:pt idx="5">
                        <c:v> Martin </c:v>
                      </c:pt>
                      <c:pt idx="6">
                        <c:v> Midland </c:v>
                      </c:pt>
                      <c:pt idx="7">
                        <c:v> Pecos </c:v>
                      </c:pt>
                      <c:pt idx="8">
                        <c:v> Reeves </c:v>
                      </c:pt>
                      <c:pt idx="9">
                        <c:v> Taylor </c:v>
                      </c:pt>
                      <c:pt idx="10">
                        <c:v> Tom Green </c:v>
                      </c:pt>
                      <c:pt idx="11">
                        <c:v> Potter </c:v>
                      </c:pt>
                      <c:pt idx="12">
                        <c:v> Upton </c:v>
                      </c:pt>
                      <c:pt idx="13">
                        <c:v> Randall </c:v>
                      </c:pt>
                      <c:pt idx="14">
                        <c:v> Yoakum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Value'!$H$2:$H$71</c15:sqref>
                        </c15:fullRef>
                        <c15:formulaRef>
                          <c15:sqref>('ADV Taxable Value'!$H$4,'ADV Taxable Value'!$H$25,'ADV Taxable Value'!$H$27,'ADV Taxable Value'!$H$36,'ADV Taxable Value'!$H$43,'ADV Taxable Value'!$H$45,'ADV Taxable Value'!$H$51,'ADV Taxable Value'!$H$54,'ADV Taxable Value'!$H$56,'ADV Taxable Value'!$H$62,'ADV Taxable Value'!$H$65:$H$68,'ADV Taxable Value'!$H$71)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6048402305</c:v>
                      </c:pt>
                      <c:pt idx="1">
                        <c:v>13752590623</c:v>
                      </c:pt>
                      <c:pt idx="2">
                        <c:v>6324416219</c:v>
                      </c:pt>
                      <c:pt idx="3">
                        <c:v>3255397954</c:v>
                      </c:pt>
                      <c:pt idx="4">
                        <c:v>16619597618</c:v>
                      </c:pt>
                      <c:pt idx="5">
                        <c:v>5398530780</c:v>
                      </c:pt>
                      <c:pt idx="6">
                        <c:v>18586721326</c:v>
                      </c:pt>
                      <c:pt idx="7">
                        <c:v>3332298820</c:v>
                      </c:pt>
                      <c:pt idx="8">
                        <c:v>1528226990</c:v>
                      </c:pt>
                      <c:pt idx="9">
                        <c:v>6935777468</c:v>
                      </c:pt>
                      <c:pt idx="10">
                        <c:v>4925789842</c:v>
                      </c:pt>
                      <c:pt idx="11">
                        <c:v>6680260162</c:v>
                      </c:pt>
                      <c:pt idx="12">
                        <c:v>4807004650</c:v>
                      </c:pt>
                      <c:pt idx="13">
                        <c:v>7996486393</c:v>
                      </c:pt>
                      <c:pt idx="14">
                        <c:v>4225578166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72A-B640-B824-822E4E6EC41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Value'!$I$1</c15:sqref>
                        </c15:formulaRef>
                      </c:ext>
                    </c:extLst>
                    <c:strCache>
                      <c:ptCount val="1"/>
                      <c:pt idx="0">
                        <c:v> $2,014 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Value'!$A$2:$A$71</c15:sqref>
                        </c15:fullRef>
                        <c15:formulaRef>
                          <c15:sqref>('ADV Taxable Value'!$A$4,'ADV Taxable Value'!$A$25,'ADV Taxable Value'!$A$27,'ADV Taxable Value'!$A$36,'ADV Taxable Value'!$A$43,'ADV Taxable Value'!$A$45,'ADV Taxable Value'!$A$51,'ADV Taxable Value'!$A$54,'ADV Taxable Value'!$A$56,'ADV Taxable Value'!$A$62,'ADV Taxable Value'!$A$65:$A$68,'ADV Taxable Value'!$A$71)</c15:sqref>
                        </c15:formulaRef>
                      </c:ext>
                    </c:extLst>
                    <c:strCache>
                      <c:ptCount val="15"/>
                      <c:pt idx="0">
                        <c:v> Andrews </c:v>
                      </c:pt>
                      <c:pt idx="1">
                        <c:v> Ector </c:v>
                      </c:pt>
                      <c:pt idx="2">
                        <c:v> Gaines </c:v>
                      </c:pt>
                      <c:pt idx="3">
                        <c:v> Howard </c:v>
                      </c:pt>
                      <c:pt idx="4">
                        <c:v> Lubbock </c:v>
                      </c:pt>
                      <c:pt idx="5">
                        <c:v> Martin </c:v>
                      </c:pt>
                      <c:pt idx="6">
                        <c:v> Midland </c:v>
                      </c:pt>
                      <c:pt idx="7">
                        <c:v> Pecos </c:v>
                      </c:pt>
                      <c:pt idx="8">
                        <c:v> Reeves </c:v>
                      </c:pt>
                      <c:pt idx="9">
                        <c:v> Taylor </c:v>
                      </c:pt>
                      <c:pt idx="10">
                        <c:v> Tom Green </c:v>
                      </c:pt>
                      <c:pt idx="11">
                        <c:v> Potter </c:v>
                      </c:pt>
                      <c:pt idx="12">
                        <c:v> Upton </c:v>
                      </c:pt>
                      <c:pt idx="13">
                        <c:v> Randall </c:v>
                      </c:pt>
                      <c:pt idx="14">
                        <c:v> Yoakum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Value'!$I$2:$I$71</c15:sqref>
                        </c15:fullRef>
                        <c15:formulaRef>
                          <c15:sqref>('ADV Taxable Value'!$I$4,'ADV Taxable Value'!$I$25,'ADV Taxable Value'!$I$27,'ADV Taxable Value'!$I$36,'ADV Taxable Value'!$I$43,'ADV Taxable Value'!$I$45,'ADV Taxable Value'!$I$51,'ADV Taxable Value'!$I$54,'ADV Taxable Value'!$I$56,'ADV Taxable Value'!$I$62,'ADV Taxable Value'!$I$65:$I$68,'ADV Taxable Value'!$I$71)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7230528094</c:v>
                      </c:pt>
                      <c:pt idx="1">
                        <c:v>14761278238</c:v>
                      </c:pt>
                      <c:pt idx="2">
                        <c:v>6371826223</c:v>
                      </c:pt>
                      <c:pt idx="3">
                        <c:v>4040705986</c:v>
                      </c:pt>
                      <c:pt idx="4">
                        <c:v>17324282282</c:v>
                      </c:pt>
                      <c:pt idx="5">
                        <c:v>6056504630</c:v>
                      </c:pt>
                      <c:pt idx="6">
                        <c:v>21379820974</c:v>
                      </c:pt>
                      <c:pt idx="7">
                        <c:v>3363778210</c:v>
                      </c:pt>
                      <c:pt idx="8">
                        <c:v>2496073250</c:v>
                      </c:pt>
                      <c:pt idx="9">
                        <c:v>7184574051</c:v>
                      </c:pt>
                      <c:pt idx="10">
                        <c:v>5428024529</c:v>
                      </c:pt>
                      <c:pt idx="11">
                        <c:v>6899209753</c:v>
                      </c:pt>
                      <c:pt idx="12">
                        <c:v>5029071751</c:v>
                      </c:pt>
                      <c:pt idx="13">
                        <c:v>8368328752</c:v>
                      </c:pt>
                      <c:pt idx="14">
                        <c:v>4317529546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72A-B640-B824-822E4E6EC41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Value'!$J$1</c15:sqref>
                        </c15:formulaRef>
                      </c:ext>
                    </c:extLst>
                    <c:strCache>
                      <c:ptCount val="1"/>
                      <c:pt idx="0">
                        <c:v> $2,015 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Value'!$A$2:$A$71</c15:sqref>
                        </c15:fullRef>
                        <c15:formulaRef>
                          <c15:sqref>('ADV Taxable Value'!$A$4,'ADV Taxable Value'!$A$25,'ADV Taxable Value'!$A$27,'ADV Taxable Value'!$A$36,'ADV Taxable Value'!$A$43,'ADV Taxable Value'!$A$45,'ADV Taxable Value'!$A$51,'ADV Taxable Value'!$A$54,'ADV Taxable Value'!$A$56,'ADV Taxable Value'!$A$62,'ADV Taxable Value'!$A$65:$A$68,'ADV Taxable Value'!$A$71)</c15:sqref>
                        </c15:formulaRef>
                      </c:ext>
                    </c:extLst>
                    <c:strCache>
                      <c:ptCount val="15"/>
                      <c:pt idx="0">
                        <c:v> Andrews </c:v>
                      </c:pt>
                      <c:pt idx="1">
                        <c:v> Ector </c:v>
                      </c:pt>
                      <c:pt idx="2">
                        <c:v> Gaines </c:v>
                      </c:pt>
                      <c:pt idx="3">
                        <c:v> Howard </c:v>
                      </c:pt>
                      <c:pt idx="4">
                        <c:v> Lubbock </c:v>
                      </c:pt>
                      <c:pt idx="5">
                        <c:v> Martin </c:v>
                      </c:pt>
                      <c:pt idx="6">
                        <c:v> Midland </c:v>
                      </c:pt>
                      <c:pt idx="7">
                        <c:v> Pecos </c:v>
                      </c:pt>
                      <c:pt idx="8">
                        <c:v> Reeves </c:v>
                      </c:pt>
                      <c:pt idx="9">
                        <c:v> Taylor </c:v>
                      </c:pt>
                      <c:pt idx="10">
                        <c:v> Tom Green </c:v>
                      </c:pt>
                      <c:pt idx="11">
                        <c:v> Potter </c:v>
                      </c:pt>
                      <c:pt idx="12">
                        <c:v> Upton </c:v>
                      </c:pt>
                      <c:pt idx="13">
                        <c:v> Randall </c:v>
                      </c:pt>
                      <c:pt idx="14">
                        <c:v> Yoakum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Value'!$J$2:$J$71</c15:sqref>
                        </c15:fullRef>
                        <c15:formulaRef>
                          <c15:sqref>('ADV Taxable Value'!$J$4,'ADV Taxable Value'!$J$25,'ADV Taxable Value'!$J$27,'ADV Taxable Value'!$J$36,'ADV Taxable Value'!$J$43,'ADV Taxable Value'!$J$45,'ADV Taxable Value'!$J$51,'ADV Taxable Value'!$J$54,'ADV Taxable Value'!$J$56,'ADV Taxable Value'!$J$62,'ADV Taxable Value'!$J$65:$J$68,'ADV Taxable Value'!$J$71)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4980966238</c:v>
                      </c:pt>
                      <c:pt idx="1">
                        <c:v>13954234843</c:v>
                      </c:pt>
                      <c:pt idx="2">
                        <c:v>4248837087</c:v>
                      </c:pt>
                      <c:pt idx="3">
                        <c:v>3277901680</c:v>
                      </c:pt>
                      <c:pt idx="4">
                        <c:v>18151071489</c:v>
                      </c:pt>
                      <c:pt idx="5">
                        <c:v>5164646070</c:v>
                      </c:pt>
                      <c:pt idx="6">
                        <c:v>22359627889</c:v>
                      </c:pt>
                      <c:pt idx="7">
                        <c:v>2456821737</c:v>
                      </c:pt>
                      <c:pt idx="8">
                        <c:v>2956463380</c:v>
                      </c:pt>
                      <c:pt idx="9">
                        <c:v>7593038080</c:v>
                      </c:pt>
                      <c:pt idx="10">
                        <c:v>5958237327</c:v>
                      </c:pt>
                      <c:pt idx="11">
                        <c:v>7004094664</c:v>
                      </c:pt>
                      <c:pt idx="12">
                        <c:v>3989082527</c:v>
                      </c:pt>
                      <c:pt idx="13">
                        <c:v>8804596285</c:v>
                      </c:pt>
                      <c:pt idx="14">
                        <c:v>2801491655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72A-B640-B824-822E4E6EC410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Value'!$K$1</c15:sqref>
                        </c15:formulaRef>
                      </c:ext>
                    </c:extLst>
                    <c:strCache>
                      <c:ptCount val="1"/>
                      <c:pt idx="0">
                        <c:v> $2,016 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Value'!$A$2:$A$71</c15:sqref>
                        </c15:fullRef>
                        <c15:formulaRef>
                          <c15:sqref>('ADV Taxable Value'!$A$4,'ADV Taxable Value'!$A$25,'ADV Taxable Value'!$A$27,'ADV Taxable Value'!$A$36,'ADV Taxable Value'!$A$43,'ADV Taxable Value'!$A$45,'ADV Taxable Value'!$A$51,'ADV Taxable Value'!$A$54,'ADV Taxable Value'!$A$56,'ADV Taxable Value'!$A$62,'ADV Taxable Value'!$A$65:$A$68,'ADV Taxable Value'!$A$71)</c15:sqref>
                        </c15:formulaRef>
                      </c:ext>
                    </c:extLst>
                    <c:strCache>
                      <c:ptCount val="15"/>
                      <c:pt idx="0">
                        <c:v> Andrews </c:v>
                      </c:pt>
                      <c:pt idx="1">
                        <c:v> Ector </c:v>
                      </c:pt>
                      <c:pt idx="2">
                        <c:v> Gaines </c:v>
                      </c:pt>
                      <c:pt idx="3">
                        <c:v> Howard </c:v>
                      </c:pt>
                      <c:pt idx="4">
                        <c:v> Lubbock </c:v>
                      </c:pt>
                      <c:pt idx="5">
                        <c:v> Martin </c:v>
                      </c:pt>
                      <c:pt idx="6">
                        <c:v> Midland </c:v>
                      </c:pt>
                      <c:pt idx="7">
                        <c:v> Pecos </c:v>
                      </c:pt>
                      <c:pt idx="8">
                        <c:v> Reeves </c:v>
                      </c:pt>
                      <c:pt idx="9">
                        <c:v> Taylor </c:v>
                      </c:pt>
                      <c:pt idx="10">
                        <c:v> Tom Green </c:v>
                      </c:pt>
                      <c:pt idx="11">
                        <c:v> Potter </c:v>
                      </c:pt>
                      <c:pt idx="12">
                        <c:v> Upton </c:v>
                      </c:pt>
                      <c:pt idx="13">
                        <c:v> Randall </c:v>
                      </c:pt>
                      <c:pt idx="14">
                        <c:v> Yoakum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Value'!$K$2:$K$71</c15:sqref>
                        </c15:fullRef>
                        <c15:formulaRef>
                          <c15:sqref>('ADV Taxable Value'!$K$4,'ADV Taxable Value'!$K$25,'ADV Taxable Value'!$K$27,'ADV Taxable Value'!$K$36,'ADV Taxable Value'!$K$43,'ADV Taxable Value'!$K$45,'ADV Taxable Value'!$K$51,'ADV Taxable Value'!$K$54,'ADV Taxable Value'!$K$56,'ADV Taxable Value'!$K$62,'ADV Taxable Value'!$K$65:$K$68,'ADV Taxable Value'!$K$71)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3585606358</c:v>
                      </c:pt>
                      <c:pt idx="1">
                        <c:v>12549880466</c:v>
                      </c:pt>
                      <c:pt idx="2">
                        <c:v>2917538022</c:v>
                      </c:pt>
                      <c:pt idx="3">
                        <c:v>2797260973</c:v>
                      </c:pt>
                      <c:pt idx="4">
                        <c:v>19281611864</c:v>
                      </c:pt>
                      <c:pt idx="5">
                        <c:v>4064390760</c:v>
                      </c:pt>
                      <c:pt idx="6">
                        <c:v>21140940465</c:v>
                      </c:pt>
                      <c:pt idx="7">
                        <c:v>2166960909</c:v>
                      </c:pt>
                      <c:pt idx="8">
                        <c:v>3051466275</c:v>
                      </c:pt>
                      <c:pt idx="9">
                        <c:v>7918047644</c:v>
                      </c:pt>
                      <c:pt idx="10">
                        <c:v>6200529514</c:v>
                      </c:pt>
                      <c:pt idx="11">
                        <c:v>7280304928</c:v>
                      </c:pt>
                      <c:pt idx="12">
                        <c:v>2702760985</c:v>
                      </c:pt>
                      <c:pt idx="13">
                        <c:v>9224865312</c:v>
                      </c:pt>
                      <c:pt idx="14">
                        <c:v>1780008448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72A-B640-B824-822E4E6EC41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Value'!$L$1</c15:sqref>
                        </c15:formulaRef>
                      </c:ext>
                    </c:extLst>
                    <c:strCache>
                      <c:ptCount val="1"/>
                      <c:pt idx="0">
                        <c:v> $2,017 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Value'!$A$2:$A$71</c15:sqref>
                        </c15:fullRef>
                        <c15:formulaRef>
                          <c15:sqref>('ADV Taxable Value'!$A$4,'ADV Taxable Value'!$A$25,'ADV Taxable Value'!$A$27,'ADV Taxable Value'!$A$36,'ADV Taxable Value'!$A$43,'ADV Taxable Value'!$A$45,'ADV Taxable Value'!$A$51,'ADV Taxable Value'!$A$54,'ADV Taxable Value'!$A$56,'ADV Taxable Value'!$A$62,'ADV Taxable Value'!$A$65:$A$68,'ADV Taxable Value'!$A$71)</c15:sqref>
                        </c15:formulaRef>
                      </c:ext>
                    </c:extLst>
                    <c:strCache>
                      <c:ptCount val="15"/>
                      <c:pt idx="0">
                        <c:v> Andrews </c:v>
                      </c:pt>
                      <c:pt idx="1">
                        <c:v> Ector </c:v>
                      </c:pt>
                      <c:pt idx="2">
                        <c:v> Gaines </c:v>
                      </c:pt>
                      <c:pt idx="3">
                        <c:v> Howard </c:v>
                      </c:pt>
                      <c:pt idx="4">
                        <c:v> Lubbock </c:v>
                      </c:pt>
                      <c:pt idx="5">
                        <c:v> Martin </c:v>
                      </c:pt>
                      <c:pt idx="6">
                        <c:v> Midland </c:v>
                      </c:pt>
                      <c:pt idx="7">
                        <c:v> Pecos </c:v>
                      </c:pt>
                      <c:pt idx="8">
                        <c:v> Reeves </c:v>
                      </c:pt>
                      <c:pt idx="9">
                        <c:v> Taylor </c:v>
                      </c:pt>
                      <c:pt idx="10">
                        <c:v> Tom Green </c:v>
                      </c:pt>
                      <c:pt idx="11">
                        <c:v> Potter </c:v>
                      </c:pt>
                      <c:pt idx="12">
                        <c:v> Upton </c:v>
                      </c:pt>
                      <c:pt idx="13">
                        <c:v> Randall </c:v>
                      </c:pt>
                      <c:pt idx="14">
                        <c:v> Yoakum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Value'!$L$2:$L$71</c15:sqref>
                        </c15:fullRef>
                        <c15:formulaRef>
                          <c15:sqref>('ADV Taxable Value'!$L$4,'ADV Taxable Value'!$L$25,'ADV Taxable Value'!$L$27,'ADV Taxable Value'!$L$36,'ADV Taxable Value'!$L$43,'ADV Taxable Value'!$L$45,'ADV Taxable Value'!$L$51,'ADV Taxable Value'!$L$54,'ADV Taxable Value'!$L$56,'ADV Taxable Value'!$L$62,'ADV Taxable Value'!$L$65:$L$68,'ADV Taxable Value'!$L$71)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4330440828</c:v>
                      </c:pt>
                      <c:pt idx="1">
                        <c:v>12986928428</c:v>
                      </c:pt>
                      <c:pt idx="2">
                        <c:v>3228532390</c:v>
                      </c:pt>
                      <c:pt idx="3">
                        <c:v>2940714184</c:v>
                      </c:pt>
                      <c:pt idx="4">
                        <c:v>20481801021</c:v>
                      </c:pt>
                      <c:pt idx="5">
                        <c:v>4375524130</c:v>
                      </c:pt>
                      <c:pt idx="6">
                        <c:v>23850575920</c:v>
                      </c:pt>
                      <c:pt idx="7">
                        <c:v>2563326732</c:v>
                      </c:pt>
                      <c:pt idx="8">
                        <c:v>4428253680</c:v>
                      </c:pt>
                      <c:pt idx="9">
                        <c:v>8280895379</c:v>
                      </c:pt>
                      <c:pt idx="10">
                        <c:v>6511704583</c:v>
                      </c:pt>
                      <c:pt idx="11">
                        <c:v>7646124701</c:v>
                      </c:pt>
                      <c:pt idx="12">
                        <c:v>3244032579</c:v>
                      </c:pt>
                      <c:pt idx="13">
                        <c:v>10074310780</c:v>
                      </c:pt>
                      <c:pt idx="14">
                        <c:v>2065057545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72A-B640-B824-822E4E6EC410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Value'!$M$1</c15:sqref>
                        </c15:formulaRef>
                      </c:ext>
                    </c:extLst>
                    <c:strCache>
                      <c:ptCount val="1"/>
                      <c:pt idx="0">
                        <c:v> $2,018 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Value'!$A$2:$A$71</c15:sqref>
                        </c15:fullRef>
                        <c15:formulaRef>
                          <c15:sqref>('ADV Taxable Value'!$A$4,'ADV Taxable Value'!$A$25,'ADV Taxable Value'!$A$27,'ADV Taxable Value'!$A$36,'ADV Taxable Value'!$A$43,'ADV Taxable Value'!$A$45,'ADV Taxable Value'!$A$51,'ADV Taxable Value'!$A$54,'ADV Taxable Value'!$A$56,'ADV Taxable Value'!$A$62,'ADV Taxable Value'!$A$65:$A$68,'ADV Taxable Value'!$A$71)</c15:sqref>
                        </c15:formulaRef>
                      </c:ext>
                    </c:extLst>
                    <c:strCache>
                      <c:ptCount val="15"/>
                      <c:pt idx="0">
                        <c:v> Andrews </c:v>
                      </c:pt>
                      <c:pt idx="1">
                        <c:v> Ector </c:v>
                      </c:pt>
                      <c:pt idx="2">
                        <c:v> Gaines </c:v>
                      </c:pt>
                      <c:pt idx="3">
                        <c:v> Howard </c:v>
                      </c:pt>
                      <c:pt idx="4">
                        <c:v> Lubbock </c:v>
                      </c:pt>
                      <c:pt idx="5">
                        <c:v> Martin </c:v>
                      </c:pt>
                      <c:pt idx="6">
                        <c:v> Midland </c:v>
                      </c:pt>
                      <c:pt idx="7">
                        <c:v> Pecos </c:v>
                      </c:pt>
                      <c:pt idx="8">
                        <c:v> Reeves </c:v>
                      </c:pt>
                      <c:pt idx="9">
                        <c:v> Taylor </c:v>
                      </c:pt>
                      <c:pt idx="10">
                        <c:v> Tom Green </c:v>
                      </c:pt>
                      <c:pt idx="11">
                        <c:v> Potter </c:v>
                      </c:pt>
                      <c:pt idx="12">
                        <c:v> Upton </c:v>
                      </c:pt>
                      <c:pt idx="13">
                        <c:v> Randall </c:v>
                      </c:pt>
                      <c:pt idx="14">
                        <c:v> Yoakum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Value'!$M$2:$M$71</c15:sqref>
                        </c15:fullRef>
                        <c15:formulaRef>
                          <c15:sqref>('ADV Taxable Value'!$M$4,'ADV Taxable Value'!$M$25,'ADV Taxable Value'!$M$27,'ADV Taxable Value'!$M$36,'ADV Taxable Value'!$M$43,'ADV Taxable Value'!$M$45,'ADV Taxable Value'!$M$51,'ADV Taxable Value'!$M$54,'ADV Taxable Value'!$M$56,'ADV Taxable Value'!$M$62,'ADV Taxable Value'!$M$65:$M$68,'ADV Taxable Value'!$M$71)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4768535096</c:v>
                      </c:pt>
                      <c:pt idx="1">
                        <c:v>11984562160</c:v>
                      </c:pt>
                      <c:pt idx="2">
                        <c:v>3362619855</c:v>
                      </c:pt>
                      <c:pt idx="3">
                        <c:v>4324630475</c:v>
                      </c:pt>
                      <c:pt idx="4">
                        <c:v>21757290424</c:v>
                      </c:pt>
                      <c:pt idx="5">
                        <c:v>4736814480</c:v>
                      </c:pt>
                      <c:pt idx="6">
                        <c:v>27249252840</c:v>
                      </c:pt>
                      <c:pt idx="7">
                        <c:v>2842733478</c:v>
                      </c:pt>
                      <c:pt idx="8">
                        <c:v>11843025556</c:v>
                      </c:pt>
                      <c:pt idx="9">
                        <c:v>8808502758</c:v>
                      </c:pt>
                      <c:pt idx="10">
                        <c:v>6684684822</c:v>
                      </c:pt>
                      <c:pt idx="11">
                        <c:v>7888440011</c:v>
                      </c:pt>
                      <c:pt idx="12">
                        <c:v>4468698829</c:v>
                      </c:pt>
                      <c:pt idx="13">
                        <c:v>10379604826</c:v>
                      </c:pt>
                      <c:pt idx="14">
                        <c:v>2183282265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72A-B640-B824-822E4E6EC410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Value'!$N$1</c15:sqref>
                        </c15:formulaRef>
                      </c:ext>
                    </c:extLst>
                    <c:strCache>
                      <c:ptCount val="1"/>
                      <c:pt idx="0">
                        <c:v> $2,019 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Value'!$A$2:$A$71</c15:sqref>
                        </c15:fullRef>
                        <c15:formulaRef>
                          <c15:sqref>('ADV Taxable Value'!$A$4,'ADV Taxable Value'!$A$25,'ADV Taxable Value'!$A$27,'ADV Taxable Value'!$A$36,'ADV Taxable Value'!$A$43,'ADV Taxable Value'!$A$45,'ADV Taxable Value'!$A$51,'ADV Taxable Value'!$A$54,'ADV Taxable Value'!$A$56,'ADV Taxable Value'!$A$62,'ADV Taxable Value'!$A$65:$A$68,'ADV Taxable Value'!$A$71)</c15:sqref>
                        </c15:formulaRef>
                      </c:ext>
                    </c:extLst>
                    <c:strCache>
                      <c:ptCount val="15"/>
                      <c:pt idx="0">
                        <c:v> Andrews </c:v>
                      </c:pt>
                      <c:pt idx="1">
                        <c:v> Ector </c:v>
                      </c:pt>
                      <c:pt idx="2">
                        <c:v> Gaines </c:v>
                      </c:pt>
                      <c:pt idx="3">
                        <c:v> Howard </c:v>
                      </c:pt>
                      <c:pt idx="4">
                        <c:v> Lubbock </c:v>
                      </c:pt>
                      <c:pt idx="5">
                        <c:v> Martin </c:v>
                      </c:pt>
                      <c:pt idx="6">
                        <c:v> Midland </c:v>
                      </c:pt>
                      <c:pt idx="7">
                        <c:v> Pecos </c:v>
                      </c:pt>
                      <c:pt idx="8">
                        <c:v> Reeves </c:v>
                      </c:pt>
                      <c:pt idx="9">
                        <c:v> Taylor </c:v>
                      </c:pt>
                      <c:pt idx="10">
                        <c:v> Tom Green </c:v>
                      </c:pt>
                      <c:pt idx="11">
                        <c:v> Potter </c:v>
                      </c:pt>
                      <c:pt idx="12">
                        <c:v> Upton </c:v>
                      </c:pt>
                      <c:pt idx="13">
                        <c:v> Randall </c:v>
                      </c:pt>
                      <c:pt idx="14">
                        <c:v> Yoakum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Value'!$N$2:$N$71</c15:sqref>
                        </c15:fullRef>
                        <c15:formulaRef>
                          <c15:sqref>('ADV Taxable Value'!$N$4,'ADV Taxable Value'!$N$25,'ADV Taxable Value'!$N$27,'ADV Taxable Value'!$N$36,'ADV Taxable Value'!$N$43,'ADV Taxable Value'!$N$45,'ADV Taxable Value'!$N$51,'ADV Taxable Value'!$N$54,'ADV Taxable Value'!$N$56,'ADV Taxable Value'!$N$62,'ADV Taxable Value'!$N$65:$N$68,'ADV Taxable Value'!$N$71)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5245368337</c:v>
                      </c:pt>
                      <c:pt idx="1">
                        <c:v>15925108827</c:v>
                      </c:pt>
                      <c:pt idx="2">
                        <c:v>3992666614</c:v>
                      </c:pt>
                      <c:pt idx="3">
                        <c:v>5430395375</c:v>
                      </c:pt>
                      <c:pt idx="4">
                        <c:v>23116349774</c:v>
                      </c:pt>
                      <c:pt idx="5">
                        <c:v>7745561650</c:v>
                      </c:pt>
                      <c:pt idx="6">
                        <c:v>37873890746</c:v>
                      </c:pt>
                      <c:pt idx="7">
                        <c:v>3889516156</c:v>
                      </c:pt>
                      <c:pt idx="8">
                        <c:v>16809972386</c:v>
                      </c:pt>
                      <c:pt idx="9">
                        <c:v>9160883109</c:v>
                      </c:pt>
                      <c:pt idx="10">
                        <c:v>7161605555</c:v>
                      </c:pt>
                      <c:pt idx="11">
                        <c:v>8211214883</c:v>
                      </c:pt>
                      <c:pt idx="12">
                        <c:v>5736600688</c:v>
                      </c:pt>
                      <c:pt idx="13">
                        <c:v>10789258095</c:v>
                      </c:pt>
                      <c:pt idx="14">
                        <c:v>2807661450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72A-B640-B824-822E4E6EC410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Value'!$O$1</c15:sqref>
                        </c15:formulaRef>
                      </c:ext>
                    </c:extLst>
                    <c:strCache>
                      <c:ptCount val="1"/>
                      <c:pt idx="0">
                        <c:v> $2,020 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Value'!$A$2:$A$71</c15:sqref>
                        </c15:fullRef>
                        <c15:formulaRef>
                          <c15:sqref>('ADV Taxable Value'!$A$4,'ADV Taxable Value'!$A$25,'ADV Taxable Value'!$A$27,'ADV Taxable Value'!$A$36,'ADV Taxable Value'!$A$43,'ADV Taxable Value'!$A$45,'ADV Taxable Value'!$A$51,'ADV Taxable Value'!$A$54,'ADV Taxable Value'!$A$56,'ADV Taxable Value'!$A$62,'ADV Taxable Value'!$A$65:$A$68,'ADV Taxable Value'!$A$71)</c15:sqref>
                        </c15:formulaRef>
                      </c:ext>
                    </c:extLst>
                    <c:strCache>
                      <c:ptCount val="15"/>
                      <c:pt idx="0">
                        <c:v> Andrews </c:v>
                      </c:pt>
                      <c:pt idx="1">
                        <c:v> Ector </c:v>
                      </c:pt>
                      <c:pt idx="2">
                        <c:v> Gaines </c:v>
                      </c:pt>
                      <c:pt idx="3">
                        <c:v> Howard </c:v>
                      </c:pt>
                      <c:pt idx="4">
                        <c:v> Lubbock </c:v>
                      </c:pt>
                      <c:pt idx="5">
                        <c:v> Martin </c:v>
                      </c:pt>
                      <c:pt idx="6">
                        <c:v> Midland </c:v>
                      </c:pt>
                      <c:pt idx="7">
                        <c:v> Pecos </c:v>
                      </c:pt>
                      <c:pt idx="8">
                        <c:v> Reeves </c:v>
                      </c:pt>
                      <c:pt idx="9">
                        <c:v> Taylor </c:v>
                      </c:pt>
                      <c:pt idx="10">
                        <c:v> Tom Green </c:v>
                      </c:pt>
                      <c:pt idx="11">
                        <c:v> Potter </c:v>
                      </c:pt>
                      <c:pt idx="12">
                        <c:v> Upton </c:v>
                      </c:pt>
                      <c:pt idx="13">
                        <c:v> Randall </c:v>
                      </c:pt>
                      <c:pt idx="14">
                        <c:v> Yoakum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Value'!$O$2:$O$71</c15:sqref>
                        </c15:fullRef>
                        <c15:formulaRef>
                          <c15:sqref>('ADV Taxable Value'!$O$4,'ADV Taxable Value'!$O$25,'ADV Taxable Value'!$O$27,'ADV Taxable Value'!$O$36,'ADV Taxable Value'!$O$43,'ADV Taxable Value'!$O$45,'ADV Taxable Value'!$O$51,'ADV Taxable Value'!$O$54,'ADV Taxable Value'!$O$56,'ADV Taxable Value'!$O$62,'ADV Taxable Value'!$O$65:$O$68,'ADV Taxable Value'!$O$71)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5135322301</c:v>
                      </c:pt>
                      <c:pt idx="1">
                        <c:v>15583371332</c:v>
                      </c:pt>
                      <c:pt idx="2">
                        <c:v>3641701122</c:v>
                      </c:pt>
                      <c:pt idx="3">
                        <c:v>5744417518</c:v>
                      </c:pt>
                      <c:pt idx="4">
                        <c:v>23960273135</c:v>
                      </c:pt>
                      <c:pt idx="5">
                        <c:v>10369988430</c:v>
                      </c:pt>
                      <c:pt idx="6">
                        <c:v>39723912823</c:v>
                      </c:pt>
                      <c:pt idx="7">
                        <c:v>4259033818</c:v>
                      </c:pt>
                      <c:pt idx="8">
                        <c:v>13389237875</c:v>
                      </c:pt>
                      <c:pt idx="9">
                        <c:v>9552049650</c:v>
                      </c:pt>
                      <c:pt idx="10">
                        <c:v>7373382337</c:v>
                      </c:pt>
                      <c:pt idx="11">
                        <c:v>8428248589</c:v>
                      </c:pt>
                      <c:pt idx="12">
                        <c:v>6981431192</c:v>
                      </c:pt>
                      <c:pt idx="13">
                        <c:v>11259009609</c:v>
                      </c:pt>
                      <c:pt idx="14">
                        <c:v>2530372256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72A-B640-B824-822E4E6EC410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Value'!$P$1</c15:sqref>
                        </c15:formulaRef>
                      </c:ext>
                    </c:extLst>
                    <c:strCache>
                      <c:ptCount val="1"/>
                      <c:pt idx="0">
                        <c:v> $2,021 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Value'!$A$2:$A$71</c15:sqref>
                        </c15:fullRef>
                        <c15:formulaRef>
                          <c15:sqref>('ADV Taxable Value'!$A$4,'ADV Taxable Value'!$A$25,'ADV Taxable Value'!$A$27,'ADV Taxable Value'!$A$36,'ADV Taxable Value'!$A$43,'ADV Taxable Value'!$A$45,'ADV Taxable Value'!$A$51,'ADV Taxable Value'!$A$54,'ADV Taxable Value'!$A$56,'ADV Taxable Value'!$A$62,'ADV Taxable Value'!$A$65:$A$68,'ADV Taxable Value'!$A$71)</c15:sqref>
                        </c15:formulaRef>
                      </c:ext>
                    </c:extLst>
                    <c:strCache>
                      <c:ptCount val="15"/>
                      <c:pt idx="0">
                        <c:v> Andrews </c:v>
                      </c:pt>
                      <c:pt idx="1">
                        <c:v> Ector </c:v>
                      </c:pt>
                      <c:pt idx="2">
                        <c:v> Gaines </c:v>
                      </c:pt>
                      <c:pt idx="3">
                        <c:v> Howard </c:v>
                      </c:pt>
                      <c:pt idx="4">
                        <c:v> Lubbock </c:v>
                      </c:pt>
                      <c:pt idx="5">
                        <c:v> Martin </c:v>
                      </c:pt>
                      <c:pt idx="6">
                        <c:v> Midland </c:v>
                      </c:pt>
                      <c:pt idx="7">
                        <c:v> Pecos </c:v>
                      </c:pt>
                      <c:pt idx="8">
                        <c:v> Reeves </c:v>
                      </c:pt>
                      <c:pt idx="9">
                        <c:v> Taylor </c:v>
                      </c:pt>
                      <c:pt idx="10">
                        <c:v> Tom Green </c:v>
                      </c:pt>
                      <c:pt idx="11">
                        <c:v> Potter </c:v>
                      </c:pt>
                      <c:pt idx="12">
                        <c:v> Upton </c:v>
                      </c:pt>
                      <c:pt idx="13">
                        <c:v> Randall </c:v>
                      </c:pt>
                      <c:pt idx="14">
                        <c:v> Yoakum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Value'!$P$2:$P$71</c15:sqref>
                        </c15:fullRef>
                        <c15:formulaRef>
                          <c15:sqref>('ADV Taxable Value'!$P$4,'ADV Taxable Value'!$P$25,'ADV Taxable Value'!$P$27,'ADV Taxable Value'!$P$36,'ADV Taxable Value'!$P$43,'ADV Taxable Value'!$P$45,'ADV Taxable Value'!$P$51,'ADV Taxable Value'!$P$54,'ADV Taxable Value'!$P$56,'ADV Taxable Value'!$P$62,'ADV Taxable Value'!$P$65:$P$68,'ADV Taxable Value'!$P$71)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5035970897</c:v>
                      </c:pt>
                      <c:pt idx="1">
                        <c:v>15287748878</c:v>
                      </c:pt>
                      <c:pt idx="2">
                        <c:v>3245503233</c:v>
                      </c:pt>
                      <c:pt idx="3">
                        <c:v>5632276523</c:v>
                      </c:pt>
                      <c:pt idx="4">
                        <c:v>25782910234</c:v>
                      </c:pt>
                      <c:pt idx="5">
                        <c:v>9095611848</c:v>
                      </c:pt>
                      <c:pt idx="6">
                        <c:v>38729224606</c:v>
                      </c:pt>
                      <c:pt idx="7">
                        <c:v>4108616972</c:v>
                      </c:pt>
                      <c:pt idx="8">
                        <c:v>14061956027</c:v>
                      </c:pt>
                      <c:pt idx="9">
                        <c:v>10108575294</c:v>
                      </c:pt>
                      <c:pt idx="10">
                        <c:v>7626909323</c:v>
                      </c:pt>
                      <c:pt idx="11">
                        <c:v>8554620812</c:v>
                      </c:pt>
                      <c:pt idx="12">
                        <c:v>7338203304</c:v>
                      </c:pt>
                      <c:pt idx="13">
                        <c:v>11900547721</c:v>
                      </c:pt>
                      <c:pt idx="14">
                        <c:v>1940642354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72A-B640-B824-822E4E6EC410}"/>
                  </c:ext>
                </c:extLst>
              </c15:ser>
            </c15:filteredBarSeries>
          </c:ext>
        </c:extLst>
      </c:bar3DChart>
      <c:catAx>
        <c:axId val="201543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434031"/>
        <c:crosses val="autoZero"/>
        <c:auto val="1"/>
        <c:lblAlgn val="ctr"/>
        <c:lblOffset val="100"/>
        <c:noMultiLvlLbl val="0"/>
      </c:catAx>
      <c:valAx>
        <c:axId val="201543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43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Compariosn Chart ADV Taxable</a:t>
            </a:r>
            <a:r>
              <a:rPr lang="en-US" baseline="0"/>
              <a:t> Value (2007-2021)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9196775847347"/>
          <c:y val="9.1150521941031737E-2"/>
          <c:w val="0.88013906488668769"/>
          <c:h val="0.72750106430207762"/>
        </c:manualLayout>
      </c:layout>
      <c:lineChart>
        <c:grouping val="standard"/>
        <c:varyColors val="0"/>
        <c:ser>
          <c:idx val="23"/>
          <c:order val="23"/>
          <c:tx>
            <c:strRef>
              <c:f>'ADV Taxable Value'!$A$25</c:f>
              <c:strCache>
                <c:ptCount val="1"/>
                <c:pt idx="0">
                  <c:v> Ector 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'ADV Taxable Value'!$B$1:$S$1</c15:sqref>
                  </c15:fullRef>
                </c:ext>
              </c:extLst>
              <c:f>'ADV Taxable Value'!$B$1:$P$1</c:f>
              <c:strCache>
                <c:ptCount val="15"/>
                <c:pt idx="0">
                  <c:v> $2,007 </c:v>
                </c:pt>
                <c:pt idx="1">
                  <c:v> $2,008 </c:v>
                </c:pt>
                <c:pt idx="2">
                  <c:v> $2,009 </c:v>
                </c:pt>
                <c:pt idx="3">
                  <c:v> $2,010 </c:v>
                </c:pt>
                <c:pt idx="4">
                  <c:v> $2,011 </c:v>
                </c:pt>
                <c:pt idx="5">
                  <c:v> $2,012 </c:v>
                </c:pt>
                <c:pt idx="6">
                  <c:v> $2,013 </c:v>
                </c:pt>
                <c:pt idx="7">
                  <c:v> $2,014 </c:v>
                </c:pt>
                <c:pt idx="8">
                  <c:v> $2,015 </c:v>
                </c:pt>
                <c:pt idx="9">
                  <c:v> $2,016 </c:v>
                </c:pt>
                <c:pt idx="10">
                  <c:v> $2,017 </c:v>
                </c:pt>
                <c:pt idx="11">
                  <c:v> $2,018 </c:v>
                </c:pt>
                <c:pt idx="12">
                  <c:v> $2,019 </c:v>
                </c:pt>
                <c:pt idx="13">
                  <c:v> $2,020 </c:v>
                </c:pt>
                <c:pt idx="14">
                  <c:v> $2,021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'ADV Taxable Value'!$B$25:$S$25</c15:sqref>
                  </c15:fullRef>
                </c:ext>
              </c:extLst>
              <c:f>'ADV Taxable Value'!$B$25:$P$25</c:f>
              <c:numCache>
                <c:formatCode>_("$"* #,##0_);_("$"* \(#,##0\);_("$"* "-"??_);_(@_)</c:formatCode>
                <c:ptCount val="15"/>
                <c:pt idx="0">
                  <c:v>7762599597</c:v>
                </c:pt>
                <c:pt idx="1">
                  <c:v>9571963940</c:v>
                </c:pt>
                <c:pt idx="2">
                  <c:v>9527481264</c:v>
                </c:pt>
                <c:pt idx="3">
                  <c:v>10197546511</c:v>
                </c:pt>
                <c:pt idx="4">
                  <c:v>10858565194</c:v>
                </c:pt>
                <c:pt idx="5">
                  <c:v>12259621292</c:v>
                </c:pt>
                <c:pt idx="6">
                  <c:v>13752590623</c:v>
                </c:pt>
                <c:pt idx="7">
                  <c:v>14761278238</c:v>
                </c:pt>
                <c:pt idx="8">
                  <c:v>13954234843</c:v>
                </c:pt>
                <c:pt idx="9">
                  <c:v>12549880466</c:v>
                </c:pt>
                <c:pt idx="10">
                  <c:v>12986928428</c:v>
                </c:pt>
                <c:pt idx="11">
                  <c:v>11984562160</c:v>
                </c:pt>
                <c:pt idx="12">
                  <c:v>15925108827</c:v>
                </c:pt>
                <c:pt idx="13">
                  <c:v>15583371332</c:v>
                </c:pt>
                <c:pt idx="14">
                  <c:v>15287748878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7-75C0-4331-AB5F-A88A0BBD6C0D}"/>
            </c:ext>
          </c:extLst>
        </c:ser>
        <c:ser>
          <c:idx val="49"/>
          <c:order val="49"/>
          <c:tx>
            <c:strRef>
              <c:f>'ADV Taxable Value'!$A$51</c:f>
              <c:strCache>
                <c:ptCount val="1"/>
                <c:pt idx="0">
                  <c:v> Midland 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'ADV Taxable Value'!$B$1:$S$1</c15:sqref>
                  </c15:fullRef>
                </c:ext>
              </c:extLst>
              <c:f>'ADV Taxable Value'!$B$1:$P$1</c:f>
              <c:strCache>
                <c:ptCount val="15"/>
                <c:pt idx="0">
                  <c:v> $2,007 </c:v>
                </c:pt>
                <c:pt idx="1">
                  <c:v> $2,008 </c:v>
                </c:pt>
                <c:pt idx="2">
                  <c:v> $2,009 </c:v>
                </c:pt>
                <c:pt idx="3">
                  <c:v> $2,010 </c:v>
                </c:pt>
                <c:pt idx="4">
                  <c:v> $2,011 </c:v>
                </c:pt>
                <c:pt idx="5">
                  <c:v> $2,012 </c:v>
                </c:pt>
                <c:pt idx="6">
                  <c:v> $2,013 </c:v>
                </c:pt>
                <c:pt idx="7">
                  <c:v> $2,014 </c:v>
                </c:pt>
                <c:pt idx="8">
                  <c:v> $2,015 </c:v>
                </c:pt>
                <c:pt idx="9">
                  <c:v> $2,016 </c:v>
                </c:pt>
                <c:pt idx="10">
                  <c:v> $2,017 </c:v>
                </c:pt>
                <c:pt idx="11">
                  <c:v> $2,018 </c:v>
                </c:pt>
                <c:pt idx="12">
                  <c:v> $2,019 </c:v>
                </c:pt>
                <c:pt idx="13">
                  <c:v> $2,020 </c:v>
                </c:pt>
                <c:pt idx="14">
                  <c:v> $2,021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'ADV Taxable Value'!$B$51:$S$51</c15:sqref>
                  </c15:fullRef>
                </c:ext>
              </c:extLst>
              <c:f>'ADV Taxable Value'!$B$51:$P$51</c:f>
              <c:numCache>
                <c:formatCode>_("$"* #,##0_);_("$"* \(#,##0\);_("$"* "-"??_);_(@_)</c:formatCode>
                <c:ptCount val="15"/>
                <c:pt idx="0">
                  <c:v>9181139589</c:v>
                </c:pt>
                <c:pt idx="1">
                  <c:v>11322815258</c:v>
                </c:pt>
                <c:pt idx="2">
                  <c:v>11623911606</c:v>
                </c:pt>
                <c:pt idx="3">
                  <c:v>12417933957</c:v>
                </c:pt>
                <c:pt idx="4">
                  <c:v>13212949304</c:v>
                </c:pt>
                <c:pt idx="5">
                  <c:v>16259844425</c:v>
                </c:pt>
                <c:pt idx="6">
                  <c:v>18586721326</c:v>
                </c:pt>
                <c:pt idx="7">
                  <c:v>21379820974</c:v>
                </c:pt>
                <c:pt idx="8">
                  <c:v>22359627889</c:v>
                </c:pt>
                <c:pt idx="9">
                  <c:v>21140940465</c:v>
                </c:pt>
                <c:pt idx="10">
                  <c:v>23850575920</c:v>
                </c:pt>
                <c:pt idx="11">
                  <c:v>27249252840</c:v>
                </c:pt>
                <c:pt idx="12">
                  <c:v>37873890746</c:v>
                </c:pt>
                <c:pt idx="13">
                  <c:v>39723912823</c:v>
                </c:pt>
                <c:pt idx="14">
                  <c:v>38729224606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1-75C0-4331-AB5F-A88A0BBD6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432383"/>
        <c:axId val="20154340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'ADV Taxable Value'!$A$2</c15:sqref>
                        </c15:formulaRef>
                      </c:ext>
                    </c:extLst>
                    <c:strCache>
                      <c:ptCount val="1"/>
                      <c:pt idx="0">
                        <c:v> Motley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'ADV Taxable Value'!$B$2:$S$2</c15:sqref>
                        </c15:fullRef>
                        <c15:formulaRef>
                          <c15:sqref>'ADV Taxable Value'!$B$2:$P$2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72352811</c:v>
                      </c:pt>
                      <c:pt idx="1">
                        <c:v>75229885</c:v>
                      </c:pt>
                      <c:pt idx="2">
                        <c:v>75673326</c:v>
                      </c:pt>
                      <c:pt idx="3">
                        <c:v>87036420</c:v>
                      </c:pt>
                      <c:pt idx="4">
                        <c:v>88056934</c:v>
                      </c:pt>
                      <c:pt idx="5">
                        <c:v>89371108</c:v>
                      </c:pt>
                      <c:pt idx="6">
                        <c:v>96669962</c:v>
                      </c:pt>
                      <c:pt idx="7">
                        <c:v>108718622</c:v>
                      </c:pt>
                      <c:pt idx="8">
                        <c:v>120986130</c:v>
                      </c:pt>
                      <c:pt idx="9">
                        <c:v>121385982</c:v>
                      </c:pt>
                      <c:pt idx="10">
                        <c:v>118401516</c:v>
                      </c:pt>
                      <c:pt idx="11">
                        <c:v>118659959</c:v>
                      </c:pt>
                      <c:pt idx="12">
                        <c:v>125662624</c:v>
                      </c:pt>
                      <c:pt idx="13">
                        <c:v>124324424</c:v>
                      </c:pt>
                      <c:pt idx="14">
                        <c:v>123653748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5C0-4331-AB5F-A88A0BBD6C0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Value'!$A$3</c15:sqref>
                        </c15:formulaRef>
                      </c:ext>
                    </c:extLst>
                    <c:strCache>
                      <c:ptCount val="1"/>
                      <c:pt idx="0">
                        <c:v> Cottle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Value'!$B$3:$S$3</c15:sqref>
                        </c15:fullRef>
                        <c15:formulaRef>
                          <c15:sqref>'ADV Taxable Value'!$B$3:$P$3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132638905</c:v>
                      </c:pt>
                      <c:pt idx="1">
                        <c:v>151737765</c:v>
                      </c:pt>
                      <c:pt idx="2">
                        <c:v>165258160</c:v>
                      </c:pt>
                      <c:pt idx="3">
                        <c:v>146924280</c:v>
                      </c:pt>
                      <c:pt idx="4">
                        <c:v>135959730</c:v>
                      </c:pt>
                      <c:pt idx="5">
                        <c:v>140837960</c:v>
                      </c:pt>
                      <c:pt idx="6">
                        <c:v>140181650</c:v>
                      </c:pt>
                      <c:pt idx="7">
                        <c:v>167233930</c:v>
                      </c:pt>
                      <c:pt idx="8">
                        <c:v>178755660</c:v>
                      </c:pt>
                      <c:pt idx="9">
                        <c:v>153340761</c:v>
                      </c:pt>
                      <c:pt idx="10">
                        <c:v>163600680</c:v>
                      </c:pt>
                      <c:pt idx="11">
                        <c:v>174029760</c:v>
                      </c:pt>
                      <c:pt idx="12">
                        <c:v>90875531</c:v>
                      </c:pt>
                      <c:pt idx="13">
                        <c:v>180590279</c:v>
                      </c:pt>
                      <c:pt idx="14">
                        <c:v>165212546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5C0-4331-AB5F-A88A0BBD6C0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Value'!$A$4</c15:sqref>
                        </c15:formulaRef>
                      </c:ext>
                    </c:extLst>
                    <c:strCache>
                      <c:ptCount val="1"/>
                      <c:pt idx="0">
                        <c:v> Andrews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Value'!$B$4:$S$4</c15:sqref>
                        </c15:fullRef>
                        <c15:formulaRef>
                          <c15:sqref>'ADV Taxable Value'!$B$4:$P$4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3572974993</c:v>
                      </c:pt>
                      <c:pt idx="1">
                        <c:v>4251689147</c:v>
                      </c:pt>
                      <c:pt idx="2">
                        <c:v>3369369973</c:v>
                      </c:pt>
                      <c:pt idx="3">
                        <c:v>3972788901</c:v>
                      </c:pt>
                      <c:pt idx="4">
                        <c:v>4400258677</c:v>
                      </c:pt>
                      <c:pt idx="5">
                        <c:v>5106510355</c:v>
                      </c:pt>
                      <c:pt idx="6">
                        <c:v>6048402305</c:v>
                      </c:pt>
                      <c:pt idx="7">
                        <c:v>7230528094</c:v>
                      </c:pt>
                      <c:pt idx="8">
                        <c:v>4980966238</c:v>
                      </c:pt>
                      <c:pt idx="9">
                        <c:v>3585606358</c:v>
                      </c:pt>
                      <c:pt idx="10">
                        <c:v>4330440828</c:v>
                      </c:pt>
                      <c:pt idx="11">
                        <c:v>4768535096</c:v>
                      </c:pt>
                      <c:pt idx="12">
                        <c:v>5245368337</c:v>
                      </c:pt>
                      <c:pt idx="13">
                        <c:v>5135322301</c:v>
                      </c:pt>
                      <c:pt idx="14">
                        <c:v>5035970897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5C0-4331-AB5F-A88A0BBD6C0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Value'!$A$5</c15:sqref>
                        </c15:formulaRef>
                      </c:ext>
                    </c:extLst>
                    <c:strCache>
                      <c:ptCount val="1"/>
                      <c:pt idx="0">
                        <c:v> Knox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Value'!$B$5:$S$5</c15:sqref>
                        </c15:fullRef>
                        <c15:formulaRef>
                          <c15:sqref>'ADV Taxable Value'!$B$5:$P$5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148509371</c:v>
                      </c:pt>
                      <c:pt idx="1">
                        <c:v>160083599</c:v>
                      </c:pt>
                      <c:pt idx="2">
                        <c:v>159207294</c:v>
                      </c:pt>
                      <c:pt idx="3">
                        <c:v>165535637</c:v>
                      </c:pt>
                      <c:pt idx="4">
                        <c:v>168642194</c:v>
                      </c:pt>
                      <c:pt idx="5">
                        <c:v>186701170</c:v>
                      </c:pt>
                      <c:pt idx="6">
                        <c:v>181988870</c:v>
                      </c:pt>
                      <c:pt idx="7">
                        <c:v>226890660</c:v>
                      </c:pt>
                      <c:pt idx="8">
                        <c:v>213388135</c:v>
                      </c:pt>
                      <c:pt idx="9">
                        <c:v>220401640</c:v>
                      </c:pt>
                      <c:pt idx="10">
                        <c:v>232837183</c:v>
                      </c:pt>
                      <c:pt idx="11">
                        <c:v>231638712</c:v>
                      </c:pt>
                      <c:pt idx="12">
                        <c:v>241159090</c:v>
                      </c:pt>
                      <c:pt idx="13">
                        <c:v>269753441</c:v>
                      </c:pt>
                      <c:pt idx="14">
                        <c:v>291685221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5C0-4331-AB5F-A88A0BBD6C0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Value'!$A$6</c15:sqref>
                        </c15:formulaRef>
                      </c:ext>
                    </c:extLst>
                    <c:strCache>
                      <c:ptCount val="1"/>
                      <c:pt idx="0">
                        <c:v> King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Value'!$B$6:$S$6</c15:sqref>
                        </c15:fullRef>
                        <c15:formulaRef>
                          <c15:sqref>'ADV Taxable Value'!$B$6:$P$6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279228368</c:v>
                      </c:pt>
                      <c:pt idx="1">
                        <c:v>317512518</c:v>
                      </c:pt>
                      <c:pt idx="2">
                        <c:v>249196590</c:v>
                      </c:pt>
                      <c:pt idx="3">
                        <c:v>271842350</c:v>
                      </c:pt>
                      <c:pt idx="4">
                        <c:v>252552250</c:v>
                      </c:pt>
                      <c:pt idx="5">
                        <c:v>336257590</c:v>
                      </c:pt>
                      <c:pt idx="6">
                        <c:v>290361760</c:v>
                      </c:pt>
                      <c:pt idx="7">
                        <c:v>287540250</c:v>
                      </c:pt>
                      <c:pt idx="8">
                        <c:v>261447670</c:v>
                      </c:pt>
                      <c:pt idx="9">
                        <c:v>162390930</c:v>
                      </c:pt>
                      <c:pt idx="10">
                        <c:v>169038840</c:v>
                      </c:pt>
                      <c:pt idx="11">
                        <c:v>171922700</c:v>
                      </c:pt>
                      <c:pt idx="12">
                        <c:v>199505517</c:v>
                      </c:pt>
                      <c:pt idx="13">
                        <c:v>165871488</c:v>
                      </c:pt>
                      <c:pt idx="14">
                        <c:v>127728909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5C0-4331-AB5F-A88A0BBD6C0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Value'!$A$7</c15:sqref>
                        </c15:formulaRef>
                      </c:ext>
                    </c:extLst>
                    <c:strCache>
                      <c:ptCount val="1"/>
                      <c:pt idx="0">
                        <c:v> Jeff Davis 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Value'!$B$7:$S$7</c15:sqref>
                        </c15:fullRef>
                        <c15:formulaRef>
                          <c15:sqref>'ADV Taxable Value'!$B$7:$P$7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197991040</c:v>
                      </c:pt>
                      <c:pt idx="1">
                        <c:v>224130214</c:v>
                      </c:pt>
                      <c:pt idx="2">
                        <c:v>224037150</c:v>
                      </c:pt>
                      <c:pt idx="3">
                        <c:v>228482620</c:v>
                      </c:pt>
                      <c:pt idx="4">
                        <c:v>226684150</c:v>
                      </c:pt>
                      <c:pt idx="5">
                        <c:v>232555960</c:v>
                      </c:pt>
                      <c:pt idx="6">
                        <c:v>237154980</c:v>
                      </c:pt>
                      <c:pt idx="7">
                        <c:v>244766620</c:v>
                      </c:pt>
                      <c:pt idx="8">
                        <c:v>245299490</c:v>
                      </c:pt>
                      <c:pt idx="9">
                        <c:v>251882460</c:v>
                      </c:pt>
                      <c:pt idx="10">
                        <c:v>275611620</c:v>
                      </c:pt>
                      <c:pt idx="11">
                        <c:v>283781184</c:v>
                      </c:pt>
                      <c:pt idx="12">
                        <c:v>286979883</c:v>
                      </c:pt>
                      <c:pt idx="13">
                        <c:v>288621228</c:v>
                      </c:pt>
                      <c:pt idx="14">
                        <c:v>295381827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5C0-4331-AB5F-A88A0BBD6C0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Value'!$A$8</c15:sqref>
                        </c15:formulaRef>
                      </c:ext>
                    </c:extLst>
                    <c:strCache>
                      <c:ptCount val="1"/>
                      <c:pt idx="0">
                        <c:v> Stonewall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Value'!$B$8:$S$8</c15:sqref>
                        </c15:fullRef>
                        <c15:formulaRef>
                          <c15:sqref>'ADV Taxable Value'!$B$8:$P$8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171425507</c:v>
                      </c:pt>
                      <c:pt idx="1">
                        <c:v>202007942</c:v>
                      </c:pt>
                      <c:pt idx="2">
                        <c:v>194998162</c:v>
                      </c:pt>
                      <c:pt idx="3">
                        <c:v>241556933</c:v>
                      </c:pt>
                      <c:pt idx="4">
                        <c:v>281670740</c:v>
                      </c:pt>
                      <c:pt idx="5">
                        <c:v>402272965</c:v>
                      </c:pt>
                      <c:pt idx="6">
                        <c:v>364084437</c:v>
                      </c:pt>
                      <c:pt idx="7">
                        <c:v>392575527</c:v>
                      </c:pt>
                      <c:pt idx="8">
                        <c:v>274016131</c:v>
                      </c:pt>
                      <c:pt idx="9">
                        <c:v>187117977</c:v>
                      </c:pt>
                      <c:pt idx="10">
                        <c:v>189672517</c:v>
                      </c:pt>
                      <c:pt idx="11">
                        <c:v>206958507</c:v>
                      </c:pt>
                      <c:pt idx="12">
                        <c:v>242331470</c:v>
                      </c:pt>
                      <c:pt idx="13">
                        <c:v>211954767</c:v>
                      </c:pt>
                      <c:pt idx="14">
                        <c:v>176887338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5C0-4331-AB5F-A88A0BBD6C0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Value'!$A$9</c15:sqref>
                        </c15:formulaRef>
                      </c:ext>
                    </c:extLst>
                    <c:strCache>
                      <c:ptCount val="1"/>
                      <c:pt idx="0">
                        <c:v> Borden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Value'!$B$9:$S$9</c15:sqref>
                        </c15:fullRef>
                        <c15:formulaRef>
                          <c15:sqref>'ADV Taxable Value'!$B$9:$P$9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604468578</c:v>
                      </c:pt>
                      <c:pt idx="1">
                        <c:v>760757678</c:v>
                      </c:pt>
                      <c:pt idx="2">
                        <c:v>619682539</c:v>
                      </c:pt>
                      <c:pt idx="3">
                        <c:v>646394010</c:v>
                      </c:pt>
                      <c:pt idx="4">
                        <c:v>644574800</c:v>
                      </c:pt>
                      <c:pt idx="5">
                        <c:v>850612690</c:v>
                      </c:pt>
                      <c:pt idx="6">
                        <c:v>787361090</c:v>
                      </c:pt>
                      <c:pt idx="7">
                        <c:v>920142950</c:v>
                      </c:pt>
                      <c:pt idx="8">
                        <c:v>509524490</c:v>
                      </c:pt>
                      <c:pt idx="9">
                        <c:v>331489240</c:v>
                      </c:pt>
                      <c:pt idx="10">
                        <c:v>376508010</c:v>
                      </c:pt>
                      <c:pt idx="11">
                        <c:v>390361720</c:v>
                      </c:pt>
                      <c:pt idx="12">
                        <c:v>579488227</c:v>
                      </c:pt>
                      <c:pt idx="13">
                        <c:v>548219222</c:v>
                      </c:pt>
                      <c:pt idx="14">
                        <c:v>460510011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5C0-4331-AB5F-A88A0BBD6C0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Value'!$A$10</c15:sqref>
                        </c15:formulaRef>
                      </c:ext>
                    </c:extLst>
                    <c:strCache>
                      <c:ptCount val="1"/>
                      <c:pt idx="0">
                        <c:v> Swisher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Value'!$B$10:$S$10</c15:sqref>
                        </c15:fullRef>
                        <c15:formulaRef>
                          <c15:sqref>'ADV Taxable Value'!$B$10:$P$10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260045098</c:v>
                      </c:pt>
                      <c:pt idx="1">
                        <c:v>259596363</c:v>
                      </c:pt>
                      <c:pt idx="2">
                        <c:v>267490099</c:v>
                      </c:pt>
                      <c:pt idx="3">
                        <c:v>268013161</c:v>
                      </c:pt>
                      <c:pt idx="4">
                        <c:v>264178205</c:v>
                      </c:pt>
                      <c:pt idx="5">
                        <c:v>283743296</c:v>
                      </c:pt>
                      <c:pt idx="6">
                        <c:v>308913370</c:v>
                      </c:pt>
                      <c:pt idx="7">
                        <c:v>321855343</c:v>
                      </c:pt>
                      <c:pt idx="8">
                        <c:v>296864990</c:v>
                      </c:pt>
                      <c:pt idx="9">
                        <c:v>307795619</c:v>
                      </c:pt>
                      <c:pt idx="10">
                        <c:v>317552893</c:v>
                      </c:pt>
                      <c:pt idx="11">
                        <c:v>322447483</c:v>
                      </c:pt>
                      <c:pt idx="12">
                        <c:v>407490509</c:v>
                      </c:pt>
                      <c:pt idx="13">
                        <c:v>413904777</c:v>
                      </c:pt>
                      <c:pt idx="14">
                        <c:v>439527332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5C0-4331-AB5F-A88A0BBD6C0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Value'!$A$11</c15:sqref>
                        </c15:formulaRef>
                      </c:ext>
                    </c:extLst>
                    <c:strCache>
                      <c:ptCount val="1"/>
                      <c:pt idx="0">
                        <c:v> Cochran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Value'!$B$11:$S$11</c15:sqref>
                        </c15:fullRef>
                        <c15:formulaRef>
                          <c15:sqref>'ADV Taxable Value'!$B$11:$P$11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570482000</c:v>
                      </c:pt>
                      <c:pt idx="1">
                        <c:v>723025620</c:v>
                      </c:pt>
                      <c:pt idx="2">
                        <c:v>610297070</c:v>
                      </c:pt>
                      <c:pt idx="3">
                        <c:v>729082850</c:v>
                      </c:pt>
                      <c:pt idx="4">
                        <c:v>784035740</c:v>
                      </c:pt>
                      <c:pt idx="5">
                        <c:v>920150919</c:v>
                      </c:pt>
                      <c:pt idx="6">
                        <c:v>849385315</c:v>
                      </c:pt>
                      <c:pt idx="7">
                        <c:v>824009154</c:v>
                      </c:pt>
                      <c:pt idx="8">
                        <c:v>523141815</c:v>
                      </c:pt>
                      <c:pt idx="9">
                        <c:v>308139021</c:v>
                      </c:pt>
                      <c:pt idx="10">
                        <c:v>331538262</c:v>
                      </c:pt>
                      <c:pt idx="11">
                        <c:v>354932884</c:v>
                      </c:pt>
                      <c:pt idx="12">
                        <c:v>394672427</c:v>
                      </c:pt>
                      <c:pt idx="13">
                        <c:v>402030456</c:v>
                      </c:pt>
                      <c:pt idx="14">
                        <c:v>337486597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5C0-4331-AB5F-A88A0BBD6C0D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Value'!$A$12</c15:sqref>
                        </c15:formulaRef>
                      </c:ext>
                    </c:extLst>
                    <c:strCache>
                      <c:ptCount val="1"/>
                      <c:pt idx="0">
                        <c:v> Coke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Value'!$B$12:$S$12</c15:sqref>
                        </c15:fullRef>
                        <c15:formulaRef>
                          <c15:sqref>'ADV Taxable Value'!$B$12:$P$12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264095292</c:v>
                      </c:pt>
                      <c:pt idx="1">
                        <c:v>318592932</c:v>
                      </c:pt>
                      <c:pt idx="2">
                        <c:v>449042984</c:v>
                      </c:pt>
                      <c:pt idx="3">
                        <c:v>340499744</c:v>
                      </c:pt>
                      <c:pt idx="4">
                        <c:v>352275231</c:v>
                      </c:pt>
                      <c:pt idx="5">
                        <c:v>350932210</c:v>
                      </c:pt>
                      <c:pt idx="6">
                        <c:v>395479990</c:v>
                      </c:pt>
                      <c:pt idx="7">
                        <c:v>377975390</c:v>
                      </c:pt>
                      <c:pt idx="8">
                        <c:v>323841760</c:v>
                      </c:pt>
                      <c:pt idx="9">
                        <c:v>256783534</c:v>
                      </c:pt>
                      <c:pt idx="10">
                        <c:v>252242222</c:v>
                      </c:pt>
                      <c:pt idx="11">
                        <c:v>369226786</c:v>
                      </c:pt>
                      <c:pt idx="12">
                        <c:v>415394918</c:v>
                      </c:pt>
                      <c:pt idx="13">
                        <c:v>429725654</c:v>
                      </c:pt>
                      <c:pt idx="14">
                        <c:v>477839026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5C0-4331-AB5F-A88A0BBD6C0D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Value'!$A$13</c15:sqref>
                        </c15:formulaRef>
                      </c:ext>
                    </c:extLst>
                    <c:strCache>
                      <c:ptCount val="1"/>
                      <c:pt idx="0">
                        <c:v> Concho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Value'!$B$13:$S$13</c15:sqref>
                        </c15:fullRef>
                        <c15:formulaRef>
                          <c15:sqref>'ADV Taxable Value'!$B$13:$P$13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226581970</c:v>
                      </c:pt>
                      <c:pt idx="1">
                        <c:v>251258000</c:v>
                      </c:pt>
                      <c:pt idx="2">
                        <c:v>232249460</c:v>
                      </c:pt>
                      <c:pt idx="3">
                        <c:v>253473550</c:v>
                      </c:pt>
                      <c:pt idx="4">
                        <c:v>269413643</c:v>
                      </c:pt>
                      <c:pt idx="5">
                        <c:v>276405703</c:v>
                      </c:pt>
                      <c:pt idx="6">
                        <c:v>266898790</c:v>
                      </c:pt>
                      <c:pt idx="7">
                        <c:v>267602280</c:v>
                      </c:pt>
                      <c:pt idx="8">
                        <c:v>245450543</c:v>
                      </c:pt>
                      <c:pt idx="9">
                        <c:v>234208953</c:v>
                      </c:pt>
                      <c:pt idx="10">
                        <c:v>261994571</c:v>
                      </c:pt>
                      <c:pt idx="11">
                        <c:v>268485662</c:v>
                      </c:pt>
                      <c:pt idx="12">
                        <c:v>272519300</c:v>
                      </c:pt>
                      <c:pt idx="13">
                        <c:v>371614072</c:v>
                      </c:pt>
                      <c:pt idx="14">
                        <c:v>518343026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5C0-4331-AB5F-A88A0BBD6C0D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Value'!$A$14</c15:sqref>
                        </c15:formulaRef>
                      </c:ext>
                    </c:extLst>
                    <c:strCache>
                      <c:ptCount val="1"/>
                      <c:pt idx="0">
                        <c:v> Crane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Value'!$B$14:$S$14</c15:sqref>
                        </c15:fullRef>
                        <c15:formulaRef>
                          <c15:sqref>'ADV Taxable Value'!$B$14:$P$14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1939508410</c:v>
                      </c:pt>
                      <c:pt idx="1">
                        <c:v>2321861780</c:v>
                      </c:pt>
                      <c:pt idx="2">
                        <c:v>2126459050</c:v>
                      </c:pt>
                      <c:pt idx="3">
                        <c:v>2324841270</c:v>
                      </c:pt>
                      <c:pt idx="4">
                        <c:v>2244688020</c:v>
                      </c:pt>
                      <c:pt idx="5">
                        <c:v>2674894120</c:v>
                      </c:pt>
                      <c:pt idx="6">
                        <c:v>2581481490</c:v>
                      </c:pt>
                      <c:pt idx="7">
                        <c:v>2367651270</c:v>
                      </c:pt>
                      <c:pt idx="8">
                        <c:v>1617514130</c:v>
                      </c:pt>
                      <c:pt idx="9">
                        <c:v>912629560</c:v>
                      </c:pt>
                      <c:pt idx="10">
                        <c:v>907860850</c:v>
                      </c:pt>
                      <c:pt idx="11">
                        <c:v>988363620</c:v>
                      </c:pt>
                      <c:pt idx="12">
                        <c:v>1320554206</c:v>
                      </c:pt>
                      <c:pt idx="13">
                        <c:v>1482749706</c:v>
                      </c:pt>
                      <c:pt idx="14">
                        <c:v>1358469991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5C0-4331-AB5F-A88A0BBD6C0D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Value'!$A$15</c15:sqref>
                        </c15:formulaRef>
                      </c:ext>
                    </c:extLst>
                    <c:strCache>
                      <c:ptCount val="1"/>
                      <c:pt idx="0">
                        <c:v> Crockett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Value'!$B$15:$S$15</c15:sqref>
                        </c15:fullRef>
                        <c15:formulaRef>
                          <c15:sqref>'ADV Taxable Value'!$B$15:$P$15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2038829320</c:v>
                      </c:pt>
                      <c:pt idx="1">
                        <c:v>2449897170</c:v>
                      </c:pt>
                      <c:pt idx="2">
                        <c:v>2245383340</c:v>
                      </c:pt>
                      <c:pt idx="3">
                        <c:v>2347606050</c:v>
                      </c:pt>
                      <c:pt idx="4">
                        <c:v>2056001870</c:v>
                      </c:pt>
                      <c:pt idx="5">
                        <c:v>2130953370</c:v>
                      </c:pt>
                      <c:pt idx="6">
                        <c:v>2094128330</c:v>
                      </c:pt>
                      <c:pt idx="7">
                        <c:v>2551841130</c:v>
                      </c:pt>
                      <c:pt idx="8">
                        <c:v>2137266020</c:v>
                      </c:pt>
                      <c:pt idx="9">
                        <c:v>1389786900</c:v>
                      </c:pt>
                      <c:pt idx="10">
                        <c:v>1389756730</c:v>
                      </c:pt>
                      <c:pt idx="11">
                        <c:v>1467925280</c:v>
                      </c:pt>
                      <c:pt idx="12">
                        <c:v>1738990913</c:v>
                      </c:pt>
                      <c:pt idx="13">
                        <c:v>1979328941</c:v>
                      </c:pt>
                      <c:pt idx="14">
                        <c:v>2076342416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5C0-4331-AB5F-A88A0BBD6C0D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Value'!$A$16</c15:sqref>
                        </c15:formulaRef>
                      </c:ext>
                    </c:extLst>
                    <c:strCache>
                      <c:ptCount val="1"/>
                      <c:pt idx="0">
                        <c:v> Crosby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Value'!$B$16:$S$16</c15:sqref>
                        </c15:fullRef>
                        <c15:formulaRef>
                          <c15:sqref>'ADV Taxable Value'!$B$16:$P$16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256604480</c:v>
                      </c:pt>
                      <c:pt idx="1">
                        <c:v>308151050</c:v>
                      </c:pt>
                      <c:pt idx="2">
                        <c:v>320692710</c:v>
                      </c:pt>
                      <c:pt idx="3">
                        <c:v>350792680</c:v>
                      </c:pt>
                      <c:pt idx="4">
                        <c:v>393306512</c:v>
                      </c:pt>
                      <c:pt idx="5">
                        <c:v>400506447</c:v>
                      </c:pt>
                      <c:pt idx="6">
                        <c:v>403272300</c:v>
                      </c:pt>
                      <c:pt idx="7">
                        <c:v>478005462</c:v>
                      </c:pt>
                      <c:pt idx="8">
                        <c:v>416159959</c:v>
                      </c:pt>
                      <c:pt idx="9">
                        <c:v>374200044</c:v>
                      </c:pt>
                      <c:pt idx="10">
                        <c:v>368721980</c:v>
                      </c:pt>
                      <c:pt idx="11">
                        <c:v>384651690</c:v>
                      </c:pt>
                      <c:pt idx="12">
                        <c:v>451544233</c:v>
                      </c:pt>
                      <c:pt idx="13">
                        <c:v>424012918</c:v>
                      </c:pt>
                      <c:pt idx="14">
                        <c:v>377835612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5C0-4331-AB5F-A88A0BBD6C0D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Value'!$A$17</c15:sqref>
                        </c15:formulaRef>
                      </c:ext>
                    </c:extLst>
                    <c:strCache>
                      <c:ptCount val="1"/>
                      <c:pt idx="0">
                        <c:v> Floyd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Value'!$B$17:$S$17</c15:sqref>
                        </c15:fullRef>
                        <c15:formulaRef>
                          <c15:sqref>'ADV Taxable Value'!$B$17:$P$17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266412990</c:v>
                      </c:pt>
                      <c:pt idx="1">
                        <c:v>248739393</c:v>
                      </c:pt>
                      <c:pt idx="2">
                        <c:v>275043843</c:v>
                      </c:pt>
                      <c:pt idx="3">
                        <c:v>295807838</c:v>
                      </c:pt>
                      <c:pt idx="4">
                        <c:v>300591040</c:v>
                      </c:pt>
                      <c:pt idx="5">
                        <c:v>303312895</c:v>
                      </c:pt>
                      <c:pt idx="6">
                        <c:v>349844790</c:v>
                      </c:pt>
                      <c:pt idx="7">
                        <c:v>398552863</c:v>
                      </c:pt>
                      <c:pt idx="8">
                        <c:v>411886211</c:v>
                      </c:pt>
                      <c:pt idx="9">
                        <c:v>619726948</c:v>
                      </c:pt>
                      <c:pt idx="10">
                        <c:v>589223745</c:v>
                      </c:pt>
                      <c:pt idx="11">
                        <c:v>583506481</c:v>
                      </c:pt>
                      <c:pt idx="12">
                        <c:v>593398040</c:v>
                      </c:pt>
                      <c:pt idx="13">
                        <c:v>571310828</c:v>
                      </c:pt>
                      <c:pt idx="14">
                        <c:v>579468595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5C0-4331-AB5F-A88A0BBD6C0D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Value'!$A$18</c15:sqref>
                        </c15:formulaRef>
                      </c:ext>
                    </c:extLst>
                    <c:strCache>
                      <c:ptCount val="1"/>
                      <c:pt idx="0">
                        <c:v> Edwards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Value'!$B$18:$S$18</c15:sqref>
                        </c15:fullRef>
                        <c15:formulaRef>
                          <c15:sqref>'ADV Taxable Value'!$B$18:$P$18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368773467</c:v>
                      </c:pt>
                      <c:pt idx="1">
                        <c:v>388159985</c:v>
                      </c:pt>
                      <c:pt idx="2">
                        <c:v>411075839</c:v>
                      </c:pt>
                      <c:pt idx="3">
                        <c:v>377827498</c:v>
                      </c:pt>
                      <c:pt idx="4">
                        <c:v>352896135</c:v>
                      </c:pt>
                      <c:pt idx="5">
                        <c:v>339042860</c:v>
                      </c:pt>
                      <c:pt idx="6">
                        <c:v>343790487</c:v>
                      </c:pt>
                      <c:pt idx="7">
                        <c:v>428120072</c:v>
                      </c:pt>
                      <c:pt idx="8">
                        <c:v>394399982</c:v>
                      </c:pt>
                      <c:pt idx="9">
                        <c:v>405454745</c:v>
                      </c:pt>
                      <c:pt idx="10">
                        <c:v>416779502</c:v>
                      </c:pt>
                      <c:pt idx="11">
                        <c:v>428385391</c:v>
                      </c:pt>
                      <c:pt idx="12">
                        <c:v>536538756</c:v>
                      </c:pt>
                      <c:pt idx="13">
                        <c:v>733541200</c:v>
                      </c:pt>
                      <c:pt idx="14">
                        <c:v>762143092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5C0-4331-AB5F-A88A0BBD6C0D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Value'!$A$19</c15:sqref>
                        </c15:formulaRef>
                      </c:ext>
                    </c:extLst>
                    <c:strCache>
                      <c:ptCount val="1"/>
                      <c:pt idx="0">
                        <c:v> Hudspeth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Value'!$B$19:$S$19</c15:sqref>
                        </c15:fullRef>
                        <c15:formulaRef>
                          <c15:sqref>'ADV Taxable Value'!$B$19:$P$19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309790930</c:v>
                      </c:pt>
                      <c:pt idx="1">
                        <c:v>324773966</c:v>
                      </c:pt>
                      <c:pt idx="2">
                        <c:v>328810371</c:v>
                      </c:pt>
                      <c:pt idx="3">
                        <c:v>341261584</c:v>
                      </c:pt>
                      <c:pt idx="4">
                        <c:v>349967822</c:v>
                      </c:pt>
                      <c:pt idx="5">
                        <c:v>364860344</c:v>
                      </c:pt>
                      <c:pt idx="6">
                        <c:v>393346172</c:v>
                      </c:pt>
                      <c:pt idx="7">
                        <c:v>406330807</c:v>
                      </c:pt>
                      <c:pt idx="8">
                        <c:v>428104793</c:v>
                      </c:pt>
                      <c:pt idx="9">
                        <c:v>448980963</c:v>
                      </c:pt>
                      <c:pt idx="10">
                        <c:v>578852220</c:v>
                      </c:pt>
                      <c:pt idx="11">
                        <c:v>616265343</c:v>
                      </c:pt>
                      <c:pt idx="12">
                        <c:v>624818849</c:v>
                      </c:pt>
                      <c:pt idx="13">
                        <c:v>630943474</c:v>
                      </c:pt>
                      <c:pt idx="14">
                        <c:v>643757049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5C0-4331-AB5F-A88A0BBD6C0D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Value'!$A$20</c15:sqref>
                        </c15:formulaRef>
                      </c:ext>
                    </c:extLst>
                    <c:strCache>
                      <c:ptCount val="1"/>
                      <c:pt idx="0">
                        <c:v> Kimble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Value'!$B$20:$S$20</c15:sqref>
                        </c15:fullRef>
                        <c15:formulaRef>
                          <c15:sqref>'ADV Taxable Value'!$B$20:$P$20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331719784</c:v>
                      </c:pt>
                      <c:pt idx="1">
                        <c:v>343720742</c:v>
                      </c:pt>
                      <c:pt idx="2">
                        <c:v>349709199</c:v>
                      </c:pt>
                      <c:pt idx="3">
                        <c:v>412954327</c:v>
                      </c:pt>
                      <c:pt idx="4">
                        <c:v>394773161</c:v>
                      </c:pt>
                      <c:pt idx="5">
                        <c:v>416390083</c:v>
                      </c:pt>
                      <c:pt idx="6">
                        <c:v>422583488</c:v>
                      </c:pt>
                      <c:pt idx="7">
                        <c:v>468483947</c:v>
                      </c:pt>
                      <c:pt idx="8">
                        <c:v>474927013</c:v>
                      </c:pt>
                      <c:pt idx="9">
                        <c:v>469072994</c:v>
                      </c:pt>
                      <c:pt idx="10">
                        <c:v>502448567</c:v>
                      </c:pt>
                      <c:pt idx="11">
                        <c:v>525024445</c:v>
                      </c:pt>
                      <c:pt idx="12">
                        <c:v>543145739</c:v>
                      </c:pt>
                      <c:pt idx="13">
                        <c:v>631116788</c:v>
                      </c:pt>
                      <c:pt idx="14">
                        <c:v>728107974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75C0-4331-AB5F-A88A0BBD6C0D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Value'!$A$21</c15:sqref>
                        </c15:formulaRef>
                      </c:ext>
                    </c:extLst>
                    <c:strCache>
                      <c:ptCount val="1"/>
                      <c:pt idx="0">
                        <c:v> Culberson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Value'!$B$21:$S$21</c15:sqref>
                        </c15:fullRef>
                        <c15:formulaRef>
                          <c15:sqref>'ADV Taxable Value'!$B$21:$P$21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264821090</c:v>
                      </c:pt>
                      <c:pt idx="1">
                        <c:v>293705750</c:v>
                      </c:pt>
                      <c:pt idx="2">
                        <c:v>277148870</c:v>
                      </c:pt>
                      <c:pt idx="3">
                        <c:v>2084349</c:v>
                      </c:pt>
                      <c:pt idx="4">
                        <c:v>263364780</c:v>
                      </c:pt>
                      <c:pt idx="5">
                        <c:v>323132700</c:v>
                      </c:pt>
                      <c:pt idx="6">
                        <c:v>364296850</c:v>
                      </c:pt>
                      <c:pt idx="7">
                        <c:v>562810710</c:v>
                      </c:pt>
                      <c:pt idx="8">
                        <c:v>840803170</c:v>
                      </c:pt>
                      <c:pt idx="9">
                        <c:v>820809870</c:v>
                      </c:pt>
                      <c:pt idx="10">
                        <c:v>1386576050</c:v>
                      </c:pt>
                      <c:pt idx="11">
                        <c:v>1871670000</c:v>
                      </c:pt>
                      <c:pt idx="12">
                        <c:v>2429546969</c:v>
                      </c:pt>
                      <c:pt idx="13">
                        <c:v>3131497110</c:v>
                      </c:pt>
                      <c:pt idx="14">
                        <c:v>3221715709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5C0-4331-AB5F-A88A0BBD6C0D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Value'!$A$22</c15:sqref>
                        </c15:formulaRef>
                      </c:ext>
                    </c:extLst>
                    <c:strCache>
                      <c:ptCount val="1"/>
                      <c:pt idx="0">
                        <c:v> Dawson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Value'!$B$22:$S$22</c15:sqref>
                        </c15:fullRef>
                        <c15:formulaRef>
                          <c15:sqref>'ADV Taxable Value'!$B$22:$P$22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893745660</c:v>
                      </c:pt>
                      <c:pt idx="1">
                        <c:v>760757678</c:v>
                      </c:pt>
                      <c:pt idx="2">
                        <c:v>619682539</c:v>
                      </c:pt>
                      <c:pt idx="3">
                        <c:v>646394010</c:v>
                      </c:pt>
                      <c:pt idx="4">
                        <c:v>1089447190</c:v>
                      </c:pt>
                      <c:pt idx="5">
                        <c:v>1275055570</c:v>
                      </c:pt>
                      <c:pt idx="6">
                        <c:v>1233898430</c:v>
                      </c:pt>
                      <c:pt idx="7">
                        <c:v>1274944260</c:v>
                      </c:pt>
                      <c:pt idx="8">
                        <c:v>1131456220</c:v>
                      </c:pt>
                      <c:pt idx="9">
                        <c:v>733902480</c:v>
                      </c:pt>
                      <c:pt idx="10">
                        <c:v>756189000</c:v>
                      </c:pt>
                      <c:pt idx="11">
                        <c:v>781825830</c:v>
                      </c:pt>
                      <c:pt idx="12">
                        <c:v>906596523</c:v>
                      </c:pt>
                      <c:pt idx="13">
                        <c:v>801392131</c:v>
                      </c:pt>
                      <c:pt idx="14">
                        <c:v>505726027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75C0-4331-AB5F-A88A0BBD6C0D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Value'!$A$23</c15:sqref>
                        </c15:formulaRef>
                      </c:ext>
                    </c:extLst>
                    <c:strCache>
                      <c:ptCount val="1"/>
                      <c:pt idx="0">
                        <c:v> Dickens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Value'!$B$23:$S$23</c15:sqref>
                        </c15:fullRef>
                        <c15:formulaRef>
                          <c15:sqref>'ADV Taxable Value'!$B$23:$P$23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269405180</c:v>
                      </c:pt>
                      <c:pt idx="1">
                        <c:v>9571963940</c:v>
                      </c:pt>
                      <c:pt idx="2">
                        <c:v>9527481264</c:v>
                      </c:pt>
                      <c:pt idx="3">
                        <c:v>10197546511</c:v>
                      </c:pt>
                      <c:pt idx="4">
                        <c:v>308510130</c:v>
                      </c:pt>
                      <c:pt idx="5">
                        <c:v>323477920</c:v>
                      </c:pt>
                      <c:pt idx="6">
                        <c:v>317671690</c:v>
                      </c:pt>
                      <c:pt idx="7">
                        <c:v>359942610</c:v>
                      </c:pt>
                      <c:pt idx="8">
                        <c:v>289114300</c:v>
                      </c:pt>
                      <c:pt idx="9">
                        <c:v>262758950</c:v>
                      </c:pt>
                      <c:pt idx="10">
                        <c:v>250948055</c:v>
                      </c:pt>
                      <c:pt idx="11">
                        <c:v>267277415</c:v>
                      </c:pt>
                      <c:pt idx="12">
                        <c:v>279324464</c:v>
                      </c:pt>
                      <c:pt idx="13">
                        <c:v>252161693</c:v>
                      </c:pt>
                      <c:pt idx="14">
                        <c:v>240875238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75C0-4331-AB5F-A88A0BBD6C0D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Value'!$A$24</c15:sqref>
                        </c15:formulaRef>
                      </c:ext>
                    </c:extLst>
                    <c:strCache>
                      <c:ptCount val="1"/>
                      <c:pt idx="0">
                        <c:v> Sherman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Value'!$B$24:$S$24</c15:sqref>
                        </c15:fullRef>
                        <c15:formulaRef>
                          <c15:sqref>'ADV Taxable Value'!$B$24:$P$24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598354689</c:v>
                      </c:pt>
                      <c:pt idx="1">
                        <c:v>707324233</c:v>
                      </c:pt>
                      <c:pt idx="2">
                        <c:v>766845180</c:v>
                      </c:pt>
                      <c:pt idx="3">
                        <c:v>738863260</c:v>
                      </c:pt>
                      <c:pt idx="4">
                        <c:v>681644810</c:v>
                      </c:pt>
                      <c:pt idx="5">
                        <c:v>729464650</c:v>
                      </c:pt>
                      <c:pt idx="6">
                        <c:v>668218120</c:v>
                      </c:pt>
                      <c:pt idx="7">
                        <c:v>710040110</c:v>
                      </c:pt>
                      <c:pt idx="8">
                        <c:v>677961990</c:v>
                      </c:pt>
                      <c:pt idx="9">
                        <c:v>566813570</c:v>
                      </c:pt>
                      <c:pt idx="10">
                        <c:v>556684570</c:v>
                      </c:pt>
                      <c:pt idx="11">
                        <c:v>561496760</c:v>
                      </c:pt>
                      <c:pt idx="12">
                        <c:v>561266980</c:v>
                      </c:pt>
                      <c:pt idx="14">
                        <c:v>581518494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75C0-4331-AB5F-A88A0BBD6C0D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Value'!$A$26</c15:sqref>
                        </c15:formulaRef>
                      </c:ext>
                    </c:extLst>
                    <c:strCache>
                      <c:ptCount val="1"/>
                      <c:pt idx="0">
                        <c:v> Fisher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Value'!$B$26:$S$26</c15:sqref>
                        </c15:fullRef>
                        <c15:formulaRef>
                          <c15:sqref>'ADV Taxable Value'!$B$26:$P$26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187855822</c:v>
                      </c:pt>
                      <c:pt idx="1">
                        <c:v>235478136</c:v>
                      </c:pt>
                      <c:pt idx="2">
                        <c:v>249080089</c:v>
                      </c:pt>
                      <c:pt idx="3">
                        <c:v>273969950</c:v>
                      </c:pt>
                      <c:pt idx="4">
                        <c:v>284164754</c:v>
                      </c:pt>
                      <c:pt idx="5">
                        <c:v>315967919</c:v>
                      </c:pt>
                      <c:pt idx="6">
                        <c:v>321678282</c:v>
                      </c:pt>
                      <c:pt idx="7">
                        <c:v>384212550</c:v>
                      </c:pt>
                      <c:pt idx="8">
                        <c:v>385261260</c:v>
                      </c:pt>
                      <c:pt idx="9">
                        <c:v>356055330</c:v>
                      </c:pt>
                      <c:pt idx="10">
                        <c:v>383531020</c:v>
                      </c:pt>
                      <c:pt idx="11">
                        <c:v>402030080</c:v>
                      </c:pt>
                      <c:pt idx="12">
                        <c:v>492471865</c:v>
                      </c:pt>
                      <c:pt idx="13">
                        <c:v>509069390</c:v>
                      </c:pt>
                      <c:pt idx="14">
                        <c:v>525203051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75C0-4331-AB5F-A88A0BBD6C0D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Value'!$A$27</c15:sqref>
                        </c15:formulaRef>
                      </c:ext>
                    </c:extLst>
                    <c:strCache>
                      <c:ptCount val="1"/>
                      <c:pt idx="0">
                        <c:v> Gaines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Value'!$B$27:$S$27</c15:sqref>
                        </c15:fullRef>
                        <c15:formulaRef>
                          <c15:sqref>'ADV Taxable Value'!$B$27:$P$27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4536606076</c:v>
                      </c:pt>
                      <c:pt idx="1">
                        <c:v>5889471622</c:v>
                      </c:pt>
                      <c:pt idx="2">
                        <c:v>4808944416</c:v>
                      </c:pt>
                      <c:pt idx="3">
                        <c:v>5510322836</c:v>
                      </c:pt>
                      <c:pt idx="4">
                        <c:v>5951350187</c:v>
                      </c:pt>
                      <c:pt idx="5">
                        <c:v>6972028133</c:v>
                      </c:pt>
                      <c:pt idx="6">
                        <c:v>6324416219</c:v>
                      </c:pt>
                      <c:pt idx="7">
                        <c:v>6371826223</c:v>
                      </c:pt>
                      <c:pt idx="8">
                        <c:v>4248837087</c:v>
                      </c:pt>
                      <c:pt idx="9">
                        <c:v>2917538022</c:v>
                      </c:pt>
                      <c:pt idx="10">
                        <c:v>3228532390</c:v>
                      </c:pt>
                      <c:pt idx="11">
                        <c:v>3362619855</c:v>
                      </c:pt>
                      <c:pt idx="12">
                        <c:v>3992666614</c:v>
                      </c:pt>
                      <c:pt idx="13">
                        <c:v>3641701122</c:v>
                      </c:pt>
                      <c:pt idx="14">
                        <c:v>3245503233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75C0-4331-AB5F-A88A0BBD6C0D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Value'!$A$28</c15:sqref>
                        </c15:formulaRef>
                      </c:ext>
                    </c:extLst>
                    <c:strCache>
                      <c:ptCount val="1"/>
                      <c:pt idx="0">
                        <c:v> Roberts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Value'!$B$28:$S$28</c15:sqref>
                        </c15:fullRef>
                        <c15:formulaRef>
                          <c15:sqref>'ADV Taxable Value'!$B$28:$P$28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716033455</c:v>
                      </c:pt>
                      <c:pt idx="1">
                        <c:v>876792702</c:v>
                      </c:pt>
                      <c:pt idx="2">
                        <c:v>840652420</c:v>
                      </c:pt>
                      <c:pt idx="3">
                        <c:v>823781522</c:v>
                      </c:pt>
                      <c:pt idx="4">
                        <c:v>742437535</c:v>
                      </c:pt>
                      <c:pt idx="5">
                        <c:v>843663181</c:v>
                      </c:pt>
                      <c:pt idx="6">
                        <c:v>931812757</c:v>
                      </c:pt>
                      <c:pt idx="7">
                        <c:v>967212916</c:v>
                      </c:pt>
                      <c:pt idx="8">
                        <c:v>841126736</c:v>
                      </c:pt>
                      <c:pt idx="9">
                        <c:v>484567134</c:v>
                      </c:pt>
                      <c:pt idx="10">
                        <c:v>495675270</c:v>
                      </c:pt>
                      <c:pt idx="11">
                        <c:v>526730267</c:v>
                      </c:pt>
                      <c:pt idx="12">
                        <c:v>498461933</c:v>
                      </c:pt>
                      <c:pt idx="13">
                        <c:v>362195366</c:v>
                      </c:pt>
                      <c:pt idx="14">
                        <c:v>309041179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75C0-4331-AB5F-A88A0BBD6C0D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Value'!$A$29</c15:sqref>
                        </c15:formulaRef>
                      </c:ext>
                    </c:extLst>
                    <c:strCache>
                      <c:ptCount val="1"/>
                      <c:pt idx="0">
                        <c:v> Dallam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Value'!$B$29:$S$29</c15:sqref>
                        </c15:fullRef>
                        <c15:formulaRef>
                          <c15:sqref>'ADV Taxable Value'!$B$29:$P$29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413850243</c:v>
                      </c:pt>
                      <c:pt idx="1">
                        <c:v>419173324</c:v>
                      </c:pt>
                      <c:pt idx="2">
                        <c:v>464179468</c:v>
                      </c:pt>
                      <c:pt idx="3">
                        <c:v>467143734</c:v>
                      </c:pt>
                      <c:pt idx="4">
                        <c:v>449658422</c:v>
                      </c:pt>
                      <c:pt idx="5">
                        <c:v>530019745</c:v>
                      </c:pt>
                      <c:pt idx="6">
                        <c:v>610916598</c:v>
                      </c:pt>
                      <c:pt idx="7">
                        <c:v>629404056</c:v>
                      </c:pt>
                      <c:pt idx="8">
                        <c:v>694766660</c:v>
                      </c:pt>
                      <c:pt idx="9">
                        <c:v>774023953</c:v>
                      </c:pt>
                      <c:pt idx="10">
                        <c:v>826245459</c:v>
                      </c:pt>
                      <c:pt idx="11">
                        <c:v>906083633</c:v>
                      </c:pt>
                      <c:pt idx="12">
                        <c:v>954168421</c:v>
                      </c:pt>
                      <c:pt idx="13">
                        <c:v>1014072097</c:v>
                      </c:pt>
                      <c:pt idx="14">
                        <c:v>1216596829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75C0-4331-AB5F-A88A0BBD6C0D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Value'!$A$30</c15:sqref>
                        </c15:formulaRef>
                      </c:ext>
                    </c:extLst>
                    <c:strCache>
                      <c:ptCount val="1"/>
                      <c:pt idx="0">
                        <c:v> Brewster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Value'!$B$30:$S$30</c15:sqref>
                        </c15:fullRef>
                        <c15:formulaRef>
                          <c15:sqref>'ADV Taxable Value'!$B$30:$P$30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480304985</c:v>
                      </c:pt>
                      <c:pt idx="1">
                        <c:v>521899686</c:v>
                      </c:pt>
                      <c:pt idx="2">
                        <c:v>551200211</c:v>
                      </c:pt>
                      <c:pt idx="3">
                        <c:v>565959686</c:v>
                      </c:pt>
                      <c:pt idx="4">
                        <c:v>585794557</c:v>
                      </c:pt>
                      <c:pt idx="5">
                        <c:v>594416264</c:v>
                      </c:pt>
                      <c:pt idx="6">
                        <c:v>603750631</c:v>
                      </c:pt>
                      <c:pt idx="7">
                        <c:v>667055749</c:v>
                      </c:pt>
                      <c:pt idx="8">
                        <c:v>711136069</c:v>
                      </c:pt>
                      <c:pt idx="9">
                        <c:v>753658394</c:v>
                      </c:pt>
                      <c:pt idx="10">
                        <c:v>855036523</c:v>
                      </c:pt>
                      <c:pt idx="11">
                        <c:v>928171798</c:v>
                      </c:pt>
                      <c:pt idx="12">
                        <c:v>931521532</c:v>
                      </c:pt>
                      <c:pt idx="13">
                        <c:v>928644511</c:v>
                      </c:pt>
                      <c:pt idx="14">
                        <c:v>1006646564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75C0-4331-AB5F-A88A0BBD6C0D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Value'!$A$31</c15:sqref>
                        </c15:formulaRef>
                      </c:ext>
                    </c:extLst>
                    <c:strCache>
                      <c:ptCount val="1"/>
                      <c:pt idx="0">
                        <c:v> Lamb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Value'!$B$31:$S$31</c15:sqref>
                        </c15:fullRef>
                        <c15:formulaRef>
                          <c15:sqref>'ADV Taxable Value'!$B$31:$P$31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800166306</c:v>
                      </c:pt>
                      <c:pt idx="1">
                        <c:v>160083599</c:v>
                      </c:pt>
                      <c:pt idx="2">
                        <c:v>159207294</c:v>
                      </c:pt>
                      <c:pt idx="3">
                        <c:v>165535637</c:v>
                      </c:pt>
                      <c:pt idx="4">
                        <c:v>846661777</c:v>
                      </c:pt>
                      <c:pt idx="5">
                        <c:v>1013964668</c:v>
                      </c:pt>
                      <c:pt idx="6">
                        <c:v>980845327</c:v>
                      </c:pt>
                      <c:pt idx="7">
                        <c:v>895195337</c:v>
                      </c:pt>
                      <c:pt idx="8">
                        <c:v>869197595</c:v>
                      </c:pt>
                      <c:pt idx="9">
                        <c:v>890100016</c:v>
                      </c:pt>
                      <c:pt idx="10">
                        <c:v>911727856</c:v>
                      </c:pt>
                      <c:pt idx="11">
                        <c:v>1004679368</c:v>
                      </c:pt>
                      <c:pt idx="12">
                        <c:v>1008389082</c:v>
                      </c:pt>
                      <c:pt idx="13">
                        <c:v>996827029</c:v>
                      </c:pt>
                      <c:pt idx="14">
                        <c:v>1103519314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75C0-4331-AB5F-A88A0BBD6C0D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Value'!$A$32</c15:sqref>
                        </c15:formulaRef>
                      </c:ext>
                    </c:extLst>
                    <c:strCache>
                      <c:ptCount val="1"/>
                      <c:pt idx="0">
                        <c:v> Garza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Value'!$B$32:$S$32</c15:sqref>
                        </c15:fullRef>
                        <c15:formulaRef>
                          <c15:sqref>'ADV Taxable Value'!$B$32:$P$32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659790810</c:v>
                      </c:pt>
                      <c:pt idx="1">
                        <c:v>865571520</c:v>
                      </c:pt>
                      <c:pt idx="2">
                        <c:v>759473270</c:v>
                      </c:pt>
                      <c:pt idx="3">
                        <c:v>831143040</c:v>
                      </c:pt>
                      <c:pt idx="4">
                        <c:v>845384168</c:v>
                      </c:pt>
                      <c:pt idx="5">
                        <c:v>964585507</c:v>
                      </c:pt>
                      <c:pt idx="6">
                        <c:v>912251932</c:v>
                      </c:pt>
                      <c:pt idx="7">
                        <c:v>930515320</c:v>
                      </c:pt>
                      <c:pt idx="8">
                        <c:v>581016196</c:v>
                      </c:pt>
                      <c:pt idx="9">
                        <c:v>394835639</c:v>
                      </c:pt>
                      <c:pt idx="10">
                        <c:v>494986994</c:v>
                      </c:pt>
                      <c:pt idx="11">
                        <c:v>491876355</c:v>
                      </c:pt>
                      <c:pt idx="12">
                        <c:v>528719438</c:v>
                      </c:pt>
                      <c:pt idx="13">
                        <c:v>491612518</c:v>
                      </c:pt>
                      <c:pt idx="14">
                        <c:v>444331163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75C0-4331-AB5F-A88A0BBD6C0D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Value'!$A$33</c15:sqref>
                        </c15:formulaRef>
                      </c:ext>
                    </c:extLst>
                    <c:strCache>
                      <c:ptCount val="1"/>
                      <c:pt idx="0">
                        <c:v> Carson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Value'!$B$33:$S$33</c15:sqref>
                        </c15:fullRef>
                        <c15:formulaRef>
                          <c15:sqref>'ADV Taxable Value'!$B$33:$P$33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768644200</c:v>
                      </c:pt>
                      <c:pt idx="1">
                        <c:v>912708050</c:v>
                      </c:pt>
                      <c:pt idx="2">
                        <c:v>885927700</c:v>
                      </c:pt>
                      <c:pt idx="3">
                        <c:v>863961380</c:v>
                      </c:pt>
                      <c:pt idx="4">
                        <c:v>790364810</c:v>
                      </c:pt>
                      <c:pt idx="5">
                        <c:v>844811220</c:v>
                      </c:pt>
                      <c:pt idx="6">
                        <c:v>878806840</c:v>
                      </c:pt>
                      <c:pt idx="7">
                        <c:v>937124700</c:v>
                      </c:pt>
                      <c:pt idx="8">
                        <c:v>874398670</c:v>
                      </c:pt>
                      <c:pt idx="9">
                        <c:v>741573850</c:v>
                      </c:pt>
                      <c:pt idx="10">
                        <c:v>685564760</c:v>
                      </c:pt>
                      <c:pt idx="11">
                        <c:v>692146400</c:v>
                      </c:pt>
                      <c:pt idx="12">
                        <c:v>738574755</c:v>
                      </c:pt>
                      <c:pt idx="13">
                        <c:v>708039466</c:v>
                      </c:pt>
                      <c:pt idx="14">
                        <c:v>767917136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75C0-4331-AB5F-A88A0BBD6C0D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Value'!$A$34</c15:sqref>
                        </c15:formulaRef>
                      </c:ext>
                    </c:extLst>
                    <c:strCache>
                      <c:ptCount val="1"/>
                      <c:pt idx="0">
                        <c:v> Glasscock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Value'!$B$34:$S$34</c15:sqref>
                        </c15:fullRef>
                        <c15:formulaRef>
                          <c15:sqref>'ADV Taxable Value'!$B$34:$P$34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774354010</c:v>
                      </c:pt>
                      <c:pt idx="1">
                        <c:v>1090467340</c:v>
                      </c:pt>
                      <c:pt idx="2">
                        <c:v>905186260</c:v>
                      </c:pt>
                      <c:pt idx="3">
                        <c:v>1073783720</c:v>
                      </c:pt>
                      <c:pt idx="4">
                        <c:v>1402662934</c:v>
                      </c:pt>
                      <c:pt idx="5">
                        <c:v>3114961619</c:v>
                      </c:pt>
                      <c:pt idx="6">
                        <c:v>3011697448</c:v>
                      </c:pt>
                      <c:pt idx="7">
                        <c:v>3643702758</c:v>
                      </c:pt>
                      <c:pt idx="8">
                        <c:v>2777913301</c:v>
                      </c:pt>
                      <c:pt idx="9">
                        <c:v>2543487378</c:v>
                      </c:pt>
                      <c:pt idx="10">
                        <c:v>2633362021</c:v>
                      </c:pt>
                      <c:pt idx="11">
                        <c:v>3213262087</c:v>
                      </c:pt>
                      <c:pt idx="12">
                        <c:v>4540575277</c:v>
                      </c:pt>
                      <c:pt idx="13">
                        <c:v>4527898397</c:v>
                      </c:pt>
                      <c:pt idx="14">
                        <c:v>4251522622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75C0-4331-AB5F-A88A0BBD6C0D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Value'!$A$35</c15:sqref>
                        </c15:formulaRef>
                      </c:ext>
                    </c:extLst>
                    <c:strCache>
                      <c:ptCount val="1"/>
                      <c:pt idx="0">
                        <c:v> Hockley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Value'!$B$35:$S$35</c15:sqref>
                        </c15:fullRef>
                        <c15:formulaRef>
                          <c15:sqref>'ADV Taxable Value'!$B$35:$P$35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2986723901</c:v>
                      </c:pt>
                      <c:pt idx="1">
                        <c:v>3832695077</c:v>
                      </c:pt>
                      <c:pt idx="2">
                        <c:v>3427866799</c:v>
                      </c:pt>
                      <c:pt idx="3">
                        <c:v>3758901283</c:v>
                      </c:pt>
                      <c:pt idx="4">
                        <c:v>3624099258</c:v>
                      </c:pt>
                      <c:pt idx="5">
                        <c:v>4307659682</c:v>
                      </c:pt>
                      <c:pt idx="6">
                        <c:v>4017829045</c:v>
                      </c:pt>
                      <c:pt idx="7">
                        <c:v>4041803505</c:v>
                      </c:pt>
                      <c:pt idx="8">
                        <c:v>3033949513</c:v>
                      </c:pt>
                      <c:pt idx="9">
                        <c:v>2136090465</c:v>
                      </c:pt>
                      <c:pt idx="10">
                        <c:v>2324981844</c:v>
                      </c:pt>
                      <c:pt idx="11">
                        <c:v>2477372791</c:v>
                      </c:pt>
                      <c:pt idx="12">
                        <c:v>2685370489</c:v>
                      </c:pt>
                      <c:pt idx="13">
                        <c:v>2613348040</c:v>
                      </c:pt>
                      <c:pt idx="14">
                        <c:v>2317391920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75C0-4331-AB5F-A88A0BBD6C0D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Value'!$A$36</c15:sqref>
                        </c15:formulaRef>
                      </c:ext>
                    </c:extLst>
                    <c:strCache>
                      <c:ptCount val="1"/>
                      <c:pt idx="0">
                        <c:v> Howard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Value'!$B$36:$S$36</c15:sqref>
                        </c15:fullRef>
                        <c15:formulaRef>
                          <c15:sqref>'ADV Taxable Value'!$B$36:$P$36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1871922553</c:v>
                      </c:pt>
                      <c:pt idx="1">
                        <c:v>2496447163</c:v>
                      </c:pt>
                      <c:pt idx="2">
                        <c:v>2553383089</c:v>
                      </c:pt>
                      <c:pt idx="3">
                        <c:v>2680167213</c:v>
                      </c:pt>
                      <c:pt idx="4">
                        <c:v>2561354563</c:v>
                      </c:pt>
                      <c:pt idx="5">
                        <c:v>3573878773</c:v>
                      </c:pt>
                      <c:pt idx="6">
                        <c:v>3255397954</c:v>
                      </c:pt>
                      <c:pt idx="7">
                        <c:v>4040705986</c:v>
                      </c:pt>
                      <c:pt idx="8">
                        <c:v>3277901680</c:v>
                      </c:pt>
                      <c:pt idx="9">
                        <c:v>2797260973</c:v>
                      </c:pt>
                      <c:pt idx="10">
                        <c:v>2940714184</c:v>
                      </c:pt>
                      <c:pt idx="11">
                        <c:v>4324630475</c:v>
                      </c:pt>
                      <c:pt idx="12">
                        <c:v>5430395375</c:v>
                      </c:pt>
                      <c:pt idx="13">
                        <c:v>5744417518</c:v>
                      </c:pt>
                      <c:pt idx="14">
                        <c:v>5632276523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75C0-4331-AB5F-A88A0BBD6C0D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Value'!$A$37</c15:sqref>
                        </c15:formulaRef>
                      </c:ext>
                    </c:extLst>
                    <c:strCache>
                      <c:ptCount val="1"/>
                      <c:pt idx="0">
                        <c:v> Irion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Value'!$B$37:$S$37</c15:sqref>
                        </c15:fullRef>
                        <c15:formulaRef>
                          <c15:sqref>'ADV Taxable Value'!$B$37:$P$37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493687050</c:v>
                      </c:pt>
                      <c:pt idx="1">
                        <c:v>657357310</c:v>
                      </c:pt>
                      <c:pt idx="2">
                        <c:v>597120580</c:v>
                      </c:pt>
                      <c:pt idx="3">
                        <c:v>702090010</c:v>
                      </c:pt>
                      <c:pt idx="4">
                        <c:v>732987580</c:v>
                      </c:pt>
                      <c:pt idx="5">
                        <c:v>898028620</c:v>
                      </c:pt>
                      <c:pt idx="6">
                        <c:v>1035008470</c:v>
                      </c:pt>
                      <c:pt idx="7">
                        <c:v>1612479250</c:v>
                      </c:pt>
                      <c:pt idx="8">
                        <c:v>1437308690</c:v>
                      </c:pt>
                      <c:pt idx="9">
                        <c:v>1037120290</c:v>
                      </c:pt>
                      <c:pt idx="10">
                        <c:v>951444100</c:v>
                      </c:pt>
                      <c:pt idx="11">
                        <c:v>1198266600</c:v>
                      </c:pt>
                      <c:pt idx="12">
                        <c:v>1555911759</c:v>
                      </c:pt>
                      <c:pt idx="13">
                        <c:v>1347189473</c:v>
                      </c:pt>
                      <c:pt idx="14">
                        <c:v>1159838239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75C0-4331-AB5F-A88A0BBD6C0D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Value'!$A$38</c15:sqref>
                        </c15:formulaRef>
                      </c:ext>
                    </c:extLst>
                    <c:strCache>
                      <c:ptCount val="1"/>
                      <c:pt idx="0">
                        <c:v> Kent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Value'!$B$38:$S$38</c15:sqref>
                        </c15:fullRef>
                        <c15:formulaRef>
                          <c15:sqref>'ADV Taxable Value'!$B$38:$P$38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564495990</c:v>
                      </c:pt>
                      <c:pt idx="1">
                        <c:v>764375070</c:v>
                      </c:pt>
                      <c:pt idx="2">
                        <c:v>597801260</c:v>
                      </c:pt>
                      <c:pt idx="3">
                        <c:v>729880230</c:v>
                      </c:pt>
                      <c:pt idx="4">
                        <c:v>710604500</c:v>
                      </c:pt>
                      <c:pt idx="5">
                        <c:v>944866010</c:v>
                      </c:pt>
                      <c:pt idx="6">
                        <c:v>912697320</c:v>
                      </c:pt>
                      <c:pt idx="7">
                        <c:v>887114040</c:v>
                      </c:pt>
                      <c:pt idx="8">
                        <c:v>585203610</c:v>
                      </c:pt>
                      <c:pt idx="9">
                        <c:v>375311540</c:v>
                      </c:pt>
                      <c:pt idx="10">
                        <c:v>448568080</c:v>
                      </c:pt>
                      <c:pt idx="11">
                        <c:v>465282760</c:v>
                      </c:pt>
                      <c:pt idx="12">
                        <c:v>574475868</c:v>
                      </c:pt>
                      <c:pt idx="13">
                        <c:v>492122999</c:v>
                      </c:pt>
                      <c:pt idx="14">
                        <c:v>374119908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75C0-4331-AB5F-A88A0BBD6C0D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Value'!$A$39</c15:sqref>
                        </c15:formulaRef>
                      </c:ext>
                    </c:extLst>
                    <c:strCache>
                      <c:ptCount val="1"/>
                      <c:pt idx="0">
                        <c:v> Loving 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Value'!$B$39:$S$39</c15:sqref>
                        </c15:fullRef>
                        <c15:formulaRef>
                          <c15:sqref>'ADV Taxable Value'!$B$39:$P$39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768126170</c:v>
                      </c:pt>
                      <c:pt idx="1">
                        <c:v>930063870</c:v>
                      </c:pt>
                      <c:pt idx="2">
                        <c:v>766868720</c:v>
                      </c:pt>
                      <c:pt idx="3">
                        <c:v>809086700</c:v>
                      </c:pt>
                      <c:pt idx="4">
                        <c:v>699716030</c:v>
                      </c:pt>
                      <c:pt idx="5">
                        <c:v>663453260</c:v>
                      </c:pt>
                      <c:pt idx="6">
                        <c:v>605927100</c:v>
                      </c:pt>
                      <c:pt idx="7">
                        <c:v>945967420</c:v>
                      </c:pt>
                      <c:pt idx="8">
                        <c:v>1100591420</c:v>
                      </c:pt>
                      <c:pt idx="9">
                        <c:v>1304739530</c:v>
                      </c:pt>
                      <c:pt idx="10">
                        <c:v>1986667236</c:v>
                      </c:pt>
                      <c:pt idx="11">
                        <c:v>3731029274</c:v>
                      </c:pt>
                      <c:pt idx="12">
                        <c:v>8080587913</c:v>
                      </c:pt>
                      <c:pt idx="13">
                        <c:v>8662539166</c:v>
                      </c:pt>
                      <c:pt idx="14">
                        <c:v>7623509695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75C0-4331-AB5F-A88A0BBD6C0D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Value'!$A$40</c15:sqref>
                        </c15:formulaRef>
                      </c:ext>
                    </c:extLst>
                    <c:strCache>
                      <c:ptCount val="1"/>
                      <c:pt idx="0">
                        <c:v> Presidio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Value'!$B$40:$S$40</c15:sqref>
                        </c15:fullRef>
                        <c15:formulaRef>
                          <c15:sqref>'ADV Taxable Value'!$B$40:$P$40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237059606</c:v>
                      </c:pt>
                      <c:pt idx="1">
                        <c:v>247078959</c:v>
                      </c:pt>
                      <c:pt idx="2">
                        <c:v>250527140</c:v>
                      </c:pt>
                      <c:pt idx="3">
                        <c:v>265901981</c:v>
                      </c:pt>
                      <c:pt idx="4">
                        <c:v>281599593</c:v>
                      </c:pt>
                      <c:pt idx="5">
                        <c:v>335150370</c:v>
                      </c:pt>
                      <c:pt idx="6">
                        <c:v>401265900</c:v>
                      </c:pt>
                      <c:pt idx="7">
                        <c:v>429084130</c:v>
                      </c:pt>
                      <c:pt idx="8">
                        <c:v>473817914</c:v>
                      </c:pt>
                      <c:pt idx="9">
                        <c:v>436647033</c:v>
                      </c:pt>
                      <c:pt idx="10">
                        <c:v>520086836</c:v>
                      </c:pt>
                      <c:pt idx="11">
                        <c:v>576262085</c:v>
                      </c:pt>
                      <c:pt idx="12">
                        <c:v>582298299</c:v>
                      </c:pt>
                      <c:pt idx="13">
                        <c:v>632276028</c:v>
                      </c:pt>
                      <c:pt idx="14">
                        <c:v>746922378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75C0-4331-AB5F-A88A0BBD6C0D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Value'!$A$41</c15:sqref>
                        </c15:formulaRef>
                      </c:ext>
                    </c:extLst>
                    <c:strCache>
                      <c:ptCount val="1"/>
                      <c:pt idx="0">
                        <c:v> Ochiltree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Value'!$B$41:$S$41</c15:sqref>
                        </c15:fullRef>
                        <c15:formulaRef>
                          <c15:sqref>'ADV Taxable Value'!$B$41:$P$41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843341173</c:v>
                      </c:pt>
                      <c:pt idx="1">
                        <c:v>944875242</c:v>
                      </c:pt>
                      <c:pt idx="2">
                        <c:v>1000901181</c:v>
                      </c:pt>
                      <c:pt idx="3">
                        <c:v>1092046636</c:v>
                      </c:pt>
                      <c:pt idx="4">
                        <c:v>1327187024</c:v>
                      </c:pt>
                      <c:pt idx="5">
                        <c:v>1550681849</c:v>
                      </c:pt>
                      <c:pt idx="6">
                        <c:v>1682421707</c:v>
                      </c:pt>
                      <c:pt idx="7">
                        <c:v>1971006470</c:v>
                      </c:pt>
                      <c:pt idx="8">
                        <c:v>1961791755</c:v>
                      </c:pt>
                      <c:pt idx="9">
                        <c:v>1364601378</c:v>
                      </c:pt>
                      <c:pt idx="10">
                        <c:v>1365551287</c:v>
                      </c:pt>
                      <c:pt idx="11">
                        <c:v>1430171518</c:v>
                      </c:pt>
                      <c:pt idx="12">
                        <c:v>1327611017</c:v>
                      </c:pt>
                      <c:pt idx="13">
                        <c:v>1201147790</c:v>
                      </c:pt>
                      <c:pt idx="14">
                        <c:v>1083910572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75C0-4331-AB5F-A88A0BBD6C0D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Value'!$A$42</c15:sqref>
                        </c15:formulaRef>
                      </c:ext>
                    </c:extLst>
                    <c:strCache>
                      <c:ptCount val="1"/>
                      <c:pt idx="0">
                        <c:v> Gray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Value'!$B$42:$S$42</c15:sqref>
                        </c15:fullRef>
                        <c15:formulaRef>
                          <c15:sqref>'ADV Taxable Value'!$B$42:$P$42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1381602805</c:v>
                      </c:pt>
                      <c:pt idx="1">
                        <c:v>1568789540</c:v>
                      </c:pt>
                      <c:pt idx="2">
                        <c:v>1608522978</c:v>
                      </c:pt>
                      <c:pt idx="3">
                        <c:v>1521014678</c:v>
                      </c:pt>
                      <c:pt idx="4">
                        <c:v>1410339771</c:v>
                      </c:pt>
                      <c:pt idx="5">
                        <c:v>1600096576</c:v>
                      </c:pt>
                      <c:pt idx="6">
                        <c:v>1750799586</c:v>
                      </c:pt>
                      <c:pt idx="7">
                        <c:v>1806250871</c:v>
                      </c:pt>
                      <c:pt idx="8">
                        <c:v>1738764630</c:v>
                      </c:pt>
                      <c:pt idx="9">
                        <c:v>1467746340</c:v>
                      </c:pt>
                      <c:pt idx="10">
                        <c:v>1475371650</c:v>
                      </c:pt>
                      <c:pt idx="11">
                        <c:v>1483144336</c:v>
                      </c:pt>
                      <c:pt idx="12">
                        <c:v>1535455850</c:v>
                      </c:pt>
                      <c:pt idx="13">
                        <c:v>1460875582</c:v>
                      </c:pt>
                      <c:pt idx="14">
                        <c:v>1463985937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75C0-4331-AB5F-A88A0BBD6C0D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Value'!$A$43</c15:sqref>
                        </c15:formulaRef>
                      </c:ext>
                    </c:extLst>
                    <c:strCache>
                      <c:ptCount val="1"/>
                      <c:pt idx="0">
                        <c:v> Lubbock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Value'!$B$43:$S$43</c15:sqref>
                        </c15:fullRef>
                        <c15:formulaRef>
                          <c15:sqref>'ADV Taxable Value'!$B$43:$P$43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13118668537</c:v>
                      </c:pt>
                      <c:pt idx="1">
                        <c:v>14064508135</c:v>
                      </c:pt>
                      <c:pt idx="2">
                        <c:v>14610643219</c:v>
                      </c:pt>
                      <c:pt idx="3">
                        <c:v>15055050970</c:v>
                      </c:pt>
                      <c:pt idx="4">
                        <c:v>15490377695</c:v>
                      </c:pt>
                      <c:pt idx="5">
                        <c:v>16095316439</c:v>
                      </c:pt>
                      <c:pt idx="6">
                        <c:v>16619597618</c:v>
                      </c:pt>
                      <c:pt idx="7">
                        <c:v>17324282282</c:v>
                      </c:pt>
                      <c:pt idx="8">
                        <c:v>18151071489</c:v>
                      </c:pt>
                      <c:pt idx="9">
                        <c:v>19281611864</c:v>
                      </c:pt>
                      <c:pt idx="10">
                        <c:v>20481801021</c:v>
                      </c:pt>
                      <c:pt idx="11">
                        <c:v>21757290424</c:v>
                      </c:pt>
                      <c:pt idx="12">
                        <c:v>23116349774</c:v>
                      </c:pt>
                      <c:pt idx="13">
                        <c:v>23960273135</c:v>
                      </c:pt>
                      <c:pt idx="14">
                        <c:v>25782910234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75C0-4331-AB5F-A88A0BBD6C0D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Value'!$A$44</c15:sqref>
                        </c15:formulaRef>
                      </c:ext>
                    </c:extLst>
                    <c:strCache>
                      <c:ptCount val="1"/>
                      <c:pt idx="0">
                        <c:v> Lynn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Value'!$B$44:$S$44</c15:sqref>
                        </c15:fullRef>
                        <c15:formulaRef>
                          <c15:sqref>'ADV Taxable Value'!$B$44:$P$44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259427310</c:v>
                      </c:pt>
                      <c:pt idx="1">
                        <c:v>292733060</c:v>
                      </c:pt>
                      <c:pt idx="2">
                        <c:v>311557680</c:v>
                      </c:pt>
                      <c:pt idx="3">
                        <c:v>330058690</c:v>
                      </c:pt>
                      <c:pt idx="4">
                        <c:v>317806430</c:v>
                      </c:pt>
                      <c:pt idx="5">
                        <c:v>370618610</c:v>
                      </c:pt>
                      <c:pt idx="6">
                        <c:v>376990400</c:v>
                      </c:pt>
                      <c:pt idx="7">
                        <c:v>374860040</c:v>
                      </c:pt>
                      <c:pt idx="8">
                        <c:v>350010970</c:v>
                      </c:pt>
                      <c:pt idx="9">
                        <c:v>347445130</c:v>
                      </c:pt>
                      <c:pt idx="10">
                        <c:v>368033610</c:v>
                      </c:pt>
                      <c:pt idx="11">
                        <c:v>439450160</c:v>
                      </c:pt>
                      <c:pt idx="12">
                        <c:v>477509429</c:v>
                      </c:pt>
                      <c:pt idx="13">
                        <c:v>489986730</c:v>
                      </c:pt>
                      <c:pt idx="14">
                        <c:v>534165411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75C0-4331-AB5F-A88A0BBD6C0D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Value'!$A$45</c15:sqref>
                        </c15:formulaRef>
                      </c:ext>
                    </c:extLst>
                    <c:strCache>
                      <c:ptCount val="1"/>
                      <c:pt idx="0">
                        <c:v> Martin 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Value'!$B$45:$S$45</c15:sqref>
                        </c15:fullRef>
                        <c15:formulaRef>
                          <c15:sqref>'ADV Taxable Value'!$B$45:$P$45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1009687896</c:v>
                      </c:pt>
                      <c:pt idx="1">
                        <c:v>1416149846</c:v>
                      </c:pt>
                      <c:pt idx="2">
                        <c:v>1648616046</c:v>
                      </c:pt>
                      <c:pt idx="3">
                        <c:v>2336196150</c:v>
                      </c:pt>
                      <c:pt idx="4">
                        <c:v>2912785560</c:v>
                      </c:pt>
                      <c:pt idx="5">
                        <c:v>4629502980</c:v>
                      </c:pt>
                      <c:pt idx="6">
                        <c:v>5398530780</c:v>
                      </c:pt>
                      <c:pt idx="7">
                        <c:v>6056504630</c:v>
                      </c:pt>
                      <c:pt idx="8">
                        <c:v>5164646070</c:v>
                      </c:pt>
                      <c:pt idx="9">
                        <c:v>4064390760</c:v>
                      </c:pt>
                      <c:pt idx="10">
                        <c:v>4375524130</c:v>
                      </c:pt>
                      <c:pt idx="11">
                        <c:v>4736814480</c:v>
                      </c:pt>
                      <c:pt idx="12">
                        <c:v>7745561650</c:v>
                      </c:pt>
                      <c:pt idx="13">
                        <c:v>10369988430</c:v>
                      </c:pt>
                      <c:pt idx="14">
                        <c:v>9095611848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75C0-4331-AB5F-A88A0BBD6C0D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Value'!$A$46</c15:sqref>
                        </c15:formulaRef>
                      </c:ext>
                    </c:extLst>
                    <c:strCache>
                      <c:ptCount val="1"/>
                      <c:pt idx="0">
                        <c:v> Hale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Value'!$B$46:$S$46</c15:sqref>
                        </c15:fullRef>
                        <c15:formulaRef>
                          <c15:sqref>'ADV Taxable Value'!$B$46:$P$46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1571404418</c:v>
                      </c:pt>
                      <c:pt idx="1">
                        <c:v>1879607156</c:v>
                      </c:pt>
                      <c:pt idx="2">
                        <c:v>1834499886</c:v>
                      </c:pt>
                      <c:pt idx="3">
                        <c:v>1929360757</c:v>
                      </c:pt>
                      <c:pt idx="4">
                        <c:v>1973859879</c:v>
                      </c:pt>
                      <c:pt idx="5">
                        <c:v>2088734425</c:v>
                      </c:pt>
                      <c:pt idx="6">
                        <c:v>1987692416</c:v>
                      </c:pt>
                      <c:pt idx="7">
                        <c:v>1956339505</c:v>
                      </c:pt>
                      <c:pt idx="8">
                        <c:v>1977849803</c:v>
                      </c:pt>
                      <c:pt idx="9">
                        <c:v>2023342590</c:v>
                      </c:pt>
                      <c:pt idx="10">
                        <c:v>1906066638</c:v>
                      </c:pt>
                      <c:pt idx="11">
                        <c:v>2057141054</c:v>
                      </c:pt>
                      <c:pt idx="12">
                        <c:v>2095091800</c:v>
                      </c:pt>
                      <c:pt idx="13">
                        <c:v>2009040447</c:v>
                      </c:pt>
                      <c:pt idx="14">
                        <c:v>2053373256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75C0-4331-AB5F-A88A0BBD6C0D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Value'!$A$47</c15:sqref>
                        </c15:formulaRef>
                      </c:ext>
                    </c:extLst>
                    <c:strCache>
                      <c:ptCount val="1"/>
                      <c:pt idx="0">
                        <c:v> McCulloch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Value'!$B$47:$S$47</c15:sqref>
                        </c15:fullRef>
                        <c15:formulaRef>
                          <c15:sqref>'ADV Taxable Value'!$B$47:$P$47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338835060</c:v>
                      </c:pt>
                      <c:pt idx="1">
                        <c:v>366141730</c:v>
                      </c:pt>
                      <c:pt idx="2">
                        <c:v>400030630</c:v>
                      </c:pt>
                      <c:pt idx="3">
                        <c:v>420687820</c:v>
                      </c:pt>
                      <c:pt idx="4">
                        <c:v>451850443</c:v>
                      </c:pt>
                      <c:pt idx="5">
                        <c:v>473637180</c:v>
                      </c:pt>
                      <c:pt idx="6">
                        <c:v>507788080</c:v>
                      </c:pt>
                      <c:pt idx="7">
                        <c:v>548018950</c:v>
                      </c:pt>
                      <c:pt idx="8">
                        <c:v>581847870</c:v>
                      </c:pt>
                      <c:pt idx="9">
                        <c:v>562716680</c:v>
                      </c:pt>
                      <c:pt idx="10">
                        <c:v>589617930</c:v>
                      </c:pt>
                      <c:pt idx="11">
                        <c:v>672879280</c:v>
                      </c:pt>
                      <c:pt idx="12">
                        <c:v>617377904</c:v>
                      </c:pt>
                      <c:pt idx="13">
                        <c:v>674469044</c:v>
                      </c:pt>
                      <c:pt idx="14">
                        <c:v>769450749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75C0-4331-AB5F-A88A0BBD6C0D}"/>
                  </c:ext>
                </c:extLst>
              </c15:ser>
            </c15:filteredLineSeries>
            <c15:filteredLine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Value'!$A$48</c15:sqref>
                        </c15:formulaRef>
                      </c:ext>
                    </c:extLst>
                    <c:strCache>
                      <c:ptCount val="1"/>
                      <c:pt idx="0">
                        <c:v> Val Verde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Value'!$B$48:$S$48</c15:sqref>
                        </c15:fullRef>
                        <c15:formulaRef>
                          <c15:sqref>'ADV Taxable Value'!$B$48:$P$48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1558327844</c:v>
                      </c:pt>
                      <c:pt idx="1">
                        <c:v>1799833284</c:v>
                      </c:pt>
                      <c:pt idx="2">
                        <c:v>1774020388</c:v>
                      </c:pt>
                      <c:pt idx="3">
                        <c:v>1882671572</c:v>
                      </c:pt>
                      <c:pt idx="4">
                        <c:v>1904950141</c:v>
                      </c:pt>
                      <c:pt idx="5">
                        <c:v>1932434463</c:v>
                      </c:pt>
                      <c:pt idx="6">
                        <c:v>2043570298</c:v>
                      </c:pt>
                      <c:pt idx="7">
                        <c:v>2105602451</c:v>
                      </c:pt>
                      <c:pt idx="8">
                        <c:v>2233410578</c:v>
                      </c:pt>
                      <c:pt idx="9">
                        <c:v>2367087409</c:v>
                      </c:pt>
                      <c:pt idx="10">
                        <c:v>2374805504</c:v>
                      </c:pt>
                      <c:pt idx="11">
                        <c:v>2615379620</c:v>
                      </c:pt>
                      <c:pt idx="12">
                        <c:v>2726048341</c:v>
                      </c:pt>
                      <c:pt idx="13">
                        <c:v>3146903875</c:v>
                      </c:pt>
                      <c:pt idx="14">
                        <c:v>3215778004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75C0-4331-AB5F-A88A0BBD6C0D}"/>
                  </c:ext>
                </c:extLst>
              </c15:ser>
            </c15:filteredLineSeries>
            <c15:filteredLine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Value'!$A$49</c15:sqref>
                        </c15:formulaRef>
                      </c:ext>
                    </c:extLst>
                    <c:strCache>
                      <c:ptCount val="1"/>
                      <c:pt idx="0">
                        <c:v> Menard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Value'!$B$49:$S$49</c15:sqref>
                        </c15:fullRef>
                        <c15:formulaRef>
                          <c15:sqref>'ADV Taxable Value'!$B$49:$P$49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121051440</c:v>
                      </c:pt>
                      <c:pt idx="1">
                        <c:v>137361110</c:v>
                      </c:pt>
                      <c:pt idx="2">
                        <c:v>148804200</c:v>
                      </c:pt>
                      <c:pt idx="3">
                        <c:v>181228790</c:v>
                      </c:pt>
                      <c:pt idx="4">
                        <c:v>184085280</c:v>
                      </c:pt>
                      <c:pt idx="5">
                        <c:v>197268490</c:v>
                      </c:pt>
                      <c:pt idx="6">
                        <c:v>198029180</c:v>
                      </c:pt>
                      <c:pt idx="7">
                        <c:v>205016310</c:v>
                      </c:pt>
                      <c:pt idx="8">
                        <c:v>186536370</c:v>
                      </c:pt>
                      <c:pt idx="9">
                        <c:v>186144934</c:v>
                      </c:pt>
                      <c:pt idx="10">
                        <c:v>206444583</c:v>
                      </c:pt>
                      <c:pt idx="11">
                        <c:v>207755740</c:v>
                      </c:pt>
                      <c:pt idx="12">
                        <c:v>212843220</c:v>
                      </c:pt>
                      <c:pt idx="13">
                        <c:v>210072428</c:v>
                      </c:pt>
                      <c:pt idx="14">
                        <c:v>252050608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75C0-4331-AB5F-A88A0BBD6C0D}"/>
                  </c:ext>
                </c:extLst>
              </c15:ser>
            </c15:filteredLineSeries>
            <c15:filteredLine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Value'!$A$50</c15:sqref>
                        </c15:formulaRef>
                      </c:ext>
                    </c:extLst>
                    <c:strCache>
                      <c:ptCount val="1"/>
                      <c:pt idx="0">
                        <c:v> Moore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Value'!$B$50:$S$50</c15:sqref>
                        </c15:fullRef>
                        <c15:formulaRef>
                          <c15:sqref>'ADV Taxable Value'!$B$50:$P$50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2160854142</c:v>
                      </c:pt>
                      <c:pt idx="1">
                        <c:v>2464987108</c:v>
                      </c:pt>
                      <c:pt idx="2">
                        <c:v>2903545277</c:v>
                      </c:pt>
                      <c:pt idx="3">
                        <c:v>2391184669</c:v>
                      </c:pt>
                      <c:pt idx="4">
                        <c:v>2284508410</c:v>
                      </c:pt>
                      <c:pt idx="5">
                        <c:v>2416972386</c:v>
                      </c:pt>
                      <c:pt idx="6">
                        <c:v>2501815905</c:v>
                      </c:pt>
                      <c:pt idx="7">
                        <c:v>2443077827</c:v>
                      </c:pt>
                      <c:pt idx="8">
                        <c:v>2384534966</c:v>
                      </c:pt>
                      <c:pt idx="9">
                        <c:v>2095978215</c:v>
                      </c:pt>
                      <c:pt idx="10">
                        <c:v>2151122660</c:v>
                      </c:pt>
                      <c:pt idx="11">
                        <c:v>2205676048</c:v>
                      </c:pt>
                      <c:pt idx="12">
                        <c:v>2238498728</c:v>
                      </c:pt>
                      <c:pt idx="13">
                        <c:v>2195197374</c:v>
                      </c:pt>
                      <c:pt idx="14">
                        <c:v>2270108981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75C0-4331-AB5F-A88A0BBD6C0D}"/>
                  </c:ext>
                </c:extLst>
              </c15:ser>
            </c15:filteredLineSeries>
            <c15:filteredLineSeries>
              <c15:ser>
                <c:idx val="50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Value'!$A$52</c15:sqref>
                        </c15:formulaRef>
                      </c:ext>
                    </c:extLst>
                    <c:strCache>
                      <c:ptCount val="1"/>
                      <c:pt idx="0">
                        <c:v> Mitchell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Value'!$B$52:$S$52</c15:sqref>
                        </c15:fullRef>
                        <c15:formulaRef>
                          <c15:sqref>'ADV Taxable Value'!$B$52:$P$52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597786458</c:v>
                      </c:pt>
                      <c:pt idx="1">
                        <c:v>834725707</c:v>
                      </c:pt>
                      <c:pt idx="2">
                        <c:v>742326979</c:v>
                      </c:pt>
                      <c:pt idx="3">
                        <c:v>1052310233</c:v>
                      </c:pt>
                      <c:pt idx="4">
                        <c:v>1135326595</c:v>
                      </c:pt>
                      <c:pt idx="5">
                        <c:v>1359870770</c:v>
                      </c:pt>
                      <c:pt idx="6">
                        <c:v>1339820431</c:v>
                      </c:pt>
                      <c:pt idx="7">
                        <c:v>1294712131</c:v>
                      </c:pt>
                      <c:pt idx="8">
                        <c:v>1037749779</c:v>
                      </c:pt>
                      <c:pt idx="9">
                        <c:v>796441429</c:v>
                      </c:pt>
                      <c:pt idx="10">
                        <c:v>836799925</c:v>
                      </c:pt>
                      <c:pt idx="11">
                        <c:v>867163071</c:v>
                      </c:pt>
                      <c:pt idx="12">
                        <c:v>925130656</c:v>
                      </c:pt>
                      <c:pt idx="13">
                        <c:v>892830399</c:v>
                      </c:pt>
                      <c:pt idx="14">
                        <c:v>913572352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75C0-4331-AB5F-A88A0BBD6C0D}"/>
                  </c:ext>
                </c:extLst>
              </c15:ser>
            </c15:filteredLineSeries>
            <c15:filteredLineSeries>
              <c15:ser>
                <c:idx val="51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Value'!$A$53</c15:sqref>
                        </c15:formulaRef>
                      </c:ext>
                    </c:extLst>
                    <c:strCache>
                      <c:ptCount val="1"/>
                      <c:pt idx="0">
                        <c:v> Nolan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Value'!$B$53:$S$53</c15:sqref>
                        </c15:fullRef>
                        <c15:formulaRef>
                          <c15:sqref>'ADV Taxable Value'!$B$53:$P$53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1157222441</c:v>
                      </c:pt>
                      <c:pt idx="1">
                        <c:v>1437047319</c:v>
                      </c:pt>
                      <c:pt idx="2">
                        <c:v>1636249739</c:v>
                      </c:pt>
                      <c:pt idx="3">
                        <c:v>1659395170</c:v>
                      </c:pt>
                      <c:pt idx="4">
                        <c:v>1602845220</c:v>
                      </c:pt>
                      <c:pt idx="5">
                        <c:v>1935154950</c:v>
                      </c:pt>
                      <c:pt idx="6">
                        <c:v>1956229410</c:v>
                      </c:pt>
                      <c:pt idx="7">
                        <c:v>2104310020</c:v>
                      </c:pt>
                      <c:pt idx="8">
                        <c:v>1998035380</c:v>
                      </c:pt>
                      <c:pt idx="9">
                        <c:v>1901806870</c:v>
                      </c:pt>
                      <c:pt idx="10">
                        <c:v>2034106605</c:v>
                      </c:pt>
                      <c:pt idx="11">
                        <c:v>2176132125</c:v>
                      </c:pt>
                      <c:pt idx="12">
                        <c:v>2091399368</c:v>
                      </c:pt>
                      <c:pt idx="13">
                        <c:v>2128736585</c:v>
                      </c:pt>
                      <c:pt idx="14">
                        <c:v>2244321284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75C0-4331-AB5F-A88A0BBD6C0D}"/>
                  </c:ext>
                </c:extLst>
              </c15:ser>
            </c15:filteredLineSeries>
            <c15:filteredLineSeries>
              <c15:ser>
                <c:idx val="52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Value'!$A$54</c15:sqref>
                        </c15:formulaRef>
                      </c:ext>
                    </c:extLst>
                    <c:strCache>
                      <c:ptCount val="1"/>
                      <c:pt idx="0">
                        <c:v> Pecos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Value'!$B$54:$S$54</c15:sqref>
                        </c15:fullRef>
                        <c15:formulaRef>
                          <c15:sqref>'ADV Taxable Value'!$B$54:$P$54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3267192643</c:v>
                      </c:pt>
                      <c:pt idx="1">
                        <c:v>4355609620</c:v>
                      </c:pt>
                      <c:pt idx="2">
                        <c:v>3621318610</c:v>
                      </c:pt>
                      <c:pt idx="3">
                        <c:v>4008119376</c:v>
                      </c:pt>
                      <c:pt idx="4">
                        <c:v>3601819760</c:v>
                      </c:pt>
                      <c:pt idx="5">
                        <c:v>3710239564</c:v>
                      </c:pt>
                      <c:pt idx="6">
                        <c:v>3332298820</c:v>
                      </c:pt>
                      <c:pt idx="7">
                        <c:v>3363778210</c:v>
                      </c:pt>
                      <c:pt idx="8">
                        <c:v>2456821737</c:v>
                      </c:pt>
                      <c:pt idx="9">
                        <c:v>2166960909</c:v>
                      </c:pt>
                      <c:pt idx="10">
                        <c:v>2563326732</c:v>
                      </c:pt>
                      <c:pt idx="11">
                        <c:v>2842733478</c:v>
                      </c:pt>
                      <c:pt idx="12">
                        <c:v>3889516156</c:v>
                      </c:pt>
                      <c:pt idx="13">
                        <c:v>4259033818</c:v>
                      </c:pt>
                      <c:pt idx="14">
                        <c:v>4108616972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75C0-4331-AB5F-A88A0BBD6C0D}"/>
                  </c:ext>
                </c:extLst>
              </c15:ser>
            </c15:filteredLineSeries>
            <c15:filteredLineSeries>
              <c15:ser>
                <c:idx val="53"/>
                <c:order val="5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Value'!$A$55</c15:sqref>
                        </c15:formulaRef>
                      </c:ext>
                    </c:extLst>
                    <c:strCache>
                      <c:ptCount val="1"/>
                      <c:pt idx="0">
                        <c:v> Reagan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Value'!$B$55:$S$55</c15:sqref>
                        </c15:fullRef>
                        <c15:formulaRef>
                          <c15:sqref>'ADV Taxable Value'!$B$55:$P$55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1371115153</c:v>
                      </c:pt>
                      <c:pt idx="1">
                        <c:v>1742439283</c:v>
                      </c:pt>
                      <c:pt idx="2">
                        <c:v>1565274650</c:v>
                      </c:pt>
                      <c:pt idx="3">
                        <c:v>1870600925</c:v>
                      </c:pt>
                      <c:pt idx="4">
                        <c:v>2048060947</c:v>
                      </c:pt>
                      <c:pt idx="5">
                        <c:v>2538812245</c:v>
                      </c:pt>
                      <c:pt idx="6">
                        <c:v>2597970046</c:v>
                      </c:pt>
                      <c:pt idx="7">
                        <c:v>3239566017</c:v>
                      </c:pt>
                      <c:pt idx="8">
                        <c:v>2768269219</c:v>
                      </c:pt>
                      <c:pt idx="9">
                        <c:v>1976577405</c:v>
                      </c:pt>
                      <c:pt idx="10">
                        <c:v>2314339595</c:v>
                      </c:pt>
                      <c:pt idx="11">
                        <c:v>3161039416</c:v>
                      </c:pt>
                      <c:pt idx="12">
                        <c:v>5032946483</c:v>
                      </c:pt>
                      <c:pt idx="13">
                        <c:v>4901656576</c:v>
                      </c:pt>
                      <c:pt idx="14">
                        <c:v>4865507550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75C0-4331-AB5F-A88A0BBD6C0D}"/>
                  </c:ext>
                </c:extLst>
              </c15:ser>
            </c15:filteredLineSeries>
            <c15:filteredLineSeries>
              <c15:ser>
                <c:idx val="54"/>
                <c:order val="5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Value'!$A$56</c15:sqref>
                        </c15:formulaRef>
                      </c:ext>
                    </c:extLst>
                    <c:strCache>
                      <c:ptCount val="1"/>
                      <c:pt idx="0">
                        <c:v> Reeves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Value'!$B$56:$S$56</c15:sqref>
                        </c15:fullRef>
                        <c15:formulaRef>
                          <c15:sqref>'ADV Taxable Value'!$B$56:$P$56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729043790</c:v>
                      </c:pt>
                      <c:pt idx="1">
                        <c:v>800609820</c:v>
                      </c:pt>
                      <c:pt idx="2">
                        <c:v>707553800</c:v>
                      </c:pt>
                      <c:pt idx="3">
                        <c:v>721460750</c:v>
                      </c:pt>
                      <c:pt idx="4">
                        <c:v>841339490</c:v>
                      </c:pt>
                      <c:pt idx="5">
                        <c:v>1303380730</c:v>
                      </c:pt>
                      <c:pt idx="6">
                        <c:v>1528226990</c:v>
                      </c:pt>
                      <c:pt idx="7">
                        <c:v>2496073250</c:v>
                      </c:pt>
                      <c:pt idx="8">
                        <c:v>2956463380</c:v>
                      </c:pt>
                      <c:pt idx="9">
                        <c:v>3051466275</c:v>
                      </c:pt>
                      <c:pt idx="10">
                        <c:v>4428253680</c:v>
                      </c:pt>
                      <c:pt idx="11">
                        <c:v>11843025556</c:v>
                      </c:pt>
                      <c:pt idx="12">
                        <c:v>16809972386</c:v>
                      </c:pt>
                      <c:pt idx="13">
                        <c:v>13389237875</c:v>
                      </c:pt>
                      <c:pt idx="14">
                        <c:v>14061956027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75C0-4331-AB5F-A88A0BBD6C0D}"/>
                  </c:ext>
                </c:extLst>
              </c15:ser>
            </c15:filteredLineSeries>
            <c15:filteredLineSeries>
              <c15:ser>
                <c:idx val="55"/>
                <c:order val="5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Value'!$A$57</c15:sqref>
                        </c15:formulaRef>
                      </c:ext>
                    </c:extLst>
                    <c:strCache>
                      <c:ptCount val="1"/>
                      <c:pt idx="0">
                        <c:v> Runnels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Value'!$B$57:$S$57</c15:sqref>
                        </c15:fullRef>
                        <c15:formulaRef>
                          <c15:sqref>'ADV Taxable Value'!$B$57:$P$57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474932870</c:v>
                      </c:pt>
                      <c:pt idx="1">
                        <c:v>555862910</c:v>
                      </c:pt>
                      <c:pt idx="2">
                        <c:v>546445313</c:v>
                      </c:pt>
                      <c:pt idx="3">
                        <c:v>615267803</c:v>
                      </c:pt>
                      <c:pt idx="4">
                        <c:v>584211370</c:v>
                      </c:pt>
                      <c:pt idx="5">
                        <c:v>601971307</c:v>
                      </c:pt>
                      <c:pt idx="6">
                        <c:v>620790477</c:v>
                      </c:pt>
                      <c:pt idx="7">
                        <c:v>665254354</c:v>
                      </c:pt>
                      <c:pt idx="8">
                        <c:v>613733509</c:v>
                      </c:pt>
                      <c:pt idx="9">
                        <c:v>595285304</c:v>
                      </c:pt>
                      <c:pt idx="10">
                        <c:v>638221056</c:v>
                      </c:pt>
                      <c:pt idx="11">
                        <c:v>738064024</c:v>
                      </c:pt>
                      <c:pt idx="12">
                        <c:v>809369660</c:v>
                      </c:pt>
                      <c:pt idx="13">
                        <c:v>825827585</c:v>
                      </c:pt>
                      <c:pt idx="14">
                        <c:v>895761712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75C0-4331-AB5F-A88A0BBD6C0D}"/>
                  </c:ext>
                </c:extLst>
              </c15:ser>
            </c15:filteredLineSeries>
            <c15:filteredLineSeries>
              <c15:ser>
                <c:idx val="56"/>
                <c:order val="5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Value'!$A$58</c15:sqref>
                        </c15:formulaRef>
                      </c:ext>
                    </c:extLst>
                    <c:strCache>
                      <c:ptCount val="1"/>
                      <c:pt idx="0">
                        <c:v> Schleicher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Value'!$B$58:$S$58</c15:sqref>
                        </c15:fullRef>
                        <c15:formulaRef>
                          <c15:sqref>'ADV Taxable Value'!$B$58:$P$58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369846971</c:v>
                      </c:pt>
                      <c:pt idx="1">
                        <c:v>473870801</c:v>
                      </c:pt>
                      <c:pt idx="2">
                        <c:v>345804651</c:v>
                      </c:pt>
                      <c:pt idx="3">
                        <c:v>392225859</c:v>
                      </c:pt>
                      <c:pt idx="4">
                        <c:v>380143115</c:v>
                      </c:pt>
                      <c:pt idx="5">
                        <c:v>459452673</c:v>
                      </c:pt>
                      <c:pt idx="6">
                        <c:v>447785806</c:v>
                      </c:pt>
                      <c:pt idx="7">
                        <c:v>433877962</c:v>
                      </c:pt>
                      <c:pt idx="8">
                        <c:v>364848494</c:v>
                      </c:pt>
                      <c:pt idx="9">
                        <c:v>304402590</c:v>
                      </c:pt>
                      <c:pt idx="10">
                        <c:v>301453000</c:v>
                      </c:pt>
                      <c:pt idx="11">
                        <c:v>296148437</c:v>
                      </c:pt>
                      <c:pt idx="12">
                        <c:v>508010979</c:v>
                      </c:pt>
                      <c:pt idx="13">
                        <c:v>490623262</c:v>
                      </c:pt>
                      <c:pt idx="14">
                        <c:v>549281893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75C0-4331-AB5F-A88A0BBD6C0D}"/>
                  </c:ext>
                </c:extLst>
              </c15:ser>
            </c15:filteredLineSeries>
            <c15:filteredLineSeries>
              <c15:ser>
                <c:idx val="57"/>
                <c:order val="5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Value'!$A$59</c15:sqref>
                        </c15:formulaRef>
                      </c:ext>
                    </c:extLst>
                    <c:strCache>
                      <c:ptCount val="1"/>
                      <c:pt idx="0">
                        <c:v> Scurry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Value'!$B$59:$S$59</c15:sqref>
                        </c15:fullRef>
                        <c15:formulaRef>
                          <c15:sqref>'ADV Taxable Value'!$B$59:$P$59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2522465881</c:v>
                      </c:pt>
                      <c:pt idx="1">
                        <c:v>2979097424</c:v>
                      </c:pt>
                      <c:pt idx="2">
                        <c:v>2466245097</c:v>
                      </c:pt>
                      <c:pt idx="3">
                        <c:v>2651272638</c:v>
                      </c:pt>
                      <c:pt idx="4">
                        <c:v>2684138531</c:v>
                      </c:pt>
                      <c:pt idx="5">
                        <c:v>3330700088</c:v>
                      </c:pt>
                      <c:pt idx="6">
                        <c:v>3420176558</c:v>
                      </c:pt>
                      <c:pt idx="7">
                        <c:v>3676039400</c:v>
                      </c:pt>
                      <c:pt idx="8">
                        <c:v>2982443507</c:v>
                      </c:pt>
                      <c:pt idx="9">
                        <c:v>2416668905</c:v>
                      </c:pt>
                      <c:pt idx="10">
                        <c:v>2397313324</c:v>
                      </c:pt>
                      <c:pt idx="11">
                        <c:v>2549372619</c:v>
                      </c:pt>
                      <c:pt idx="12">
                        <c:v>3169538546</c:v>
                      </c:pt>
                      <c:pt idx="13">
                        <c:v>2808476142</c:v>
                      </c:pt>
                      <c:pt idx="14">
                        <c:v>2406242627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75C0-4331-AB5F-A88A0BBD6C0D}"/>
                  </c:ext>
                </c:extLst>
              </c15:ser>
            </c15:filteredLineSeries>
            <c15:filteredLineSeries>
              <c15:ser>
                <c:idx val="58"/>
                <c:order val="5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Value'!$A$60</c15:sqref>
                        </c15:formulaRef>
                      </c:ext>
                    </c:extLst>
                    <c:strCache>
                      <c:ptCount val="1"/>
                      <c:pt idx="0">
                        <c:v> Sterling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Value'!$B$60:$S$60</c15:sqref>
                        </c15:fullRef>
                        <c15:formulaRef>
                          <c15:sqref>'ADV Taxable Value'!$B$60:$P$60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513629770</c:v>
                      </c:pt>
                      <c:pt idx="1">
                        <c:v>863242165</c:v>
                      </c:pt>
                      <c:pt idx="2">
                        <c:v>852096318</c:v>
                      </c:pt>
                      <c:pt idx="3">
                        <c:v>904321740</c:v>
                      </c:pt>
                      <c:pt idx="4">
                        <c:v>731392180</c:v>
                      </c:pt>
                      <c:pt idx="5">
                        <c:v>781108620</c:v>
                      </c:pt>
                      <c:pt idx="6">
                        <c:v>727560860</c:v>
                      </c:pt>
                      <c:pt idx="7">
                        <c:v>865619290</c:v>
                      </c:pt>
                      <c:pt idx="8">
                        <c:v>816429870</c:v>
                      </c:pt>
                      <c:pt idx="9">
                        <c:v>645769020</c:v>
                      </c:pt>
                      <c:pt idx="10">
                        <c:v>644976250</c:v>
                      </c:pt>
                      <c:pt idx="11">
                        <c:v>853252804</c:v>
                      </c:pt>
                      <c:pt idx="12">
                        <c:v>858981649</c:v>
                      </c:pt>
                      <c:pt idx="13">
                        <c:v>802541739</c:v>
                      </c:pt>
                      <c:pt idx="14">
                        <c:v>755529911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75C0-4331-AB5F-A88A0BBD6C0D}"/>
                  </c:ext>
                </c:extLst>
              </c15:ser>
            </c15:filteredLineSeries>
            <c15:filteredLineSeries>
              <c15:ser>
                <c:idx val="59"/>
                <c:order val="5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Value'!$A$61</c15:sqref>
                        </c15:formulaRef>
                      </c:ext>
                    </c:extLst>
                    <c:strCache>
                      <c:ptCount val="1"/>
                      <c:pt idx="0">
                        <c:v> Sutton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Value'!$B$61:$S$61</c15:sqref>
                        </c15:fullRef>
                        <c15:formulaRef>
                          <c15:sqref>'ADV Taxable Value'!$B$61:$P$61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1434622187</c:v>
                      </c:pt>
                      <c:pt idx="1">
                        <c:v>1748484614</c:v>
                      </c:pt>
                      <c:pt idx="2">
                        <c:v>1372283406</c:v>
                      </c:pt>
                      <c:pt idx="3">
                        <c:v>1095422644</c:v>
                      </c:pt>
                      <c:pt idx="4">
                        <c:v>807312780</c:v>
                      </c:pt>
                      <c:pt idx="5">
                        <c:v>784076552</c:v>
                      </c:pt>
                      <c:pt idx="6">
                        <c:v>669991020</c:v>
                      </c:pt>
                      <c:pt idx="7">
                        <c:v>651852202</c:v>
                      </c:pt>
                      <c:pt idx="8">
                        <c:v>633953613</c:v>
                      </c:pt>
                      <c:pt idx="9">
                        <c:v>569222326</c:v>
                      </c:pt>
                      <c:pt idx="10">
                        <c:v>579770881</c:v>
                      </c:pt>
                      <c:pt idx="11">
                        <c:v>571160034</c:v>
                      </c:pt>
                      <c:pt idx="12">
                        <c:v>637416852</c:v>
                      </c:pt>
                      <c:pt idx="13">
                        <c:v>692191843</c:v>
                      </c:pt>
                      <c:pt idx="14">
                        <c:v>676435969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75C0-4331-AB5F-A88A0BBD6C0D}"/>
                  </c:ext>
                </c:extLst>
              </c15:ser>
            </c15:filteredLineSeries>
            <c15:filteredLineSeries>
              <c15:ser>
                <c:idx val="60"/>
                <c:order val="6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Value'!$A$62</c15:sqref>
                        </c15:formulaRef>
                      </c:ext>
                    </c:extLst>
                    <c:strCache>
                      <c:ptCount val="1"/>
                      <c:pt idx="0">
                        <c:v> Taylor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Value'!$B$62:$S$62</c15:sqref>
                        </c15:fullRef>
                        <c15:formulaRef>
                          <c15:sqref>'ADV Taxable Value'!$B$62:$P$62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5766924365</c:v>
                      </c:pt>
                      <c:pt idx="1">
                        <c:v>6252153689</c:v>
                      </c:pt>
                      <c:pt idx="2">
                        <c:v>6420932942</c:v>
                      </c:pt>
                      <c:pt idx="3">
                        <c:v>6499867223</c:v>
                      </c:pt>
                      <c:pt idx="4">
                        <c:v>6566349697</c:v>
                      </c:pt>
                      <c:pt idx="5">
                        <c:v>6760779711</c:v>
                      </c:pt>
                      <c:pt idx="6">
                        <c:v>6935777468</c:v>
                      </c:pt>
                      <c:pt idx="7">
                        <c:v>7184574051</c:v>
                      </c:pt>
                      <c:pt idx="8">
                        <c:v>7593038080</c:v>
                      </c:pt>
                      <c:pt idx="9">
                        <c:v>7918047644</c:v>
                      </c:pt>
                      <c:pt idx="10">
                        <c:v>8280895379</c:v>
                      </c:pt>
                      <c:pt idx="11">
                        <c:v>8808502758</c:v>
                      </c:pt>
                      <c:pt idx="12">
                        <c:v>9160883109</c:v>
                      </c:pt>
                      <c:pt idx="13">
                        <c:v>9552049650</c:v>
                      </c:pt>
                      <c:pt idx="14">
                        <c:v>10108575294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C-75C0-4331-AB5F-A88A0BBD6C0D}"/>
                  </c:ext>
                </c:extLst>
              </c15:ser>
            </c15:filteredLineSeries>
            <c15:filteredLineSeries>
              <c15:ser>
                <c:idx val="61"/>
                <c:order val="6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Value'!$A$63</c15:sqref>
                        </c15:formulaRef>
                      </c:ext>
                    </c:extLst>
                    <c:strCache>
                      <c:ptCount val="1"/>
                      <c:pt idx="0">
                        <c:v> Terrell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Value'!$B$63:$S$63</c15:sqref>
                        </c15:fullRef>
                        <c15:formulaRef>
                          <c15:sqref>'ADV Taxable Value'!$B$63:$P$63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935773706</c:v>
                      </c:pt>
                      <c:pt idx="1">
                        <c:v>886436205</c:v>
                      </c:pt>
                      <c:pt idx="2">
                        <c:v>780891712</c:v>
                      </c:pt>
                      <c:pt idx="3">
                        <c:v>656746661</c:v>
                      </c:pt>
                      <c:pt idx="4">
                        <c:v>542414694</c:v>
                      </c:pt>
                      <c:pt idx="5">
                        <c:v>459556393</c:v>
                      </c:pt>
                      <c:pt idx="6">
                        <c:v>407876229</c:v>
                      </c:pt>
                      <c:pt idx="7">
                        <c:v>383497982</c:v>
                      </c:pt>
                      <c:pt idx="8">
                        <c:v>339753566</c:v>
                      </c:pt>
                      <c:pt idx="9">
                        <c:v>254161529</c:v>
                      </c:pt>
                      <c:pt idx="10">
                        <c:v>257391778</c:v>
                      </c:pt>
                      <c:pt idx="11">
                        <c:v>253234660</c:v>
                      </c:pt>
                      <c:pt idx="12">
                        <c:v>234523362</c:v>
                      </c:pt>
                      <c:pt idx="13">
                        <c:v>201523767</c:v>
                      </c:pt>
                      <c:pt idx="14">
                        <c:v>208924218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75C0-4331-AB5F-A88A0BBD6C0D}"/>
                  </c:ext>
                </c:extLst>
              </c15:ser>
            </c15:filteredLineSeries>
            <c15:filteredLineSeries>
              <c15:ser>
                <c:idx val="62"/>
                <c:order val="6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Value'!$A$64</c15:sqref>
                        </c15:formulaRef>
                      </c:ext>
                    </c:extLst>
                    <c:strCache>
                      <c:ptCount val="1"/>
                      <c:pt idx="0">
                        <c:v> Terry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Value'!$B$64:$S$64</c15:sqref>
                        </c15:fullRef>
                        <c15:formulaRef>
                          <c15:sqref>'ADV Taxable Value'!$B$64:$P$64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854948520</c:v>
                      </c:pt>
                      <c:pt idx="1">
                        <c:v>973509110</c:v>
                      </c:pt>
                      <c:pt idx="2">
                        <c:v>968141960</c:v>
                      </c:pt>
                      <c:pt idx="3">
                        <c:v>1127172270</c:v>
                      </c:pt>
                      <c:pt idx="4">
                        <c:v>1199886832</c:v>
                      </c:pt>
                      <c:pt idx="5">
                        <c:v>1381270705</c:v>
                      </c:pt>
                      <c:pt idx="6">
                        <c:v>1325014636</c:v>
                      </c:pt>
                      <c:pt idx="7">
                        <c:v>1367169597</c:v>
                      </c:pt>
                      <c:pt idx="8">
                        <c:v>973338838</c:v>
                      </c:pt>
                      <c:pt idx="9">
                        <c:v>781889325</c:v>
                      </c:pt>
                      <c:pt idx="10">
                        <c:v>863350116</c:v>
                      </c:pt>
                      <c:pt idx="11">
                        <c:v>956544927</c:v>
                      </c:pt>
                      <c:pt idx="12">
                        <c:v>1033229119</c:v>
                      </c:pt>
                      <c:pt idx="13">
                        <c:v>911906142</c:v>
                      </c:pt>
                      <c:pt idx="14">
                        <c:v>752501508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75C0-4331-AB5F-A88A0BBD6C0D}"/>
                  </c:ext>
                </c:extLst>
              </c15:ser>
            </c15:filteredLineSeries>
            <c15:filteredLineSeries>
              <c15:ser>
                <c:idx val="63"/>
                <c:order val="6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Value'!$A$65</c15:sqref>
                        </c15:formulaRef>
                      </c:ext>
                    </c:extLst>
                    <c:strCache>
                      <c:ptCount val="1"/>
                      <c:pt idx="0">
                        <c:v> Tom Green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Value'!$B$65:$S$65</c15:sqref>
                        </c15:fullRef>
                        <c15:formulaRef>
                          <c15:sqref>'ADV Taxable Value'!$B$65:$P$65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3653310375</c:v>
                      </c:pt>
                      <c:pt idx="1">
                        <c:v>3940461892</c:v>
                      </c:pt>
                      <c:pt idx="2">
                        <c:v>4180442937</c:v>
                      </c:pt>
                      <c:pt idx="3">
                        <c:v>4444734012</c:v>
                      </c:pt>
                      <c:pt idx="4">
                        <c:v>4594060731</c:v>
                      </c:pt>
                      <c:pt idx="5">
                        <c:v>4705062225</c:v>
                      </c:pt>
                      <c:pt idx="6">
                        <c:v>4925789842</c:v>
                      </c:pt>
                      <c:pt idx="7">
                        <c:v>5428024529</c:v>
                      </c:pt>
                      <c:pt idx="8">
                        <c:v>5958237327</c:v>
                      </c:pt>
                      <c:pt idx="9">
                        <c:v>6200529514</c:v>
                      </c:pt>
                      <c:pt idx="10">
                        <c:v>6511704583</c:v>
                      </c:pt>
                      <c:pt idx="11">
                        <c:v>6684684822</c:v>
                      </c:pt>
                      <c:pt idx="12">
                        <c:v>7161605555</c:v>
                      </c:pt>
                      <c:pt idx="13">
                        <c:v>7373382337</c:v>
                      </c:pt>
                      <c:pt idx="14">
                        <c:v>7626909323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75C0-4331-AB5F-A88A0BBD6C0D}"/>
                  </c:ext>
                </c:extLst>
              </c15:ser>
            </c15:filteredLineSeries>
            <c15:filteredLineSeries>
              <c15:ser>
                <c:idx val="64"/>
                <c:order val="6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Value'!$A$66</c15:sqref>
                        </c15:formulaRef>
                      </c:ext>
                    </c:extLst>
                    <c:strCache>
                      <c:ptCount val="1"/>
                      <c:pt idx="0">
                        <c:v> Potter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Value'!$B$66:$S$66</c15:sqref>
                        </c15:fullRef>
                        <c15:formulaRef>
                          <c15:sqref>'ADV Taxable Value'!$B$66:$P$66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5785218633</c:v>
                      </c:pt>
                      <c:pt idx="1">
                        <c:v>6125325895</c:v>
                      </c:pt>
                      <c:pt idx="2">
                        <c:v>6201696723</c:v>
                      </c:pt>
                      <c:pt idx="3">
                        <c:v>6266424677</c:v>
                      </c:pt>
                      <c:pt idx="4">
                        <c:v>6309612782</c:v>
                      </c:pt>
                      <c:pt idx="5">
                        <c:v>6500500693</c:v>
                      </c:pt>
                      <c:pt idx="6">
                        <c:v>6680260162</c:v>
                      </c:pt>
                      <c:pt idx="7">
                        <c:v>6899209753</c:v>
                      </c:pt>
                      <c:pt idx="8">
                        <c:v>7004094664</c:v>
                      </c:pt>
                      <c:pt idx="9">
                        <c:v>7280304928</c:v>
                      </c:pt>
                      <c:pt idx="10">
                        <c:v>7646124701</c:v>
                      </c:pt>
                      <c:pt idx="11">
                        <c:v>7888440011</c:v>
                      </c:pt>
                      <c:pt idx="12">
                        <c:v>8211214883</c:v>
                      </c:pt>
                      <c:pt idx="13">
                        <c:v>8428248589</c:v>
                      </c:pt>
                      <c:pt idx="14">
                        <c:v>8554620812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75C0-4331-AB5F-A88A0BBD6C0D}"/>
                  </c:ext>
                </c:extLst>
              </c15:ser>
            </c15:filteredLineSeries>
            <c15:filteredLineSeries>
              <c15:ser>
                <c:idx val="65"/>
                <c:order val="6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Value'!$A$67</c15:sqref>
                        </c15:formulaRef>
                      </c:ext>
                    </c:extLst>
                    <c:strCache>
                      <c:ptCount val="1"/>
                      <c:pt idx="0">
                        <c:v> Upton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Value'!$B$67:$S$67</c15:sqref>
                        </c15:fullRef>
                        <c15:formulaRef>
                          <c15:sqref>'ADV Taxable Value'!$B$67:$P$67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2699597007</c:v>
                      </c:pt>
                      <c:pt idx="1">
                        <c:v>3256951804</c:v>
                      </c:pt>
                      <c:pt idx="2">
                        <c:v>3312237973</c:v>
                      </c:pt>
                      <c:pt idx="3">
                        <c:v>3918661215</c:v>
                      </c:pt>
                      <c:pt idx="4">
                        <c:v>3871792252</c:v>
                      </c:pt>
                      <c:pt idx="5">
                        <c:v>5201060576</c:v>
                      </c:pt>
                      <c:pt idx="6">
                        <c:v>4807004650</c:v>
                      </c:pt>
                      <c:pt idx="7">
                        <c:v>5029071751</c:v>
                      </c:pt>
                      <c:pt idx="8">
                        <c:v>3989082527</c:v>
                      </c:pt>
                      <c:pt idx="9">
                        <c:v>2702760985</c:v>
                      </c:pt>
                      <c:pt idx="10">
                        <c:v>3244032579</c:v>
                      </c:pt>
                      <c:pt idx="11">
                        <c:v>4468698829</c:v>
                      </c:pt>
                      <c:pt idx="12">
                        <c:v>5736600688</c:v>
                      </c:pt>
                      <c:pt idx="13">
                        <c:v>6981431192</c:v>
                      </c:pt>
                      <c:pt idx="14">
                        <c:v>7338203304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75C0-4331-AB5F-A88A0BBD6C0D}"/>
                  </c:ext>
                </c:extLst>
              </c15:ser>
            </c15:filteredLineSeries>
            <c15:filteredLineSeries>
              <c15:ser>
                <c:idx val="66"/>
                <c:order val="6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Value'!$A$68</c15:sqref>
                        </c15:formulaRef>
                      </c:ext>
                    </c:extLst>
                    <c:strCache>
                      <c:ptCount val="1"/>
                      <c:pt idx="0">
                        <c:v> Randall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Value'!$B$68:$S$68</c15:sqref>
                        </c15:fullRef>
                        <c15:formulaRef>
                          <c15:sqref>'ADV Taxable Value'!$B$68:$P$68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6531614380</c:v>
                      </c:pt>
                      <c:pt idx="1">
                        <c:v>7006103454</c:v>
                      </c:pt>
                      <c:pt idx="2">
                        <c:v>7260034057</c:v>
                      </c:pt>
                      <c:pt idx="3">
                        <c:v>7404971753</c:v>
                      </c:pt>
                      <c:pt idx="4">
                        <c:v>7527981548</c:v>
                      </c:pt>
                      <c:pt idx="5">
                        <c:v>7806254526</c:v>
                      </c:pt>
                      <c:pt idx="6">
                        <c:v>7996486393</c:v>
                      </c:pt>
                      <c:pt idx="7">
                        <c:v>8368328752</c:v>
                      </c:pt>
                      <c:pt idx="8">
                        <c:v>8804596285</c:v>
                      </c:pt>
                      <c:pt idx="9">
                        <c:v>9224865312</c:v>
                      </c:pt>
                      <c:pt idx="10">
                        <c:v>10074310780</c:v>
                      </c:pt>
                      <c:pt idx="11">
                        <c:v>10379604826</c:v>
                      </c:pt>
                      <c:pt idx="12">
                        <c:v>10789258095</c:v>
                      </c:pt>
                      <c:pt idx="13">
                        <c:v>11259009609</c:v>
                      </c:pt>
                      <c:pt idx="14">
                        <c:v>11900547721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75C0-4331-AB5F-A88A0BBD6C0D}"/>
                  </c:ext>
                </c:extLst>
              </c15:ser>
            </c15:filteredLineSeries>
            <c15:filteredLineSeries>
              <c15:ser>
                <c:idx val="67"/>
                <c:order val="6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Value'!$A$69</c15:sqref>
                        </c15:formulaRef>
                      </c:ext>
                    </c:extLst>
                    <c:strCache>
                      <c:ptCount val="1"/>
                      <c:pt idx="0">
                        <c:v> Ward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Value'!$B$69:$S$69</c15:sqref>
                        </c15:fullRef>
                        <c15:formulaRef>
                          <c15:sqref>'ADV Taxable Value'!$B$69:$P$69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1614530248</c:v>
                      </c:pt>
                      <c:pt idx="1">
                        <c:v>1882206366</c:v>
                      </c:pt>
                      <c:pt idx="2">
                        <c:v>1724202236</c:v>
                      </c:pt>
                      <c:pt idx="3">
                        <c:v>1870499063</c:v>
                      </c:pt>
                      <c:pt idx="4">
                        <c:v>1845947063</c:v>
                      </c:pt>
                      <c:pt idx="5">
                        <c:v>2613705060</c:v>
                      </c:pt>
                      <c:pt idx="6">
                        <c:v>2859871670</c:v>
                      </c:pt>
                      <c:pt idx="7">
                        <c:v>3945578300</c:v>
                      </c:pt>
                      <c:pt idx="8">
                        <c:v>3488807480</c:v>
                      </c:pt>
                      <c:pt idx="9">
                        <c:v>2402435940</c:v>
                      </c:pt>
                      <c:pt idx="10">
                        <c:v>2635191800</c:v>
                      </c:pt>
                      <c:pt idx="11">
                        <c:v>3274560593</c:v>
                      </c:pt>
                      <c:pt idx="12">
                        <c:v>4959125083</c:v>
                      </c:pt>
                      <c:pt idx="13">
                        <c:v>5151587077</c:v>
                      </c:pt>
                      <c:pt idx="14">
                        <c:v>4533320888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75C0-4331-AB5F-A88A0BBD6C0D}"/>
                  </c:ext>
                </c:extLst>
              </c15:ser>
            </c15:filteredLineSeries>
            <c15:filteredLineSeries>
              <c15:ser>
                <c:idx val="68"/>
                <c:order val="6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Value'!$A$70</c15:sqref>
                        </c15:formulaRef>
                      </c:ext>
                    </c:extLst>
                    <c:strCache>
                      <c:ptCount val="1"/>
                      <c:pt idx="0">
                        <c:v> Winkler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Value'!$B$70:$S$70</c15:sqref>
                        </c15:fullRef>
                        <c15:formulaRef>
                          <c15:sqref>'ADV Taxable Value'!$B$70:$P$70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1117651055</c:v>
                      </c:pt>
                      <c:pt idx="1">
                        <c:v>1658343249</c:v>
                      </c:pt>
                      <c:pt idx="2">
                        <c:v>1573758317</c:v>
                      </c:pt>
                      <c:pt idx="3">
                        <c:v>1567666536</c:v>
                      </c:pt>
                      <c:pt idx="4">
                        <c:v>1430295608</c:v>
                      </c:pt>
                      <c:pt idx="5">
                        <c:v>1568711769</c:v>
                      </c:pt>
                      <c:pt idx="6">
                        <c:v>1391924728</c:v>
                      </c:pt>
                      <c:pt idx="7">
                        <c:v>1626800620</c:v>
                      </c:pt>
                      <c:pt idx="8">
                        <c:v>1199882959</c:v>
                      </c:pt>
                      <c:pt idx="9">
                        <c:v>981071501</c:v>
                      </c:pt>
                      <c:pt idx="10">
                        <c:v>1317781778</c:v>
                      </c:pt>
                      <c:pt idx="11">
                        <c:v>1613729583</c:v>
                      </c:pt>
                      <c:pt idx="12">
                        <c:v>2753999722</c:v>
                      </c:pt>
                      <c:pt idx="13">
                        <c:v>3267654643</c:v>
                      </c:pt>
                      <c:pt idx="14">
                        <c:v>2883051210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75C0-4331-AB5F-A88A0BBD6C0D}"/>
                  </c:ext>
                </c:extLst>
              </c15:ser>
            </c15:filteredLineSeries>
            <c15:filteredLineSeries>
              <c15:ser>
                <c:idx val="69"/>
                <c:order val="6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Taxable Value'!$A$71</c15:sqref>
                        </c15:formulaRef>
                      </c:ext>
                    </c:extLst>
                    <c:strCache>
                      <c:ptCount val="1"/>
                      <c:pt idx="0">
                        <c:v> Yoakum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Taxable Value'!$B$1:$S$1</c15:sqref>
                        </c15:fullRef>
                        <c15:formulaRef>
                          <c15:sqref>'ADV Taxable Value'!$B$1:$P$1</c15:sqref>
                        </c15:formulaRef>
                      </c:ext>
                    </c:extLst>
                    <c:strCache>
                      <c:ptCount val="15"/>
                      <c:pt idx="0">
                        <c:v> $2,007 </c:v>
                      </c:pt>
                      <c:pt idx="1">
                        <c:v> $2,008 </c:v>
                      </c:pt>
                      <c:pt idx="2">
                        <c:v> $2,009 </c:v>
                      </c:pt>
                      <c:pt idx="3">
                        <c:v> $2,010 </c:v>
                      </c:pt>
                      <c:pt idx="4">
                        <c:v> $2,011 </c:v>
                      </c:pt>
                      <c:pt idx="5">
                        <c:v> $2,012 </c:v>
                      </c:pt>
                      <c:pt idx="6">
                        <c:v> $2,013 </c:v>
                      </c:pt>
                      <c:pt idx="7">
                        <c:v> $2,014 </c:v>
                      </c:pt>
                      <c:pt idx="8">
                        <c:v> $2,015 </c:v>
                      </c:pt>
                      <c:pt idx="9">
                        <c:v> $2,016 </c:v>
                      </c:pt>
                      <c:pt idx="10">
                        <c:v> $2,017 </c:v>
                      </c:pt>
                      <c:pt idx="11">
                        <c:v> $2,018 </c:v>
                      </c:pt>
                      <c:pt idx="12">
                        <c:v> $2,019 </c:v>
                      </c:pt>
                      <c:pt idx="13">
                        <c:v> $2,020 </c:v>
                      </c:pt>
                      <c:pt idx="14">
                        <c:v> $2,021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Taxable Value'!$B$71:$S$71</c15:sqref>
                        </c15:fullRef>
                        <c15:formulaRef>
                          <c15:sqref>'ADV Taxable Value'!$B$71:$P$71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3406507970</c:v>
                      </c:pt>
                      <c:pt idx="1">
                        <c:v>4477863290</c:v>
                      </c:pt>
                      <c:pt idx="2">
                        <c:v>3609883670</c:v>
                      </c:pt>
                      <c:pt idx="3">
                        <c:v>4103488589</c:v>
                      </c:pt>
                      <c:pt idx="4">
                        <c:v>4102483586</c:v>
                      </c:pt>
                      <c:pt idx="5">
                        <c:v>4731303185</c:v>
                      </c:pt>
                      <c:pt idx="6">
                        <c:v>4225578166</c:v>
                      </c:pt>
                      <c:pt idx="7">
                        <c:v>4317529546</c:v>
                      </c:pt>
                      <c:pt idx="8">
                        <c:v>2801491655</c:v>
                      </c:pt>
                      <c:pt idx="9">
                        <c:v>1780008448</c:v>
                      </c:pt>
                      <c:pt idx="10">
                        <c:v>2065057545</c:v>
                      </c:pt>
                      <c:pt idx="11">
                        <c:v>2183282265</c:v>
                      </c:pt>
                      <c:pt idx="12">
                        <c:v>2807661450</c:v>
                      </c:pt>
                      <c:pt idx="13">
                        <c:v>2530372256</c:v>
                      </c:pt>
                      <c:pt idx="14">
                        <c:v>1940642354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75C0-4331-AB5F-A88A0BBD6C0D}"/>
                  </c:ext>
                </c:extLst>
              </c15:ser>
            </c15:filteredLineSeries>
          </c:ext>
        </c:extLst>
      </c:lineChart>
      <c:catAx>
        <c:axId val="201543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434031"/>
        <c:crosses val="autoZero"/>
        <c:auto val="1"/>
        <c:lblAlgn val="ctr"/>
        <c:lblOffset val="100"/>
        <c:noMultiLvlLbl val="0"/>
      </c:catAx>
      <c:valAx>
        <c:axId val="201543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43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ADV Total Rate (2007-2021)</a:t>
            </a:r>
            <a:endParaRPr lang="en-US"/>
          </a:p>
        </c:rich>
      </c:tx>
      <c:layout>
        <c:manualLayout>
          <c:xMode val="edge"/>
          <c:yMode val="edge"/>
          <c:x val="0.18975751131358962"/>
          <c:y val="4.166658924273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'ADV Total Rate'!$B$74</c:f>
              <c:numCache>
                <c:formatCode>General</c:formatCode>
                <c:ptCount val="1"/>
                <c:pt idx="0">
                  <c:v>0.5056314285714284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4-1D4C-93D2-6A5D190FDCD3}"/>
            </c:ext>
          </c:extLst>
        </c:ser>
        <c:ser>
          <c:idx val="1"/>
          <c:order val="1"/>
          <c:tx>
            <c:v>2008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'ADV Total Rate'!$C$74</c:f>
              <c:numCache>
                <c:formatCode>General</c:formatCode>
                <c:ptCount val="1"/>
                <c:pt idx="0">
                  <c:v>0.48244998571428571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74-1D4C-93D2-6A5D190FDCD3}"/>
            </c:ext>
          </c:extLst>
        </c:ser>
        <c:ser>
          <c:idx val="2"/>
          <c:order val="2"/>
          <c:tx>
            <c:v>2009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'ADV Total Rate'!$D$74</c:f>
              <c:numCache>
                <c:formatCode>General</c:formatCode>
                <c:ptCount val="1"/>
                <c:pt idx="0">
                  <c:v>0.51755000000000007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74-1D4C-93D2-6A5D190FDCD3}"/>
            </c:ext>
          </c:extLst>
        </c:ser>
        <c:ser>
          <c:idx val="3"/>
          <c:order val="3"/>
          <c:tx>
            <c:v>2010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'ADV Total Rate'!$E$74</c:f>
              <c:numCache>
                <c:formatCode>General</c:formatCode>
                <c:ptCount val="1"/>
                <c:pt idx="0">
                  <c:v>0.51881065714285712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74-1D4C-93D2-6A5D190FDCD3}"/>
            </c:ext>
          </c:extLst>
        </c:ser>
        <c:ser>
          <c:idx val="4"/>
          <c:order val="4"/>
          <c:tx>
            <c:v>2011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'ADV Total Rate'!$F$74</c:f>
              <c:numCache>
                <c:formatCode>General</c:formatCode>
                <c:ptCount val="1"/>
                <c:pt idx="0">
                  <c:v>0.52436238571428573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74-1D4C-93D2-6A5D190FDCD3}"/>
            </c:ext>
          </c:extLst>
        </c:ser>
        <c:ser>
          <c:idx val="5"/>
          <c:order val="5"/>
          <c:tx>
            <c:v>2012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'ADV Total Rate'!$G$74</c:f>
              <c:numCache>
                <c:formatCode>General</c:formatCode>
                <c:ptCount val="1"/>
                <c:pt idx="0">
                  <c:v>0.50006947142857139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74-1D4C-93D2-6A5D190FDCD3}"/>
            </c:ext>
          </c:extLst>
        </c:ser>
        <c:ser>
          <c:idx val="6"/>
          <c:order val="6"/>
          <c:tx>
            <c:v>2013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Total Rate'!$H$74</c:f>
              <c:numCache>
                <c:formatCode>General</c:formatCode>
                <c:ptCount val="1"/>
                <c:pt idx="0">
                  <c:v>0.5300365142857143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74-1D4C-93D2-6A5D190FDCD3}"/>
            </c:ext>
          </c:extLst>
        </c:ser>
        <c:ser>
          <c:idx val="7"/>
          <c:order val="7"/>
          <c:tx>
            <c:v>2014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Total Rate'!$I$74</c:f>
              <c:numCache>
                <c:formatCode>General</c:formatCode>
                <c:ptCount val="1"/>
                <c:pt idx="0">
                  <c:v>0.52710034285714291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274-1D4C-93D2-6A5D190FDCD3}"/>
            </c:ext>
          </c:extLst>
        </c:ser>
        <c:ser>
          <c:idx val="8"/>
          <c:order val="8"/>
          <c:tx>
            <c:v>2015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Total Rate'!$J$74</c:f>
              <c:numCache>
                <c:formatCode>General</c:formatCode>
                <c:ptCount val="1"/>
                <c:pt idx="0">
                  <c:v>0.57920467142857146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274-1D4C-93D2-6A5D190FDCD3}"/>
            </c:ext>
          </c:extLst>
        </c:ser>
        <c:ser>
          <c:idx val="9"/>
          <c:order val="9"/>
          <c:tx>
            <c:v>2016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Total Rate'!$K$74</c:f>
              <c:numCache>
                <c:formatCode>General</c:formatCode>
                <c:ptCount val="1"/>
                <c:pt idx="0">
                  <c:v>0.65268067142857134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274-1D4C-93D2-6A5D190FDCD3}"/>
            </c:ext>
          </c:extLst>
        </c:ser>
        <c:ser>
          <c:idx val="10"/>
          <c:order val="10"/>
          <c:tx>
            <c:v>2017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Total Rate'!$L$74</c:f>
              <c:numCache>
                <c:formatCode>General</c:formatCode>
                <c:ptCount val="1"/>
                <c:pt idx="0">
                  <c:v>0.6431985142857144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274-1D4C-93D2-6A5D190FDCD3}"/>
            </c:ext>
          </c:extLst>
        </c:ser>
        <c:ser>
          <c:idx val="11"/>
          <c:order val="11"/>
          <c:tx>
            <c:v>2018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Total Rate'!$M$74</c:f>
              <c:numCache>
                <c:formatCode>General</c:formatCode>
                <c:ptCount val="1"/>
                <c:pt idx="0">
                  <c:v>0.62760807142857145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274-1D4C-93D2-6A5D190FDCD3}"/>
            </c:ext>
          </c:extLst>
        </c:ser>
        <c:ser>
          <c:idx val="12"/>
          <c:order val="12"/>
          <c:tx>
            <c:v>2019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Total Rate'!$N$74</c:f>
              <c:numCache>
                <c:formatCode>General</c:formatCode>
                <c:ptCount val="1"/>
                <c:pt idx="0">
                  <c:v>0.59810388571428585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274-1D4C-93D2-6A5D190FDCD3}"/>
            </c:ext>
          </c:extLst>
        </c:ser>
        <c:ser>
          <c:idx val="13"/>
          <c:order val="13"/>
          <c:tx>
            <c:v>2020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Total Rate'!$O$74</c:f>
              <c:numCache>
                <c:formatCode>General</c:formatCode>
                <c:ptCount val="1"/>
                <c:pt idx="0">
                  <c:v>0.61183634782608731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274-1D4C-93D2-6A5D190FDCD3}"/>
            </c:ext>
          </c:extLst>
        </c:ser>
        <c:ser>
          <c:idx val="14"/>
          <c:order val="14"/>
          <c:tx>
            <c:v>2021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Total Rate'!$P$74</c:f>
              <c:numCache>
                <c:formatCode>General</c:formatCode>
                <c:ptCount val="1"/>
                <c:pt idx="0">
                  <c:v>0.61453951428571441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B-48AC-8042-9F47A5ED3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778111"/>
        <c:axId val="303190639"/>
      </c:barChart>
      <c:catAx>
        <c:axId val="4217781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90639"/>
        <c:crosses val="autoZero"/>
        <c:auto val="1"/>
        <c:lblAlgn val="ctr"/>
        <c:lblOffset val="100"/>
        <c:noMultiLvlLbl val="0"/>
      </c:catAx>
      <c:valAx>
        <c:axId val="30319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7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Total ADV Total Rate (2007-2021</a:t>
            </a:r>
            <a:endParaRPr lang="en-US"/>
          </a:p>
        </c:rich>
      </c:tx>
      <c:layout>
        <c:manualLayout>
          <c:xMode val="edge"/>
          <c:yMode val="edge"/>
          <c:x val="0.18975751131358962"/>
          <c:y val="4.166658924273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'ADV Total Rate'!$B$73</c:f>
              <c:numCache>
                <c:formatCode>General</c:formatCode>
                <c:ptCount val="1"/>
                <c:pt idx="0">
                  <c:v>35.394199999999991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8-6948-BCD8-21A40870BFC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'ADV Total Rate'!$C$73</c:f>
              <c:numCache>
                <c:formatCode>General</c:formatCode>
                <c:ptCount val="1"/>
                <c:pt idx="0">
                  <c:v>33.771498999999999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78-6948-BCD8-21A40870BFC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'ADV Total Rate'!$D$73</c:f>
              <c:numCache>
                <c:formatCode>General</c:formatCode>
                <c:ptCount val="1"/>
                <c:pt idx="0">
                  <c:v>36.228500000000004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78-6948-BCD8-21A40870BFC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'ADV Total Rate'!$E$73</c:f>
              <c:numCache>
                <c:formatCode>General</c:formatCode>
                <c:ptCount val="1"/>
                <c:pt idx="0">
                  <c:v>36.316745999999995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78-6948-BCD8-21A40870BFC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'ADV Total Rate'!$F$73</c:f>
              <c:numCache>
                <c:formatCode>General</c:formatCode>
                <c:ptCount val="1"/>
                <c:pt idx="0">
                  <c:v>36.705367000000003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78-6948-BCD8-21A40870BFCB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'ADV Total Rate'!$G$73</c:f>
              <c:numCache>
                <c:formatCode>General</c:formatCode>
                <c:ptCount val="1"/>
                <c:pt idx="0">
                  <c:v>35.004863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78-6948-BCD8-21A40870BFCB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Total Rate'!$H$73</c:f>
              <c:numCache>
                <c:formatCode>General</c:formatCode>
                <c:ptCount val="1"/>
                <c:pt idx="0">
                  <c:v>37.102556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78-6948-BCD8-21A40870BFCB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Total Rate'!$I$73</c:f>
              <c:numCache>
                <c:formatCode>General</c:formatCode>
                <c:ptCount val="1"/>
                <c:pt idx="0">
                  <c:v>36.897024000000002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78-6948-BCD8-21A40870BFCB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Total Rate'!$J$73</c:f>
              <c:numCache>
                <c:formatCode>General</c:formatCode>
                <c:ptCount val="1"/>
                <c:pt idx="0">
                  <c:v>40.544327000000003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578-6948-BCD8-21A40870BFCB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Total Rate'!$K$73</c:f>
              <c:numCache>
                <c:formatCode>General</c:formatCode>
                <c:ptCount val="1"/>
                <c:pt idx="0">
                  <c:v>45.687646999999991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578-6948-BCD8-21A40870BFCB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Total Rate'!$L$73</c:f>
              <c:numCache>
                <c:formatCode>General</c:formatCode>
                <c:ptCount val="1"/>
                <c:pt idx="0">
                  <c:v>45.023896000000008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578-6948-BCD8-21A40870BFCB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Total Rate'!$M$73</c:f>
              <c:numCache>
                <c:formatCode>General</c:formatCode>
                <c:ptCount val="1"/>
                <c:pt idx="0">
                  <c:v>43.932565000000004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578-6948-BCD8-21A40870BFCB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Total Rate'!$N$73</c:f>
              <c:numCache>
                <c:formatCode>General</c:formatCode>
                <c:ptCount val="1"/>
                <c:pt idx="0">
                  <c:v>41.867272000000007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578-6948-BCD8-21A40870BFCB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Total Rate'!$O$73</c:f>
              <c:numCache>
                <c:formatCode>General</c:formatCode>
                <c:ptCount val="1"/>
                <c:pt idx="0">
                  <c:v>42.216708000000025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578-6948-BCD8-21A40870BFCB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Total Rate'!$P$73</c:f>
              <c:numCache>
                <c:formatCode>General</c:formatCode>
                <c:ptCount val="1"/>
                <c:pt idx="0">
                  <c:v>43.017766000000009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E-4A52-94D0-FAB144BA8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778111"/>
        <c:axId val="303190639"/>
      </c:barChart>
      <c:catAx>
        <c:axId val="4217781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90639"/>
        <c:crosses val="autoZero"/>
        <c:auto val="1"/>
        <c:lblAlgn val="ctr"/>
        <c:lblOffset val="100"/>
        <c:noMultiLvlLbl val="0"/>
      </c:catAx>
      <c:valAx>
        <c:axId val="30319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7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comparison</a:t>
            </a:r>
            <a:r>
              <a:rPr lang="en-US" baseline="0"/>
              <a:t> chart</a:t>
            </a:r>
            <a:r>
              <a:rPr lang="en-US"/>
              <a:t>(2000-2021)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4"/>
          <c:order val="15"/>
          <c:tx>
            <c:strRef>
              <c:f>Population!$A$17</c:f>
              <c:strCache>
                <c:ptCount val="1"/>
                <c:pt idx="0">
                  <c:v> Ector 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Population!$B$1:$Q$1</c:f>
              <c:strCache>
                <c:ptCount val="16"/>
                <c:pt idx="0">
                  <c:v> 2000 </c:v>
                </c:pt>
                <c:pt idx="1">
                  <c:v> 2007 </c:v>
                </c:pt>
                <c:pt idx="2">
                  <c:v> 2008 </c:v>
                </c:pt>
                <c:pt idx="3">
                  <c:v> 2009 </c:v>
                </c:pt>
                <c:pt idx="4">
                  <c:v> 2010 </c:v>
                </c:pt>
                <c:pt idx="5">
                  <c:v> 2011 </c:v>
                </c:pt>
                <c:pt idx="6">
                  <c:v> 2012 </c:v>
                </c:pt>
                <c:pt idx="7">
                  <c:v> 2013 </c:v>
                </c:pt>
                <c:pt idx="8">
                  <c:v> 2014 </c:v>
                </c:pt>
                <c:pt idx="9">
                  <c:v> 2015 </c:v>
                </c:pt>
                <c:pt idx="10">
                  <c:v> 2016 </c:v>
                </c:pt>
                <c:pt idx="11">
                  <c:v> 2017 </c:v>
                </c:pt>
                <c:pt idx="12">
                  <c:v> 2018 </c:v>
                </c:pt>
                <c:pt idx="13">
                  <c:v> 2019 </c:v>
                </c:pt>
                <c:pt idx="14">
                  <c:v> 2020 </c:v>
                </c:pt>
                <c:pt idx="15">
                  <c:v> 2021 </c:v>
                </c:pt>
              </c:strCache>
              <c:extLst xmlns:c15="http://schemas.microsoft.com/office/drawing/2012/chart"/>
            </c:strRef>
          </c:cat>
          <c:val>
            <c:numRef>
              <c:f>Population!$B$17:$Q$17</c:f>
              <c:numCache>
                <c:formatCode>_(* #,##0_);_(* \(#,##0\);_(* "-"??_);_(@_)</c:formatCode>
                <c:ptCount val="16"/>
                <c:pt idx="0">
                  <c:v>121123</c:v>
                </c:pt>
                <c:pt idx="1">
                  <c:v>128874</c:v>
                </c:pt>
                <c:pt idx="2">
                  <c:v>131180</c:v>
                </c:pt>
                <c:pt idx="3">
                  <c:v>134625</c:v>
                </c:pt>
                <c:pt idx="4">
                  <c:v>137130</c:v>
                </c:pt>
                <c:pt idx="5">
                  <c:v>139691</c:v>
                </c:pt>
                <c:pt idx="6">
                  <c:v>144609</c:v>
                </c:pt>
                <c:pt idx="7">
                  <c:v>149378</c:v>
                </c:pt>
                <c:pt idx="8">
                  <c:v>154399</c:v>
                </c:pt>
                <c:pt idx="9">
                  <c:v>159436</c:v>
                </c:pt>
                <c:pt idx="10">
                  <c:v>157462</c:v>
                </c:pt>
                <c:pt idx="11">
                  <c:v>157087</c:v>
                </c:pt>
                <c:pt idx="12">
                  <c:v>162124</c:v>
                </c:pt>
                <c:pt idx="13">
                  <c:v>166223</c:v>
                </c:pt>
                <c:pt idx="14">
                  <c:v>165171</c:v>
                </c:pt>
                <c:pt idx="15">
                  <c:v>161091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0-73B8-42BD-A0EF-6BD89A873A34}"/>
            </c:ext>
          </c:extLst>
        </c:ser>
        <c:ser>
          <c:idx val="40"/>
          <c:order val="40"/>
          <c:tx>
            <c:strRef>
              <c:f>Population!$A$42</c:f>
              <c:strCache>
                <c:ptCount val="1"/>
                <c:pt idx="0">
                  <c:v> Midland 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Population!$B$1:$Q$1</c:f>
              <c:strCache>
                <c:ptCount val="16"/>
                <c:pt idx="0">
                  <c:v> 2000 </c:v>
                </c:pt>
                <c:pt idx="1">
                  <c:v> 2007 </c:v>
                </c:pt>
                <c:pt idx="2">
                  <c:v> 2008 </c:v>
                </c:pt>
                <c:pt idx="3">
                  <c:v> 2009 </c:v>
                </c:pt>
                <c:pt idx="4">
                  <c:v> 2010 </c:v>
                </c:pt>
                <c:pt idx="5">
                  <c:v> 2011 </c:v>
                </c:pt>
                <c:pt idx="6">
                  <c:v> 2012 </c:v>
                </c:pt>
                <c:pt idx="7">
                  <c:v> 2013 </c:v>
                </c:pt>
                <c:pt idx="8">
                  <c:v> 2014 </c:v>
                </c:pt>
                <c:pt idx="9">
                  <c:v> 2015 </c:v>
                </c:pt>
                <c:pt idx="10">
                  <c:v> 2016 </c:v>
                </c:pt>
                <c:pt idx="11">
                  <c:v> 2017 </c:v>
                </c:pt>
                <c:pt idx="12">
                  <c:v> 2018 </c:v>
                </c:pt>
                <c:pt idx="13">
                  <c:v> 2019 </c:v>
                </c:pt>
                <c:pt idx="14">
                  <c:v> 2020 </c:v>
                </c:pt>
                <c:pt idx="15">
                  <c:v> 2021 </c:v>
                </c:pt>
              </c:strCache>
              <c:extLst xmlns:c15="http://schemas.microsoft.com/office/drawing/2012/chart"/>
            </c:strRef>
          </c:cat>
          <c:val>
            <c:numRef>
              <c:f>Population!$B$42:$Q$42</c:f>
              <c:numCache>
                <c:formatCode>_(* #,##0_);_(* \(#,##0\);_(* "-"??_);_(@_)</c:formatCode>
                <c:ptCount val="16"/>
                <c:pt idx="0">
                  <c:v>116009</c:v>
                </c:pt>
                <c:pt idx="1">
                  <c:v>126082</c:v>
                </c:pt>
                <c:pt idx="2">
                  <c:v>129159</c:v>
                </c:pt>
                <c:pt idx="3">
                  <c:v>132316</c:v>
                </c:pt>
                <c:pt idx="4">
                  <c:v>136872</c:v>
                </c:pt>
                <c:pt idx="5">
                  <c:v>140001</c:v>
                </c:pt>
                <c:pt idx="6">
                  <c:v>146786</c:v>
                </c:pt>
                <c:pt idx="7">
                  <c:v>151468</c:v>
                </c:pt>
                <c:pt idx="8">
                  <c:v>155990</c:v>
                </c:pt>
                <c:pt idx="9">
                  <c:v>161077</c:v>
                </c:pt>
                <c:pt idx="10">
                  <c:v>162565</c:v>
                </c:pt>
                <c:pt idx="11">
                  <c:v>165049</c:v>
                </c:pt>
                <c:pt idx="12">
                  <c:v>172578</c:v>
                </c:pt>
                <c:pt idx="13">
                  <c:v>176832</c:v>
                </c:pt>
                <c:pt idx="14">
                  <c:v>169983</c:v>
                </c:pt>
                <c:pt idx="15">
                  <c:v>167969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8-73B8-42BD-A0EF-6BD89A873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1797999"/>
        <c:axId val="1410939871"/>
        <c:extLst>
          <c:ext xmlns:c15="http://schemas.microsoft.com/office/drawing/2012/chart" uri="{02D57815-91ED-43cb-92C2-25804820EDAC}">
            <c15:filteredLineSeries>
              <c15:ser>
                <c:idx val="17"/>
                <c:order val="0"/>
                <c:tx>
                  <c:strRef>
                    <c:extLst>
                      <c:ext uri="{02D57815-91ED-43cb-92C2-25804820EDAC}">
                        <c15:formulaRef>
                          <c15:sqref>Population!$A$2</c15:sqref>
                        </c15:formulaRef>
                      </c:ext>
                    </c:extLst>
                    <c:strCache>
                      <c:ptCount val="1"/>
                      <c:pt idx="0">
                        <c:v> Andrews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Population!$B$2:$Q$2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13004</c:v>
                      </c:pt>
                      <c:pt idx="1">
                        <c:v>13144</c:v>
                      </c:pt>
                      <c:pt idx="2">
                        <c:v>13662</c:v>
                      </c:pt>
                      <c:pt idx="3">
                        <c:v>14057</c:v>
                      </c:pt>
                      <c:pt idx="4">
                        <c:v>14786</c:v>
                      </c:pt>
                      <c:pt idx="5">
                        <c:v>15397</c:v>
                      </c:pt>
                      <c:pt idx="6">
                        <c:v>16137</c:v>
                      </c:pt>
                      <c:pt idx="7">
                        <c:v>16799</c:v>
                      </c:pt>
                      <c:pt idx="8">
                        <c:v>17457</c:v>
                      </c:pt>
                      <c:pt idx="9">
                        <c:v>18105</c:v>
                      </c:pt>
                      <c:pt idx="10">
                        <c:v>17760</c:v>
                      </c:pt>
                      <c:pt idx="11">
                        <c:v>17722</c:v>
                      </c:pt>
                      <c:pt idx="12">
                        <c:v>18128</c:v>
                      </c:pt>
                      <c:pt idx="13">
                        <c:v>18705</c:v>
                      </c:pt>
                      <c:pt idx="14">
                        <c:v>18610</c:v>
                      </c:pt>
                      <c:pt idx="15">
                        <c:v>18440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3B8-42BD-A0EF-6BD89A873A34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Population!$A$3</c15:sqref>
                        </c15:formulaRef>
                      </c:ext>
                    </c:extLst>
                    <c:strCache>
                      <c:ptCount val="1"/>
                      <c:pt idx="0">
                        <c:v> Borden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Population!$B$3:$Q$3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729</c:v>
                      </c:pt>
                      <c:pt idx="1">
                        <c:v>586</c:v>
                      </c:pt>
                      <c:pt idx="2">
                        <c:v>599</c:v>
                      </c:pt>
                      <c:pt idx="3">
                        <c:v>643</c:v>
                      </c:pt>
                      <c:pt idx="4">
                        <c:v>641</c:v>
                      </c:pt>
                      <c:pt idx="5">
                        <c:v>628</c:v>
                      </c:pt>
                      <c:pt idx="6">
                        <c:v>613</c:v>
                      </c:pt>
                      <c:pt idx="7">
                        <c:v>638</c:v>
                      </c:pt>
                      <c:pt idx="8">
                        <c:v>654</c:v>
                      </c:pt>
                      <c:pt idx="9">
                        <c:v>648</c:v>
                      </c:pt>
                      <c:pt idx="10">
                        <c:v>633</c:v>
                      </c:pt>
                      <c:pt idx="11">
                        <c:v>673</c:v>
                      </c:pt>
                      <c:pt idx="12">
                        <c:v>648</c:v>
                      </c:pt>
                      <c:pt idx="13">
                        <c:v>654</c:v>
                      </c:pt>
                      <c:pt idx="14">
                        <c:v>631</c:v>
                      </c:pt>
                      <c:pt idx="15">
                        <c:v>617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3B8-42BD-A0EF-6BD89A873A34}"/>
                  </c:ext>
                </c:extLst>
              </c15:ser>
            </c15:filteredLineSeries>
            <c15:filteredLine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Population!$A$4</c15:sqref>
                        </c15:formulaRef>
                      </c:ext>
                    </c:extLst>
                    <c:strCache>
                      <c:ptCount val="1"/>
                      <c:pt idx="0">
                        <c:v> Brewster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Population!$B$4:$Q$4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8866</c:v>
                      </c:pt>
                      <c:pt idx="1">
                        <c:v>9176</c:v>
                      </c:pt>
                      <c:pt idx="2">
                        <c:v>9280</c:v>
                      </c:pt>
                      <c:pt idx="3">
                        <c:v>9481</c:v>
                      </c:pt>
                      <c:pt idx="4">
                        <c:v>9232</c:v>
                      </c:pt>
                      <c:pt idx="5">
                        <c:v>9353</c:v>
                      </c:pt>
                      <c:pt idx="6">
                        <c:v>9254</c:v>
                      </c:pt>
                      <c:pt idx="7">
                        <c:v>9286</c:v>
                      </c:pt>
                      <c:pt idx="8">
                        <c:v>9148</c:v>
                      </c:pt>
                      <c:pt idx="9">
                        <c:v>9145</c:v>
                      </c:pt>
                      <c:pt idx="10">
                        <c:v>9200</c:v>
                      </c:pt>
                      <c:pt idx="11">
                        <c:v>9337</c:v>
                      </c:pt>
                      <c:pt idx="12">
                        <c:v>9267</c:v>
                      </c:pt>
                      <c:pt idx="13">
                        <c:v>9203</c:v>
                      </c:pt>
                      <c:pt idx="14">
                        <c:v>9546</c:v>
                      </c:pt>
                      <c:pt idx="15">
                        <c:v>9450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3B8-42BD-A0EF-6BD89A873A34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Population!$A$5</c15:sqref>
                        </c15:formulaRef>
                      </c:ext>
                    </c:extLst>
                    <c:strCache>
                      <c:ptCount val="1"/>
                      <c:pt idx="0">
                        <c:v> Carson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Population!$B$5:$Q$5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6516</c:v>
                      </c:pt>
                      <c:pt idx="1">
                        <c:v>6256</c:v>
                      </c:pt>
                      <c:pt idx="2">
                        <c:v>6164</c:v>
                      </c:pt>
                      <c:pt idx="3">
                        <c:v>6110</c:v>
                      </c:pt>
                      <c:pt idx="4">
                        <c:v>6182</c:v>
                      </c:pt>
                      <c:pt idx="5">
                        <c:v>6268</c:v>
                      </c:pt>
                      <c:pt idx="6">
                        <c:v>6127</c:v>
                      </c:pt>
                      <c:pt idx="7">
                        <c:v>6010</c:v>
                      </c:pt>
                      <c:pt idx="8">
                        <c:v>6007</c:v>
                      </c:pt>
                      <c:pt idx="9">
                        <c:v>5969</c:v>
                      </c:pt>
                      <c:pt idx="10">
                        <c:v>6057</c:v>
                      </c:pt>
                      <c:pt idx="11">
                        <c:v>6032</c:v>
                      </c:pt>
                      <c:pt idx="12">
                        <c:v>6005</c:v>
                      </c:pt>
                      <c:pt idx="13">
                        <c:v>5926</c:v>
                      </c:pt>
                      <c:pt idx="14">
                        <c:v>5807</c:v>
                      </c:pt>
                      <c:pt idx="15">
                        <c:v>5746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3B8-42BD-A0EF-6BD89A873A34}"/>
                  </c:ext>
                </c:extLst>
              </c15:ser>
            </c15:filteredLineSeries>
            <c15:filteredLineSeries>
              <c15:ser>
                <c:idx val="3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Population!$A$6</c15:sqref>
                        </c15:formulaRef>
                      </c:ext>
                    </c:extLst>
                    <c:strCache>
                      <c:ptCount val="1"/>
                      <c:pt idx="0">
                        <c:v> Cochran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Population!$B$6:$Q$6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3730</c:v>
                      </c:pt>
                      <c:pt idx="1">
                        <c:v>3087</c:v>
                      </c:pt>
                      <c:pt idx="2">
                        <c:v>2979</c:v>
                      </c:pt>
                      <c:pt idx="3">
                        <c:v>2927</c:v>
                      </c:pt>
                      <c:pt idx="4">
                        <c:v>3127</c:v>
                      </c:pt>
                      <c:pt idx="5">
                        <c:v>3075</c:v>
                      </c:pt>
                      <c:pt idx="6">
                        <c:v>3021</c:v>
                      </c:pt>
                      <c:pt idx="7">
                        <c:v>3002</c:v>
                      </c:pt>
                      <c:pt idx="8">
                        <c:v>2934</c:v>
                      </c:pt>
                      <c:pt idx="9">
                        <c:v>2961</c:v>
                      </c:pt>
                      <c:pt idx="10">
                        <c:v>2911</c:v>
                      </c:pt>
                      <c:pt idx="11">
                        <c:v>2851</c:v>
                      </c:pt>
                      <c:pt idx="12">
                        <c:v>2836</c:v>
                      </c:pt>
                      <c:pt idx="13">
                        <c:v>2853</c:v>
                      </c:pt>
                      <c:pt idx="14">
                        <c:v>2547</c:v>
                      </c:pt>
                      <c:pt idx="15">
                        <c:v>2516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3B8-42BD-A0EF-6BD89A873A34}"/>
                  </c:ext>
                </c:extLst>
              </c15:ser>
            </c15:filteredLineSeries>
            <c15:filteredLine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Population!$A$7</c15:sqref>
                        </c15:formulaRef>
                      </c:ext>
                    </c:extLst>
                    <c:strCache>
                      <c:ptCount val="1"/>
                      <c:pt idx="0">
                        <c:v> Coke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Population!$B$7:$Q$7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3864</c:v>
                      </c:pt>
                      <c:pt idx="1">
                        <c:v>3388</c:v>
                      </c:pt>
                      <c:pt idx="2">
                        <c:v>3356</c:v>
                      </c:pt>
                      <c:pt idx="3">
                        <c:v>3311</c:v>
                      </c:pt>
                      <c:pt idx="4">
                        <c:v>3320</c:v>
                      </c:pt>
                      <c:pt idx="5">
                        <c:v>3288</c:v>
                      </c:pt>
                      <c:pt idx="6">
                        <c:v>3223</c:v>
                      </c:pt>
                      <c:pt idx="7">
                        <c:v>3210</c:v>
                      </c:pt>
                      <c:pt idx="8">
                        <c:v>3242</c:v>
                      </c:pt>
                      <c:pt idx="9">
                        <c:v>3238</c:v>
                      </c:pt>
                      <c:pt idx="10">
                        <c:v>3264</c:v>
                      </c:pt>
                      <c:pt idx="11">
                        <c:v>3306</c:v>
                      </c:pt>
                      <c:pt idx="12">
                        <c:v>3370</c:v>
                      </c:pt>
                      <c:pt idx="13">
                        <c:v>3387</c:v>
                      </c:pt>
                      <c:pt idx="14">
                        <c:v>3285</c:v>
                      </c:pt>
                      <c:pt idx="15">
                        <c:v>3321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3B8-42BD-A0EF-6BD89A873A34}"/>
                  </c:ext>
                </c:extLst>
              </c15:ser>
            </c15:filteredLineSeries>
            <c15:filteredLineSeries>
              <c15:ser>
                <c:idx val="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Population!$A$8</c15:sqref>
                        </c15:formulaRef>
                      </c:ext>
                    </c:extLst>
                    <c:strCache>
                      <c:ptCount val="1"/>
                      <c:pt idx="0">
                        <c:v> Concho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Population!$B$8:$Q$8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3966</c:v>
                      </c:pt>
                      <c:pt idx="1">
                        <c:v>3584</c:v>
                      </c:pt>
                      <c:pt idx="2">
                        <c:v>3616</c:v>
                      </c:pt>
                      <c:pt idx="3">
                        <c:v>3579</c:v>
                      </c:pt>
                      <c:pt idx="4">
                        <c:v>4087</c:v>
                      </c:pt>
                      <c:pt idx="5">
                        <c:v>4110</c:v>
                      </c:pt>
                      <c:pt idx="6">
                        <c:v>4024</c:v>
                      </c:pt>
                      <c:pt idx="7">
                        <c:v>4043</c:v>
                      </c:pt>
                      <c:pt idx="8">
                        <c:v>4045</c:v>
                      </c:pt>
                      <c:pt idx="9">
                        <c:v>4081</c:v>
                      </c:pt>
                      <c:pt idx="10">
                        <c:v>4279</c:v>
                      </c:pt>
                      <c:pt idx="11">
                        <c:v>3858</c:v>
                      </c:pt>
                      <c:pt idx="12">
                        <c:v>4276</c:v>
                      </c:pt>
                      <c:pt idx="13">
                        <c:v>2726</c:v>
                      </c:pt>
                      <c:pt idx="14">
                        <c:v>3303</c:v>
                      </c:pt>
                      <c:pt idx="15">
                        <c:v>3341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3B8-42BD-A0EF-6BD89A873A34}"/>
                  </c:ext>
                </c:extLst>
              </c15:ser>
            </c15:filteredLineSeries>
            <c15:filteredLineSeries>
              <c15:ser>
                <c:idx val="6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Population!$A$9</c15:sqref>
                        </c15:formulaRef>
                      </c:ext>
                    </c:extLst>
                    <c:strCache>
                      <c:ptCount val="1"/>
                      <c:pt idx="0">
                        <c:v> Cottle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Population!$B$9:$Q$9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1904</c:v>
                      </c:pt>
                      <c:pt idx="1">
                        <c:v>1542</c:v>
                      </c:pt>
                      <c:pt idx="2">
                        <c:v>1566</c:v>
                      </c:pt>
                      <c:pt idx="3">
                        <c:v>1566</c:v>
                      </c:pt>
                      <c:pt idx="4">
                        <c:v>1505</c:v>
                      </c:pt>
                      <c:pt idx="5">
                        <c:v>1506</c:v>
                      </c:pt>
                      <c:pt idx="6">
                        <c:v>1484</c:v>
                      </c:pt>
                      <c:pt idx="7">
                        <c:v>1441</c:v>
                      </c:pt>
                      <c:pt idx="8">
                        <c:v>1428</c:v>
                      </c:pt>
                      <c:pt idx="9">
                        <c:v>1438</c:v>
                      </c:pt>
                      <c:pt idx="10">
                        <c:v>1404</c:v>
                      </c:pt>
                      <c:pt idx="11">
                        <c:v>1387</c:v>
                      </c:pt>
                      <c:pt idx="12">
                        <c:v>1389</c:v>
                      </c:pt>
                      <c:pt idx="13">
                        <c:v>1398</c:v>
                      </c:pt>
                      <c:pt idx="14">
                        <c:v>1380</c:v>
                      </c:pt>
                      <c:pt idx="15">
                        <c:v>1381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3B8-42BD-A0EF-6BD89A873A34}"/>
                  </c:ext>
                </c:extLst>
              </c15:ser>
            </c15:filteredLineSeries>
            <c15:filteredLineSeries>
              <c15:ser>
                <c:idx val="7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Population!$A$10</c15:sqref>
                        </c15:formulaRef>
                      </c:ext>
                    </c:extLst>
                    <c:strCache>
                      <c:ptCount val="1"/>
                      <c:pt idx="0">
                        <c:v> Crane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Population!$B$10:$Q$10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3996</c:v>
                      </c:pt>
                      <c:pt idx="1">
                        <c:v>3862</c:v>
                      </c:pt>
                      <c:pt idx="2">
                        <c:v>4021</c:v>
                      </c:pt>
                      <c:pt idx="3">
                        <c:v>4165</c:v>
                      </c:pt>
                      <c:pt idx="4">
                        <c:v>4375</c:v>
                      </c:pt>
                      <c:pt idx="5">
                        <c:v>4367</c:v>
                      </c:pt>
                      <c:pt idx="6">
                        <c:v>4573</c:v>
                      </c:pt>
                      <c:pt idx="7">
                        <c:v>4773</c:v>
                      </c:pt>
                      <c:pt idx="8">
                        <c:v>4927</c:v>
                      </c:pt>
                      <c:pt idx="9">
                        <c:v>5048</c:v>
                      </c:pt>
                      <c:pt idx="10">
                        <c:v>4830</c:v>
                      </c:pt>
                      <c:pt idx="11">
                        <c:v>4740</c:v>
                      </c:pt>
                      <c:pt idx="12">
                        <c:v>4794</c:v>
                      </c:pt>
                      <c:pt idx="13">
                        <c:v>4797</c:v>
                      </c:pt>
                      <c:pt idx="14">
                        <c:v>4675</c:v>
                      </c:pt>
                      <c:pt idx="15">
                        <c:v>4680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3B8-42BD-A0EF-6BD89A873A34}"/>
                  </c:ext>
                </c:extLst>
              </c15:ser>
            </c15:filteredLineSeries>
            <c15:filteredLineSeries>
              <c15:ser>
                <c:idx val="8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Population!$A$11</c15:sqref>
                        </c15:formulaRef>
                      </c:ext>
                    </c:extLst>
                    <c:strCache>
                      <c:ptCount val="1"/>
                      <c:pt idx="0">
                        <c:v> Crockett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Population!$B$11:$Q$11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4099</c:v>
                      </c:pt>
                      <c:pt idx="1">
                        <c:v>3782</c:v>
                      </c:pt>
                      <c:pt idx="2">
                        <c:v>3792</c:v>
                      </c:pt>
                      <c:pt idx="3">
                        <c:v>3740</c:v>
                      </c:pt>
                      <c:pt idx="4">
                        <c:v>3719</c:v>
                      </c:pt>
                      <c:pt idx="5">
                        <c:v>3679</c:v>
                      </c:pt>
                      <c:pt idx="6">
                        <c:v>3732</c:v>
                      </c:pt>
                      <c:pt idx="7">
                        <c:v>3807</c:v>
                      </c:pt>
                      <c:pt idx="8">
                        <c:v>3781</c:v>
                      </c:pt>
                      <c:pt idx="9">
                        <c:v>3710</c:v>
                      </c:pt>
                      <c:pt idx="10">
                        <c:v>3675</c:v>
                      </c:pt>
                      <c:pt idx="11">
                        <c:v>3564</c:v>
                      </c:pt>
                      <c:pt idx="12">
                        <c:v>3499</c:v>
                      </c:pt>
                      <c:pt idx="13">
                        <c:v>3464</c:v>
                      </c:pt>
                      <c:pt idx="14">
                        <c:v>3098</c:v>
                      </c:pt>
                      <c:pt idx="15">
                        <c:v>3068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3B8-42BD-A0EF-6BD89A873A34}"/>
                  </c:ext>
                </c:extLst>
              </c15:ser>
            </c15:filteredLineSeries>
            <c15:filteredLine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Population!$A$12</c15:sqref>
                        </c15:formulaRef>
                      </c:ext>
                    </c:extLst>
                    <c:strCache>
                      <c:ptCount val="1"/>
                      <c:pt idx="0">
                        <c:v> Crosby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Population!$B$12:$Q$12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7072</c:v>
                      </c:pt>
                      <c:pt idx="1">
                        <c:v>6249</c:v>
                      </c:pt>
                      <c:pt idx="2">
                        <c:v>6210</c:v>
                      </c:pt>
                      <c:pt idx="3">
                        <c:v>6109</c:v>
                      </c:pt>
                      <c:pt idx="4">
                        <c:v>6059</c:v>
                      </c:pt>
                      <c:pt idx="5">
                        <c:v>6040</c:v>
                      </c:pt>
                      <c:pt idx="6">
                        <c:v>6030</c:v>
                      </c:pt>
                      <c:pt idx="7">
                        <c:v>5919</c:v>
                      </c:pt>
                      <c:pt idx="8">
                        <c:v>5824</c:v>
                      </c:pt>
                      <c:pt idx="9">
                        <c:v>5916</c:v>
                      </c:pt>
                      <c:pt idx="10">
                        <c:v>5917</c:v>
                      </c:pt>
                      <c:pt idx="11">
                        <c:v>5899</c:v>
                      </c:pt>
                      <c:pt idx="12">
                        <c:v>5779</c:v>
                      </c:pt>
                      <c:pt idx="13">
                        <c:v>5737</c:v>
                      </c:pt>
                      <c:pt idx="14">
                        <c:v>5133</c:v>
                      </c:pt>
                      <c:pt idx="15">
                        <c:v>5106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3B8-42BD-A0EF-6BD89A873A34}"/>
                  </c:ext>
                </c:extLst>
              </c15:ser>
            </c15:filteredLineSeries>
            <c15:filteredLine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Population!$A$13</c15:sqref>
                        </c15:formulaRef>
                      </c:ext>
                    </c:extLst>
                    <c:strCache>
                      <c:ptCount val="1"/>
                      <c:pt idx="0">
                        <c:v> Culberson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Population!$B$13:$Q$13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2975</c:v>
                      </c:pt>
                      <c:pt idx="1">
                        <c:v>2491</c:v>
                      </c:pt>
                      <c:pt idx="2">
                        <c:v>2435</c:v>
                      </c:pt>
                      <c:pt idx="3">
                        <c:v>2300</c:v>
                      </c:pt>
                      <c:pt idx="4">
                        <c:v>2398</c:v>
                      </c:pt>
                      <c:pt idx="5">
                        <c:v>2392</c:v>
                      </c:pt>
                      <c:pt idx="6">
                        <c:v>2315</c:v>
                      </c:pt>
                      <c:pt idx="7">
                        <c:v>2305</c:v>
                      </c:pt>
                      <c:pt idx="8">
                        <c:v>2280</c:v>
                      </c:pt>
                      <c:pt idx="9">
                        <c:v>2251</c:v>
                      </c:pt>
                      <c:pt idx="10">
                        <c:v>2219</c:v>
                      </c:pt>
                      <c:pt idx="11">
                        <c:v>2231</c:v>
                      </c:pt>
                      <c:pt idx="12">
                        <c:v>2204</c:v>
                      </c:pt>
                      <c:pt idx="13">
                        <c:v>2171</c:v>
                      </c:pt>
                      <c:pt idx="14">
                        <c:v>2188</c:v>
                      </c:pt>
                      <c:pt idx="15">
                        <c:v>2193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3B8-42BD-A0EF-6BD89A873A34}"/>
                  </c:ext>
                </c:extLst>
              </c15:ser>
            </c15:filteredLineSeries>
            <c15:filteredLine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Population!$A$14</c15:sqref>
                        </c15:formulaRef>
                      </c:ext>
                    </c:extLst>
                    <c:strCache>
                      <c:ptCount val="1"/>
                      <c:pt idx="0">
                        <c:v> Dallam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Population!$B$14:$Q$14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6222</c:v>
                      </c:pt>
                      <c:pt idx="1">
                        <c:v>6173</c:v>
                      </c:pt>
                      <c:pt idx="2">
                        <c:v>6265</c:v>
                      </c:pt>
                      <c:pt idx="3">
                        <c:v>6293</c:v>
                      </c:pt>
                      <c:pt idx="4">
                        <c:v>6703</c:v>
                      </c:pt>
                      <c:pt idx="5">
                        <c:v>6856</c:v>
                      </c:pt>
                      <c:pt idx="6">
                        <c:v>7021</c:v>
                      </c:pt>
                      <c:pt idx="7">
                        <c:v>7057</c:v>
                      </c:pt>
                      <c:pt idx="8">
                        <c:v>7108</c:v>
                      </c:pt>
                      <c:pt idx="9">
                        <c:v>7121</c:v>
                      </c:pt>
                      <c:pt idx="10">
                        <c:v>7056</c:v>
                      </c:pt>
                      <c:pt idx="11">
                        <c:v>7208</c:v>
                      </c:pt>
                      <c:pt idx="12">
                        <c:v>7200</c:v>
                      </c:pt>
                      <c:pt idx="13">
                        <c:v>7287</c:v>
                      </c:pt>
                      <c:pt idx="14">
                        <c:v>7115</c:v>
                      </c:pt>
                      <c:pt idx="15">
                        <c:v>7172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3B8-42BD-A0EF-6BD89A873A34}"/>
                  </c:ext>
                </c:extLst>
              </c15:ser>
            </c15:filteredLineSeries>
            <c15:filteredLine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Population!$A$15</c15:sqref>
                        </c15:formulaRef>
                      </c:ext>
                    </c:extLst>
                    <c:strCache>
                      <c:ptCount val="1"/>
                      <c:pt idx="0">
                        <c:v> Dawson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Population!$B$15:$Q$15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14985</c:v>
                      </c:pt>
                      <c:pt idx="1">
                        <c:v>13806</c:v>
                      </c:pt>
                      <c:pt idx="2">
                        <c:v>13735</c:v>
                      </c:pt>
                      <c:pt idx="3">
                        <c:v>13657</c:v>
                      </c:pt>
                      <c:pt idx="4">
                        <c:v>13833</c:v>
                      </c:pt>
                      <c:pt idx="5">
                        <c:v>13801</c:v>
                      </c:pt>
                      <c:pt idx="6">
                        <c:v>13653</c:v>
                      </c:pt>
                      <c:pt idx="7">
                        <c:v>13810</c:v>
                      </c:pt>
                      <c:pt idx="8">
                        <c:v>13505</c:v>
                      </c:pt>
                      <c:pt idx="9">
                        <c:v>13520</c:v>
                      </c:pt>
                      <c:pt idx="10">
                        <c:v>13111</c:v>
                      </c:pt>
                      <c:pt idx="11">
                        <c:v>12813</c:v>
                      </c:pt>
                      <c:pt idx="12">
                        <c:v>12619</c:v>
                      </c:pt>
                      <c:pt idx="13">
                        <c:v>12728</c:v>
                      </c:pt>
                      <c:pt idx="14">
                        <c:v>12456</c:v>
                      </c:pt>
                      <c:pt idx="15">
                        <c:v>12413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3B8-42BD-A0EF-6BD89A873A34}"/>
                  </c:ext>
                </c:extLst>
              </c15:ser>
            </c15:filteredLineSeries>
            <c15:filteredLine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Population!$A$16</c15:sqref>
                        </c15:formulaRef>
                      </c:ext>
                    </c:extLst>
                    <c:strCache>
                      <c:ptCount val="1"/>
                      <c:pt idx="0">
                        <c:v> Dickens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Population!$B$16:$Q$16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2762</c:v>
                      </c:pt>
                      <c:pt idx="1">
                        <c:v>2471</c:v>
                      </c:pt>
                      <c:pt idx="2">
                        <c:v>2416</c:v>
                      </c:pt>
                      <c:pt idx="3">
                        <c:v>2439</c:v>
                      </c:pt>
                      <c:pt idx="4">
                        <c:v>2454</c:v>
                      </c:pt>
                      <c:pt idx="5">
                        <c:v>2408</c:v>
                      </c:pt>
                      <c:pt idx="6">
                        <c:v>2325</c:v>
                      </c:pt>
                      <c:pt idx="7">
                        <c:v>2288</c:v>
                      </c:pt>
                      <c:pt idx="8">
                        <c:v>2218</c:v>
                      </c:pt>
                      <c:pt idx="9">
                        <c:v>2206</c:v>
                      </c:pt>
                      <c:pt idx="10">
                        <c:v>2184</c:v>
                      </c:pt>
                      <c:pt idx="11">
                        <c:v>2209</c:v>
                      </c:pt>
                      <c:pt idx="12">
                        <c:v>2249</c:v>
                      </c:pt>
                      <c:pt idx="13">
                        <c:v>2211</c:v>
                      </c:pt>
                      <c:pt idx="14">
                        <c:v>1770</c:v>
                      </c:pt>
                      <c:pt idx="15">
                        <c:v>1740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3B8-42BD-A0EF-6BD89A873A34}"/>
                  </c:ext>
                </c:extLst>
              </c15:ser>
            </c15:filteredLineSeries>
            <c15:filteredLine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Population!$A$18</c15:sqref>
                        </c15:formulaRef>
                      </c:ext>
                    </c:extLst>
                    <c:strCache>
                      <c:ptCount val="1"/>
                      <c:pt idx="0">
                        <c:v> Edwards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Population!$B$18:$Q$18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2162</c:v>
                      </c:pt>
                      <c:pt idx="1">
                        <c:v>1928</c:v>
                      </c:pt>
                      <c:pt idx="2">
                        <c:v>1944</c:v>
                      </c:pt>
                      <c:pt idx="3">
                        <c:v>1993</c:v>
                      </c:pt>
                      <c:pt idx="4">
                        <c:v>2002</c:v>
                      </c:pt>
                      <c:pt idx="5">
                        <c:v>1966</c:v>
                      </c:pt>
                      <c:pt idx="6">
                        <c:v>1968</c:v>
                      </c:pt>
                      <c:pt idx="7">
                        <c:v>1884</c:v>
                      </c:pt>
                      <c:pt idx="8">
                        <c:v>1879</c:v>
                      </c:pt>
                      <c:pt idx="9">
                        <c:v>1894</c:v>
                      </c:pt>
                      <c:pt idx="10">
                        <c:v>1911</c:v>
                      </c:pt>
                      <c:pt idx="11">
                        <c:v>1953</c:v>
                      </c:pt>
                      <c:pt idx="12">
                        <c:v>1928</c:v>
                      </c:pt>
                      <c:pt idx="13">
                        <c:v>1932</c:v>
                      </c:pt>
                      <c:pt idx="14">
                        <c:v>1422</c:v>
                      </c:pt>
                      <c:pt idx="15">
                        <c:v>1438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3B8-42BD-A0EF-6BD89A873A34}"/>
                  </c:ext>
                </c:extLst>
              </c15:ser>
            </c15:filteredLineSeries>
            <c15:filteredLine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Population!$A$19</c15:sqref>
                        </c15:formulaRef>
                      </c:ext>
                    </c:extLst>
                    <c:strCache>
                      <c:ptCount val="1"/>
                      <c:pt idx="0">
                        <c:v> Fisher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Population!$B$19:$Q$19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4344</c:v>
                      </c:pt>
                      <c:pt idx="1">
                        <c:v>3948</c:v>
                      </c:pt>
                      <c:pt idx="2">
                        <c:v>3907</c:v>
                      </c:pt>
                      <c:pt idx="3">
                        <c:v>3866</c:v>
                      </c:pt>
                      <c:pt idx="4">
                        <c:v>3953</c:v>
                      </c:pt>
                      <c:pt idx="5">
                        <c:v>3953</c:v>
                      </c:pt>
                      <c:pt idx="6">
                        <c:v>3833</c:v>
                      </c:pt>
                      <c:pt idx="7">
                        <c:v>3838</c:v>
                      </c:pt>
                      <c:pt idx="8">
                        <c:v>3831</c:v>
                      </c:pt>
                      <c:pt idx="9">
                        <c:v>3827</c:v>
                      </c:pt>
                      <c:pt idx="10">
                        <c:v>3854</c:v>
                      </c:pt>
                      <c:pt idx="11">
                        <c:v>3880</c:v>
                      </c:pt>
                      <c:pt idx="12">
                        <c:v>3839</c:v>
                      </c:pt>
                      <c:pt idx="13">
                        <c:v>3830</c:v>
                      </c:pt>
                      <c:pt idx="14">
                        <c:v>3672</c:v>
                      </c:pt>
                      <c:pt idx="15">
                        <c:v>3706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73B8-42BD-A0EF-6BD89A873A34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Population!$A$20</c15:sqref>
                        </c15:formulaRef>
                      </c:ext>
                    </c:extLst>
                    <c:strCache>
                      <c:ptCount val="1"/>
                      <c:pt idx="0">
                        <c:v> Floyd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Population!$B$20:$Q$20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7771</c:v>
                      </c:pt>
                      <c:pt idx="1">
                        <c:v>6640</c:v>
                      </c:pt>
                      <c:pt idx="2">
                        <c:v>6493</c:v>
                      </c:pt>
                      <c:pt idx="3">
                        <c:v>6474</c:v>
                      </c:pt>
                      <c:pt idx="4">
                        <c:v>6403</c:v>
                      </c:pt>
                      <c:pt idx="5">
                        <c:v>6376</c:v>
                      </c:pt>
                      <c:pt idx="6">
                        <c:v>6349</c:v>
                      </c:pt>
                      <c:pt idx="7">
                        <c:v>6239</c:v>
                      </c:pt>
                      <c:pt idx="8">
                        <c:v>5949</c:v>
                      </c:pt>
                      <c:pt idx="9">
                        <c:v>5901</c:v>
                      </c:pt>
                      <c:pt idx="10">
                        <c:v>5917</c:v>
                      </c:pt>
                      <c:pt idx="11">
                        <c:v>5855</c:v>
                      </c:pt>
                      <c:pt idx="12">
                        <c:v>5837</c:v>
                      </c:pt>
                      <c:pt idx="13">
                        <c:v>5712</c:v>
                      </c:pt>
                      <c:pt idx="14">
                        <c:v>5402</c:v>
                      </c:pt>
                      <c:pt idx="15">
                        <c:v>5350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3B8-42BD-A0EF-6BD89A873A34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Population!$A$21</c15:sqref>
                        </c15:formulaRef>
                      </c:ext>
                    </c:extLst>
                    <c:strCache>
                      <c:ptCount val="1"/>
                      <c:pt idx="0">
                        <c:v> Gaines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Population!$B$21:$Q$21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14467</c:v>
                      </c:pt>
                      <c:pt idx="1">
                        <c:v>14807</c:v>
                      </c:pt>
                      <c:pt idx="2">
                        <c:v>15071</c:v>
                      </c:pt>
                      <c:pt idx="3">
                        <c:v>15382</c:v>
                      </c:pt>
                      <c:pt idx="4">
                        <c:v>17526</c:v>
                      </c:pt>
                      <c:pt idx="5">
                        <c:v>18043</c:v>
                      </c:pt>
                      <c:pt idx="6">
                        <c:v>18393</c:v>
                      </c:pt>
                      <c:pt idx="7">
                        <c:v>18921</c:v>
                      </c:pt>
                      <c:pt idx="8">
                        <c:v>19279</c:v>
                      </c:pt>
                      <c:pt idx="9">
                        <c:v>20051</c:v>
                      </c:pt>
                      <c:pt idx="10">
                        <c:v>20478</c:v>
                      </c:pt>
                      <c:pt idx="11">
                        <c:v>20638</c:v>
                      </c:pt>
                      <c:pt idx="12">
                        <c:v>20901</c:v>
                      </c:pt>
                      <c:pt idx="13">
                        <c:v>21492</c:v>
                      </c:pt>
                      <c:pt idx="14">
                        <c:v>21598</c:v>
                      </c:pt>
                      <c:pt idx="15">
                        <c:v>21895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3B8-42BD-A0EF-6BD89A873A34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Population!$A$22</c15:sqref>
                        </c15:formulaRef>
                      </c:ext>
                    </c:extLst>
                    <c:strCache>
                      <c:ptCount val="1"/>
                      <c:pt idx="0">
                        <c:v> Garza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Population!$B$22:$Q$22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4872</c:v>
                      </c:pt>
                      <c:pt idx="1">
                        <c:v>4744</c:v>
                      </c:pt>
                      <c:pt idx="2">
                        <c:v>4659</c:v>
                      </c:pt>
                      <c:pt idx="3">
                        <c:v>4659</c:v>
                      </c:pt>
                      <c:pt idx="4">
                        <c:v>6461</c:v>
                      </c:pt>
                      <c:pt idx="5">
                        <c:v>6531</c:v>
                      </c:pt>
                      <c:pt idx="6">
                        <c:v>6388</c:v>
                      </c:pt>
                      <c:pt idx="7">
                        <c:v>6317</c:v>
                      </c:pt>
                      <c:pt idx="8">
                        <c:v>6445</c:v>
                      </c:pt>
                      <c:pt idx="9">
                        <c:v>6415</c:v>
                      </c:pt>
                      <c:pt idx="10">
                        <c:v>6442</c:v>
                      </c:pt>
                      <c:pt idx="11">
                        <c:v>6528</c:v>
                      </c:pt>
                      <c:pt idx="12">
                        <c:v>6578</c:v>
                      </c:pt>
                      <c:pt idx="13">
                        <c:v>6229</c:v>
                      </c:pt>
                      <c:pt idx="14">
                        <c:v>5816</c:v>
                      </c:pt>
                      <c:pt idx="15">
                        <c:v>5863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73B8-42BD-A0EF-6BD89A873A34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Population!$A$23</c15:sqref>
                        </c15:formulaRef>
                      </c:ext>
                    </c:extLst>
                    <c:strCache>
                      <c:ptCount val="1"/>
                      <c:pt idx="0">
                        <c:v> Glasscock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Population!$B$23:$Q$23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1406</c:v>
                      </c:pt>
                      <c:pt idx="1">
                        <c:v>1162</c:v>
                      </c:pt>
                      <c:pt idx="2">
                        <c:v>1211</c:v>
                      </c:pt>
                      <c:pt idx="3">
                        <c:v>1221</c:v>
                      </c:pt>
                      <c:pt idx="4">
                        <c:v>1226</c:v>
                      </c:pt>
                      <c:pt idx="5">
                        <c:v>1241</c:v>
                      </c:pt>
                      <c:pt idx="6">
                        <c:v>1260</c:v>
                      </c:pt>
                      <c:pt idx="7">
                        <c:v>1251</c:v>
                      </c:pt>
                      <c:pt idx="8">
                        <c:v>1291</c:v>
                      </c:pt>
                      <c:pt idx="9">
                        <c:v>1315</c:v>
                      </c:pt>
                      <c:pt idx="10">
                        <c:v>1314</c:v>
                      </c:pt>
                      <c:pt idx="11">
                        <c:v>1348</c:v>
                      </c:pt>
                      <c:pt idx="12">
                        <c:v>1388</c:v>
                      </c:pt>
                      <c:pt idx="13">
                        <c:v>1409</c:v>
                      </c:pt>
                      <c:pt idx="14">
                        <c:v>1116</c:v>
                      </c:pt>
                      <c:pt idx="15">
                        <c:v>1149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73B8-42BD-A0EF-6BD89A873A34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Population!$A$24</c15:sqref>
                        </c15:formulaRef>
                      </c:ext>
                    </c:extLst>
                    <c:strCache>
                      <c:ptCount val="1"/>
                      <c:pt idx="0">
                        <c:v> Gray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Population!$B$24:$Q$24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22744</c:v>
                      </c:pt>
                      <c:pt idx="1">
                        <c:v>21830</c:v>
                      </c:pt>
                      <c:pt idx="2">
                        <c:v>22101</c:v>
                      </c:pt>
                      <c:pt idx="3">
                        <c:v>22074</c:v>
                      </c:pt>
                      <c:pt idx="4">
                        <c:v>22535</c:v>
                      </c:pt>
                      <c:pt idx="5">
                        <c:v>22703</c:v>
                      </c:pt>
                      <c:pt idx="6">
                        <c:v>22955</c:v>
                      </c:pt>
                      <c:pt idx="7">
                        <c:v>23043</c:v>
                      </c:pt>
                      <c:pt idx="8">
                        <c:v>23419</c:v>
                      </c:pt>
                      <c:pt idx="9">
                        <c:v>23210</c:v>
                      </c:pt>
                      <c:pt idx="10">
                        <c:v>22725</c:v>
                      </c:pt>
                      <c:pt idx="11">
                        <c:v>22404</c:v>
                      </c:pt>
                      <c:pt idx="12">
                        <c:v>21895</c:v>
                      </c:pt>
                      <c:pt idx="13">
                        <c:v>21886</c:v>
                      </c:pt>
                      <c:pt idx="14">
                        <c:v>21227</c:v>
                      </c:pt>
                      <c:pt idx="15">
                        <c:v>21030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73B8-42BD-A0EF-6BD89A873A34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Population!$A$25</c15:sqref>
                        </c15:formulaRef>
                      </c:ext>
                    </c:extLst>
                    <c:strCache>
                      <c:ptCount val="1"/>
                      <c:pt idx="0">
                        <c:v> Hale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Population!$B$25:$Q$25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36602</c:v>
                      </c:pt>
                      <c:pt idx="1">
                        <c:v>35646</c:v>
                      </c:pt>
                      <c:pt idx="2">
                        <c:v>35179</c:v>
                      </c:pt>
                      <c:pt idx="3">
                        <c:v>35408</c:v>
                      </c:pt>
                      <c:pt idx="4">
                        <c:v>36273</c:v>
                      </c:pt>
                      <c:pt idx="5">
                        <c:v>36409</c:v>
                      </c:pt>
                      <c:pt idx="6">
                        <c:v>36294</c:v>
                      </c:pt>
                      <c:pt idx="7">
                        <c:v>35764</c:v>
                      </c:pt>
                      <c:pt idx="8">
                        <c:v>34602</c:v>
                      </c:pt>
                      <c:pt idx="9">
                        <c:v>34360</c:v>
                      </c:pt>
                      <c:pt idx="10">
                        <c:v>34263</c:v>
                      </c:pt>
                      <c:pt idx="11">
                        <c:v>34134</c:v>
                      </c:pt>
                      <c:pt idx="12">
                        <c:v>33830</c:v>
                      </c:pt>
                      <c:pt idx="13">
                        <c:v>33406</c:v>
                      </c:pt>
                      <c:pt idx="14">
                        <c:v>32522</c:v>
                      </c:pt>
                      <c:pt idx="15">
                        <c:v>32220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73B8-42BD-A0EF-6BD89A873A34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Population!$A$26</c15:sqref>
                        </c15:formulaRef>
                      </c:ext>
                    </c:extLst>
                    <c:strCache>
                      <c:ptCount val="1"/>
                      <c:pt idx="0">
                        <c:v> Hockley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Population!$B$26:$Q$26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22716</c:v>
                      </c:pt>
                      <c:pt idx="1">
                        <c:v>22224</c:v>
                      </c:pt>
                      <c:pt idx="2">
                        <c:v>22278</c:v>
                      </c:pt>
                      <c:pt idx="3">
                        <c:v>22272</c:v>
                      </c:pt>
                      <c:pt idx="4">
                        <c:v>22935</c:v>
                      </c:pt>
                      <c:pt idx="5">
                        <c:v>22969</c:v>
                      </c:pt>
                      <c:pt idx="6">
                        <c:v>23150</c:v>
                      </c:pt>
                      <c:pt idx="7">
                        <c:v>23530</c:v>
                      </c:pt>
                      <c:pt idx="8">
                        <c:v>23599</c:v>
                      </c:pt>
                      <c:pt idx="9">
                        <c:v>23433</c:v>
                      </c:pt>
                      <c:pt idx="10">
                        <c:v>23275</c:v>
                      </c:pt>
                      <c:pt idx="11">
                        <c:v>23088</c:v>
                      </c:pt>
                      <c:pt idx="12">
                        <c:v>22980</c:v>
                      </c:pt>
                      <c:pt idx="13">
                        <c:v>23021</c:v>
                      </c:pt>
                      <c:pt idx="14">
                        <c:v>21537</c:v>
                      </c:pt>
                      <c:pt idx="15">
                        <c:v>21363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73B8-42BD-A0EF-6BD89A873A34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Population!$A$27</c15:sqref>
                        </c15:formulaRef>
                      </c:ext>
                    </c:extLst>
                    <c:strCache>
                      <c:ptCount val="1"/>
                      <c:pt idx="0">
                        <c:v> Howard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Population!$B$27:$Q$27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33627</c:v>
                      </c:pt>
                      <c:pt idx="1">
                        <c:v>32167</c:v>
                      </c:pt>
                      <c:pt idx="2">
                        <c:v>32597</c:v>
                      </c:pt>
                      <c:pt idx="3">
                        <c:v>32940</c:v>
                      </c:pt>
                      <c:pt idx="4">
                        <c:v>35012</c:v>
                      </c:pt>
                      <c:pt idx="5">
                        <c:v>34980</c:v>
                      </c:pt>
                      <c:pt idx="6">
                        <c:v>35454</c:v>
                      </c:pt>
                      <c:pt idx="7">
                        <c:v>36147</c:v>
                      </c:pt>
                      <c:pt idx="8">
                        <c:v>36551</c:v>
                      </c:pt>
                      <c:pt idx="9">
                        <c:v>37206</c:v>
                      </c:pt>
                      <c:pt idx="10">
                        <c:v>36708</c:v>
                      </c:pt>
                      <c:pt idx="11">
                        <c:v>36040</c:v>
                      </c:pt>
                      <c:pt idx="12">
                        <c:v>36459</c:v>
                      </c:pt>
                      <c:pt idx="13">
                        <c:v>36664</c:v>
                      </c:pt>
                      <c:pt idx="14">
                        <c:v>34860</c:v>
                      </c:pt>
                      <c:pt idx="15">
                        <c:v>34128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73B8-42BD-A0EF-6BD89A873A34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Population!$A$28</c15:sqref>
                        </c15:formulaRef>
                      </c:ext>
                    </c:extLst>
                    <c:strCache>
                      <c:ptCount val="1"/>
                      <c:pt idx="0">
                        <c:v> Hudspeth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Population!$B$28:$Q$28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3344</c:v>
                      </c:pt>
                      <c:pt idx="1">
                        <c:v>3202</c:v>
                      </c:pt>
                      <c:pt idx="2">
                        <c:v>3086</c:v>
                      </c:pt>
                      <c:pt idx="3">
                        <c:v>3115</c:v>
                      </c:pt>
                      <c:pt idx="4">
                        <c:v>3476</c:v>
                      </c:pt>
                      <c:pt idx="5">
                        <c:v>3411</c:v>
                      </c:pt>
                      <c:pt idx="6">
                        <c:v>3352</c:v>
                      </c:pt>
                      <c:pt idx="7">
                        <c:v>3337</c:v>
                      </c:pt>
                      <c:pt idx="8">
                        <c:v>3258</c:v>
                      </c:pt>
                      <c:pt idx="9">
                        <c:v>3436</c:v>
                      </c:pt>
                      <c:pt idx="10">
                        <c:v>4073</c:v>
                      </c:pt>
                      <c:pt idx="11">
                        <c:v>4408</c:v>
                      </c:pt>
                      <c:pt idx="12">
                        <c:v>4795</c:v>
                      </c:pt>
                      <c:pt idx="13">
                        <c:v>4886</c:v>
                      </c:pt>
                      <c:pt idx="14">
                        <c:v>3202</c:v>
                      </c:pt>
                      <c:pt idx="15">
                        <c:v>3287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73B8-42BD-A0EF-6BD89A873A34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Population!$A$29</c15:sqref>
                        </c15:formulaRef>
                      </c:ext>
                    </c:extLst>
                    <c:strCache>
                      <c:ptCount val="1"/>
                      <c:pt idx="0">
                        <c:v> Irion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Population!$B$29:$Q$29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1771</c:v>
                      </c:pt>
                      <c:pt idx="1">
                        <c:v>1728</c:v>
                      </c:pt>
                      <c:pt idx="2">
                        <c:v>1707</c:v>
                      </c:pt>
                      <c:pt idx="3">
                        <c:v>1741</c:v>
                      </c:pt>
                      <c:pt idx="4">
                        <c:v>1599</c:v>
                      </c:pt>
                      <c:pt idx="5">
                        <c:v>1610</c:v>
                      </c:pt>
                      <c:pt idx="6">
                        <c:v>1577</c:v>
                      </c:pt>
                      <c:pt idx="7">
                        <c:v>1612</c:v>
                      </c:pt>
                      <c:pt idx="8">
                        <c:v>1568</c:v>
                      </c:pt>
                      <c:pt idx="9">
                        <c:v>1554</c:v>
                      </c:pt>
                      <c:pt idx="10">
                        <c:v>1557</c:v>
                      </c:pt>
                      <c:pt idx="11">
                        <c:v>1516</c:v>
                      </c:pt>
                      <c:pt idx="12">
                        <c:v>1522</c:v>
                      </c:pt>
                      <c:pt idx="13">
                        <c:v>1536</c:v>
                      </c:pt>
                      <c:pt idx="14">
                        <c:v>1513</c:v>
                      </c:pt>
                      <c:pt idx="15">
                        <c:v>1552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73B8-42BD-A0EF-6BD89A873A34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Population!$A$30</c15:sqref>
                        </c15:formulaRef>
                      </c:ext>
                    </c:extLst>
                    <c:strCache>
                      <c:ptCount val="1"/>
                      <c:pt idx="0">
                        <c:v> Jeff Davis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Population!$B$30:$Q$30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2207</c:v>
                      </c:pt>
                      <c:pt idx="1">
                        <c:v>2210</c:v>
                      </c:pt>
                      <c:pt idx="2">
                        <c:v>2247</c:v>
                      </c:pt>
                      <c:pt idx="3">
                        <c:v>2258</c:v>
                      </c:pt>
                      <c:pt idx="4">
                        <c:v>2342</c:v>
                      </c:pt>
                      <c:pt idx="5">
                        <c:v>2282</c:v>
                      </c:pt>
                      <c:pt idx="6">
                        <c:v>2296</c:v>
                      </c:pt>
                      <c:pt idx="7">
                        <c:v>2231</c:v>
                      </c:pt>
                      <c:pt idx="8">
                        <c:v>2220</c:v>
                      </c:pt>
                      <c:pt idx="9">
                        <c:v>2204</c:v>
                      </c:pt>
                      <c:pt idx="10">
                        <c:v>2245</c:v>
                      </c:pt>
                      <c:pt idx="11">
                        <c:v>2280</c:v>
                      </c:pt>
                      <c:pt idx="12">
                        <c:v>2252</c:v>
                      </c:pt>
                      <c:pt idx="13">
                        <c:v>2274</c:v>
                      </c:pt>
                      <c:pt idx="14">
                        <c:v>1996</c:v>
                      </c:pt>
                      <c:pt idx="15">
                        <c:v>1949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73B8-42BD-A0EF-6BD89A873A34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Population!$A$31</c15:sqref>
                        </c15:formulaRef>
                      </c:ext>
                    </c:extLst>
                    <c:strCache>
                      <c:ptCount val="1"/>
                      <c:pt idx="0">
                        <c:v> Kent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Population!$B$31:$Q$31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859</c:v>
                      </c:pt>
                      <c:pt idx="1">
                        <c:v>719</c:v>
                      </c:pt>
                      <c:pt idx="2">
                        <c:v>707</c:v>
                      </c:pt>
                      <c:pt idx="3">
                        <c:v>703</c:v>
                      </c:pt>
                      <c:pt idx="4">
                        <c:v>812</c:v>
                      </c:pt>
                      <c:pt idx="5">
                        <c:v>839</c:v>
                      </c:pt>
                      <c:pt idx="6">
                        <c:v>839</c:v>
                      </c:pt>
                      <c:pt idx="7">
                        <c:v>801</c:v>
                      </c:pt>
                      <c:pt idx="8">
                        <c:v>785</c:v>
                      </c:pt>
                      <c:pt idx="9">
                        <c:v>764</c:v>
                      </c:pt>
                      <c:pt idx="10">
                        <c:v>769</c:v>
                      </c:pt>
                      <c:pt idx="11">
                        <c:v>763</c:v>
                      </c:pt>
                      <c:pt idx="12">
                        <c:v>726</c:v>
                      </c:pt>
                      <c:pt idx="13">
                        <c:v>762</c:v>
                      </c:pt>
                      <c:pt idx="14">
                        <c:v>753</c:v>
                      </c:pt>
                      <c:pt idx="15">
                        <c:v>749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73B8-42BD-A0EF-6BD89A873A34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Population!$A$32</c15:sqref>
                        </c15:formulaRef>
                      </c:ext>
                    </c:extLst>
                    <c:strCache>
                      <c:ptCount val="1"/>
                      <c:pt idx="0">
                        <c:v> Kimble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Population!$B$32:$Q$32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4468</c:v>
                      </c:pt>
                      <c:pt idx="1">
                        <c:v>4492</c:v>
                      </c:pt>
                      <c:pt idx="2">
                        <c:v>4431</c:v>
                      </c:pt>
                      <c:pt idx="3">
                        <c:v>4539</c:v>
                      </c:pt>
                      <c:pt idx="4">
                        <c:v>4607</c:v>
                      </c:pt>
                      <c:pt idx="5">
                        <c:v>4596</c:v>
                      </c:pt>
                      <c:pt idx="6">
                        <c:v>4547</c:v>
                      </c:pt>
                      <c:pt idx="7">
                        <c:v>4481</c:v>
                      </c:pt>
                      <c:pt idx="8">
                        <c:v>4435</c:v>
                      </c:pt>
                      <c:pt idx="9">
                        <c:v>4388</c:v>
                      </c:pt>
                      <c:pt idx="10">
                        <c:v>4423</c:v>
                      </c:pt>
                      <c:pt idx="11">
                        <c:v>4410</c:v>
                      </c:pt>
                      <c:pt idx="12">
                        <c:v>4362</c:v>
                      </c:pt>
                      <c:pt idx="13">
                        <c:v>4337</c:v>
                      </c:pt>
                      <c:pt idx="14">
                        <c:v>4286</c:v>
                      </c:pt>
                      <c:pt idx="15">
                        <c:v>4365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73B8-42BD-A0EF-6BD89A873A34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Population!$A$33</c15:sqref>
                        </c15:formulaRef>
                      </c:ext>
                    </c:extLst>
                    <c:strCache>
                      <c:ptCount val="1"/>
                      <c:pt idx="0">
                        <c:v> King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Population!$B$33:$Q$33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356</c:v>
                      </c:pt>
                      <c:pt idx="1">
                        <c:v>292</c:v>
                      </c:pt>
                      <c:pt idx="2">
                        <c:v>281</c:v>
                      </c:pt>
                      <c:pt idx="3">
                        <c:v>286</c:v>
                      </c:pt>
                      <c:pt idx="4">
                        <c:v>288</c:v>
                      </c:pt>
                      <c:pt idx="5">
                        <c:v>258</c:v>
                      </c:pt>
                      <c:pt idx="6">
                        <c:v>271</c:v>
                      </c:pt>
                      <c:pt idx="7">
                        <c:v>273</c:v>
                      </c:pt>
                      <c:pt idx="8">
                        <c:v>262</c:v>
                      </c:pt>
                      <c:pt idx="9">
                        <c:v>282</c:v>
                      </c:pt>
                      <c:pt idx="10">
                        <c:v>289</c:v>
                      </c:pt>
                      <c:pt idx="11">
                        <c:v>296</c:v>
                      </c:pt>
                      <c:pt idx="12">
                        <c:v>277</c:v>
                      </c:pt>
                      <c:pt idx="13">
                        <c:v>272</c:v>
                      </c:pt>
                      <c:pt idx="14">
                        <c:v>265</c:v>
                      </c:pt>
                      <c:pt idx="15">
                        <c:v>258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73B8-42BD-A0EF-6BD89A873A34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Population!$A$34</c15:sqref>
                        </c15:formulaRef>
                      </c:ext>
                    </c:extLst>
                    <c:strCache>
                      <c:ptCount val="1"/>
                      <c:pt idx="0">
                        <c:v> Knox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Population!$B$34:$Q$34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4253</c:v>
                      </c:pt>
                      <c:pt idx="1">
                        <c:v>3467</c:v>
                      </c:pt>
                      <c:pt idx="2">
                        <c:v>3357</c:v>
                      </c:pt>
                      <c:pt idx="3">
                        <c:v>3322</c:v>
                      </c:pt>
                      <c:pt idx="4">
                        <c:v>3729</c:v>
                      </c:pt>
                      <c:pt idx="5">
                        <c:v>3747</c:v>
                      </c:pt>
                      <c:pt idx="6">
                        <c:v>3768</c:v>
                      </c:pt>
                      <c:pt idx="7">
                        <c:v>3777</c:v>
                      </c:pt>
                      <c:pt idx="8">
                        <c:v>3858</c:v>
                      </c:pt>
                      <c:pt idx="9">
                        <c:v>3860</c:v>
                      </c:pt>
                      <c:pt idx="10">
                        <c:v>3806</c:v>
                      </c:pt>
                      <c:pt idx="11">
                        <c:v>3710</c:v>
                      </c:pt>
                      <c:pt idx="12">
                        <c:v>3653</c:v>
                      </c:pt>
                      <c:pt idx="13">
                        <c:v>3664</c:v>
                      </c:pt>
                      <c:pt idx="14">
                        <c:v>3353</c:v>
                      </c:pt>
                      <c:pt idx="15">
                        <c:v>3351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73B8-42BD-A0EF-6BD89A873A34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Population!$A$35</c15:sqref>
                        </c15:formulaRef>
                      </c:ext>
                    </c:extLst>
                    <c:strCache>
                      <c:ptCount val="1"/>
                      <c:pt idx="0">
                        <c:v> Lamb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Population!$B$35:$Q$35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14709</c:v>
                      </c:pt>
                      <c:pt idx="1">
                        <c:v>13815</c:v>
                      </c:pt>
                      <c:pt idx="2">
                        <c:v>13532</c:v>
                      </c:pt>
                      <c:pt idx="3">
                        <c:v>13162</c:v>
                      </c:pt>
                      <c:pt idx="4">
                        <c:v>14010</c:v>
                      </c:pt>
                      <c:pt idx="5">
                        <c:v>14105</c:v>
                      </c:pt>
                      <c:pt idx="6">
                        <c:v>13931</c:v>
                      </c:pt>
                      <c:pt idx="7">
                        <c:v>13757</c:v>
                      </c:pt>
                      <c:pt idx="8">
                        <c:v>13574</c:v>
                      </c:pt>
                      <c:pt idx="9">
                        <c:v>13385</c:v>
                      </c:pt>
                      <c:pt idx="10">
                        <c:v>13275</c:v>
                      </c:pt>
                      <c:pt idx="11">
                        <c:v>13210</c:v>
                      </c:pt>
                      <c:pt idx="12">
                        <c:v>13158</c:v>
                      </c:pt>
                      <c:pt idx="13">
                        <c:v>12893</c:v>
                      </c:pt>
                      <c:pt idx="14">
                        <c:v>13045</c:v>
                      </c:pt>
                      <c:pt idx="15">
                        <c:v>12898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73B8-42BD-A0EF-6BD89A873A34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Population!$A$36</c15:sqref>
                        </c15:formulaRef>
                      </c:ext>
                    </c:extLst>
                    <c:strCache>
                      <c:ptCount val="1"/>
                      <c:pt idx="0">
                        <c:v> Loving 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Population!$B$36:$Q$36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67</c:v>
                      </c:pt>
                      <c:pt idx="1">
                        <c:v>54</c:v>
                      </c:pt>
                      <c:pt idx="2">
                        <c:v>40</c:v>
                      </c:pt>
                      <c:pt idx="3">
                        <c:v>45</c:v>
                      </c:pt>
                      <c:pt idx="4">
                        <c:v>83</c:v>
                      </c:pt>
                      <c:pt idx="5">
                        <c:v>95</c:v>
                      </c:pt>
                      <c:pt idx="6">
                        <c:v>83</c:v>
                      </c:pt>
                      <c:pt idx="7">
                        <c:v>103</c:v>
                      </c:pt>
                      <c:pt idx="8">
                        <c:v>86</c:v>
                      </c:pt>
                      <c:pt idx="9">
                        <c:v>112</c:v>
                      </c:pt>
                      <c:pt idx="10">
                        <c:v>113</c:v>
                      </c:pt>
                      <c:pt idx="11">
                        <c:v>134</c:v>
                      </c:pt>
                      <c:pt idx="12">
                        <c:v>152</c:v>
                      </c:pt>
                      <c:pt idx="13">
                        <c:v>169</c:v>
                      </c:pt>
                      <c:pt idx="14">
                        <c:v>64</c:v>
                      </c:pt>
                      <c:pt idx="15">
                        <c:v>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73B8-42BD-A0EF-6BD89A873A34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Population!$A$37</c15:sqref>
                        </c15:formulaRef>
                      </c:ext>
                    </c:extLst>
                    <c:strCache>
                      <c:ptCount val="1"/>
                      <c:pt idx="0">
                        <c:v> Lubbock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Population!$B$37:$Q$37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242628</c:v>
                      </c:pt>
                      <c:pt idx="1">
                        <c:v>262895</c:v>
                      </c:pt>
                      <c:pt idx="2">
                        <c:v>265372</c:v>
                      </c:pt>
                      <c:pt idx="3">
                        <c:v>270550</c:v>
                      </c:pt>
                      <c:pt idx="4">
                        <c:v>278831</c:v>
                      </c:pt>
                      <c:pt idx="5">
                        <c:v>283361</c:v>
                      </c:pt>
                      <c:pt idx="6">
                        <c:v>285998</c:v>
                      </c:pt>
                      <c:pt idx="7">
                        <c:v>289324</c:v>
                      </c:pt>
                      <c:pt idx="8">
                        <c:v>295039</c:v>
                      </c:pt>
                      <c:pt idx="9">
                        <c:v>299453</c:v>
                      </c:pt>
                      <c:pt idx="10">
                        <c:v>303137</c:v>
                      </c:pt>
                      <c:pt idx="11">
                        <c:v>305225</c:v>
                      </c:pt>
                      <c:pt idx="12">
                        <c:v>307412</c:v>
                      </c:pt>
                      <c:pt idx="13">
                        <c:v>310569</c:v>
                      </c:pt>
                      <c:pt idx="14">
                        <c:v>310639</c:v>
                      </c:pt>
                      <c:pt idx="15">
                        <c:v>314451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73B8-42BD-A0EF-6BD89A873A34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Population!$A$38</c15:sqref>
                        </c15:formulaRef>
                      </c:ext>
                    </c:extLst>
                    <c:strCache>
                      <c:ptCount val="1"/>
                      <c:pt idx="0">
                        <c:v> Lynn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Population!$B$38:$Q$38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6550</c:v>
                      </c:pt>
                      <c:pt idx="1">
                        <c:v>5781</c:v>
                      </c:pt>
                      <c:pt idx="2">
                        <c:v>5701</c:v>
                      </c:pt>
                      <c:pt idx="3">
                        <c:v>5674</c:v>
                      </c:pt>
                      <c:pt idx="4">
                        <c:v>5915</c:v>
                      </c:pt>
                      <c:pt idx="5">
                        <c:v>5882</c:v>
                      </c:pt>
                      <c:pt idx="6">
                        <c:v>5777</c:v>
                      </c:pt>
                      <c:pt idx="7">
                        <c:v>5723</c:v>
                      </c:pt>
                      <c:pt idx="8">
                        <c:v>5753</c:v>
                      </c:pt>
                      <c:pt idx="9">
                        <c:v>5724</c:v>
                      </c:pt>
                      <c:pt idx="10">
                        <c:v>5711</c:v>
                      </c:pt>
                      <c:pt idx="11">
                        <c:v>5859</c:v>
                      </c:pt>
                      <c:pt idx="12">
                        <c:v>5877</c:v>
                      </c:pt>
                      <c:pt idx="13">
                        <c:v>5951</c:v>
                      </c:pt>
                      <c:pt idx="14">
                        <c:v>5596</c:v>
                      </c:pt>
                      <c:pt idx="15">
                        <c:v>5688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73B8-42BD-A0EF-6BD89A873A34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Population!$A$39</c15:sqref>
                        </c15:formulaRef>
                      </c:ext>
                    </c:extLst>
                    <c:strCache>
                      <c:ptCount val="1"/>
                      <c:pt idx="0">
                        <c:v> Martin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Population!$B$39:$Q$39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4746</c:v>
                      </c:pt>
                      <c:pt idx="1">
                        <c:v>4416</c:v>
                      </c:pt>
                      <c:pt idx="2">
                        <c:v>4474</c:v>
                      </c:pt>
                      <c:pt idx="3">
                        <c:v>4581</c:v>
                      </c:pt>
                      <c:pt idx="4">
                        <c:v>4799</c:v>
                      </c:pt>
                      <c:pt idx="5">
                        <c:v>4918</c:v>
                      </c:pt>
                      <c:pt idx="6">
                        <c:v>5023</c:v>
                      </c:pt>
                      <c:pt idx="7">
                        <c:v>5312</c:v>
                      </c:pt>
                      <c:pt idx="8">
                        <c:v>5450</c:v>
                      </c:pt>
                      <c:pt idx="9">
                        <c:v>5641</c:v>
                      </c:pt>
                      <c:pt idx="10">
                        <c:v>5723</c:v>
                      </c:pt>
                      <c:pt idx="11">
                        <c:v>5626</c:v>
                      </c:pt>
                      <c:pt idx="12">
                        <c:v>5753</c:v>
                      </c:pt>
                      <c:pt idx="13">
                        <c:v>7984</c:v>
                      </c:pt>
                      <c:pt idx="14">
                        <c:v>5237</c:v>
                      </c:pt>
                      <c:pt idx="15">
                        <c:v>5211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73B8-42BD-A0EF-6BD89A873A34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Population!$A$40</c15:sqref>
                        </c15:formulaRef>
                      </c:ext>
                    </c:extLst>
                    <c:strCache>
                      <c:ptCount val="1"/>
                      <c:pt idx="0">
                        <c:v> McCulloch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Population!$B$40:$Q$40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8205</c:v>
                      </c:pt>
                      <c:pt idx="1">
                        <c:v>7806</c:v>
                      </c:pt>
                      <c:pt idx="2">
                        <c:v>7873</c:v>
                      </c:pt>
                      <c:pt idx="3">
                        <c:v>7980</c:v>
                      </c:pt>
                      <c:pt idx="4">
                        <c:v>8283</c:v>
                      </c:pt>
                      <c:pt idx="5">
                        <c:v>8278</c:v>
                      </c:pt>
                      <c:pt idx="6">
                        <c:v>8281</c:v>
                      </c:pt>
                      <c:pt idx="7">
                        <c:v>8267</c:v>
                      </c:pt>
                      <c:pt idx="8">
                        <c:v>8200</c:v>
                      </c:pt>
                      <c:pt idx="9">
                        <c:v>8341</c:v>
                      </c:pt>
                      <c:pt idx="10">
                        <c:v>8172</c:v>
                      </c:pt>
                      <c:pt idx="11">
                        <c:v>7957</c:v>
                      </c:pt>
                      <c:pt idx="12">
                        <c:v>7987</c:v>
                      </c:pt>
                      <c:pt idx="13">
                        <c:v>5771</c:v>
                      </c:pt>
                      <c:pt idx="14">
                        <c:v>7630</c:v>
                      </c:pt>
                      <c:pt idx="15">
                        <c:v>7533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73B8-42BD-A0EF-6BD89A873A34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Population!$A$41</c15:sqref>
                        </c15:formulaRef>
                      </c:ext>
                    </c:extLst>
                    <c:strCache>
                      <c:ptCount val="1"/>
                      <c:pt idx="0">
                        <c:v> Menard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Population!$B$41:$Q$41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2360</c:v>
                      </c:pt>
                      <c:pt idx="1">
                        <c:v>2104</c:v>
                      </c:pt>
                      <c:pt idx="2">
                        <c:v>2125</c:v>
                      </c:pt>
                      <c:pt idx="3">
                        <c:v>2127</c:v>
                      </c:pt>
                      <c:pt idx="4">
                        <c:v>2242</c:v>
                      </c:pt>
                      <c:pt idx="5">
                        <c:v>2223</c:v>
                      </c:pt>
                      <c:pt idx="6">
                        <c:v>2230</c:v>
                      </c:pt>
                      <c:pt idx="7">
                        <c:v>2148</c:v>
                      </c:pt>
                      <c:pt idx="8">
                        <c:v>2150</c:v>
                      </c:pt>
                      <c:pt idx="9">
                        <c:v>2164</c:v>
                      </c:pt>
                      <c:pt idx="10">
                        <c:v>2123</c:v>
                      </c:pt>
                      <c:pt idx="11">
                        <c:v>2124</c:v>
                      </c:pt>
                      <c:pt idx="12">
                        <c:v>2139</c:v>
                      </c:pt>
                      <c:pt idx="13">
                        <c:v>2138</c:v>
                      </c:pt>
                      <c:pt idx="14">
                        <c:v>1962</c:v>
                      </c:pt>
                      <c:pt idx="15">
                        <c:v>1982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73B8-42BD-A0EF-6BD89A873A34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Population!$A$43</c15:sqref>
                        </c15:formulaRef>
                      </c:ext>
                    </c:extLst>
                    <c:strCache>
                      <c:ptCount val="1"/>
                      <c:pt idx="0">
                        <c:v> Mitchell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Population!$B$43:$Q$43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9698</c:v>
                      </c:pt>
                      <c:pt idx="1">
                        <c:v>9287</c:v>
                      </c:pt>
                      <c:pt idx="2">
                        <c:v>9241</c:v>
                      </c:pt>
                      <c:pt idx="3">
                        <c:v>9347</c:v>
                      </c:pt>
                      <c:pt idx="4">
                        <c:v>9403</c:v>
                      </c:pt>
                      <c:pt idx="5">
                        <c:v>9390</c:v>
                      </c:pt>
                      <c:pt idx="6">
                        <c:v>9317</c:v>
                      </c:pt>
                      <c:pt idx="7">
                        <c:v>8992</c:v>
                      </c:pt>
                      <c:pt idx="8">
                        <c:v>9081</c:v>
                      </c:pt>
                      <c:pt idx="9">
                        <c:v>9067</c:v>
                      </c:pt>
                      <c:pt idx="10">
                        <c:v>8720</c:v>
                      </c:pt>
                      <c:pt idx="11">
                        <c:v>8468</c:v>
                      </c:pt>
                      <c:pt idx="12">
                        <c:v>8145</c:v>
                      </c:pt>
                      <c:pt idx="13">
                        <c:v>8545</c:v>
                      </c:pt>
                      <c:pt idx="14">
                        <c:v>8990</c:v>
                      </c:pt>
                      <c:pt idx="15">
                        <c:v>9070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73B8-42BD-A0EF-6BD89A873A34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Population!$A$44</c15:sqref>
                        </c15:formulaRef>
                      </c:ext>
                    </c:extLst>
                    <c:strCache>
                      <c:ptCount val="1"/>
                      <c:pt idx="0">
                        <c:v> Moore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Population!$B$44:$Q$44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20121</c:v>
                      </c:pt>
                      <c:pt idx="1">
                        <c:v>19816</c:v>
                      </c:pt>
                      <c:pt idx="2">
                        <c:v>20200</c:v>
                      </c:pt>
                      <c:pt idx="3">
                        <c:v>20736</c:v>
                      </c:pt>
                      <c:pt idx="4">
                        <c:v>21904</c:v>
                      </c:pt>
                      <c:pt idx="5">
                        <c:v>22065</c:v>
                      </c:pt>
                      <c:pt idx="6">
                        <c:v>22373</c:v>
                      </c:pt>
                      <c:pt idx="7">
                        <c:v>22141</c:v>
                      </c:pt>
                      <c:pt idx="8">
                        <c:v>22293</c:v>
                      </c:pt>
                      <c:pt idx="9">
                        <c:v>22255</c:v>
                      </c:pt>
                      <c:pt idx="10">
                        <c:v>22120</c:v>
                      </c:pt>
                      <c:pt idx="11">
                        <c:v>22097</c:v>
                      </c:pt>
                      <c:pt idx="12">
                        <c:v>21485</c:v>
                      </c:pt>
                      <c:pt idx="13">
                        <c:v>20940</c:v>
                      </c:pt>
                      <c:pt idx="14">
                        <c:v>21358</c:v>
                      </c:pt>
                      <c:pt idx="15">
                        <c:v>21118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73B8-42BD-A0EF-6BD89A873A34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Population!$A$45</c15:sqref>
                        </c15:formulaRef>
                      </c:ext>
                    </c:extLst>
                    <c:strCache>
                      <c:ptCount val="1"/>
                      <c:pt idx="0">
                        <c:v> Motley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Population!$B$45:$Q$45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1426</c:v>
                      </c:pt>
                      <c:pt idx="1">
                        <c:v>1278</c:v>
                      </c:pt>
                      <c:pt idx="2">
                        <c:v>1270</c:v>
                      </c:pt>
                      <c:pt idx="3">
                        <c:v>1282</c:v>
                      </c:pt>
                      <c:pt idx="4">
                        <c:v>1205</c:v>
                      </c:pt>
                      <c:pt idx="5">
                        <c:v>1211</c:v>
                      </c:pt>
                      <c:pt idx="6">
                        <c:v>1195</c:v>
                      </c:pt>
                      <c:pt idx="7">
                        <c:v>1193</c:v>
                      </c:pt>
                      <c:pt idx="8">
                        <c:v>1153</c:v>
                      </c:pt>
                      <c:pt idx="9">
                        <c:v>1148</c:v>
                      </c:pt>
                      <c:pt idx="10">
                        <c:v>1160</c:v>
                      </c:pt>
                      <c:pt idx="11">
                        <c:v>1230</c:v>
                      </c:pt>
                      <c:pt idx="12">
                        <c:v>1234</c:v>
                      </c:pt>
                      <c:pt idx="13">
                        <c:v>1200</c:v>
                      </c:pt>
                      <c:pt idx="14">
                        <c:v>1063</c:v>
                      </c:pt>
                      <c:pt idx="15">
                        <c:v>1067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73B8-42BD-A0EF-6BD89A873A34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Population!$A$46</c15:sqref>
                        </c15:formulaRef>
                      </c:ext>
                    </c:extLst>
                    <c:strCache>
                      <c:ptCount val="1"/>
                      <c:pt idx="0">
                        <c:v> Nolan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Population!$B$46:$Q$46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15802</c:v>
                      </c:pt>
                      <c:pt idx="1">
                        <c:v>14580</c:v>
                      </c:pt>
                      <c:pt idx="2">
                        <c:v>14909</c:v>
                      </c:pt>
                      <c:pt idx="3">
                        <c:v>14917</c:v>
                      </c:pt>
                      <c:pt idx="4">
                        <c:v>15216</c:v>
                      </c:pt>
                      <c:pt idx="5">
                        <c:v>15125</c:v>
                      </c:pt>
                      <c:pt idx="6">
                        <c:v>14906</c:v>
                      </c:pt>
                      <c:pt idx="7">
                        <c:v>15074</c:v>
                      </c:pt>
                      <c:pt idx="8">
                        <c:v>15105</c:v>
                      </c:pt>
                      <c:pt idx="9">
                        <c:v>15107</c:v>
                      </c:pt>
                      <c:pt idx="10">
                        <c:v>14993</c:v>
                      </c:pt>
                      <c:pt idx="11">
                        <c:v>14770</c:v>
                      </c:pt>
                      <c:pt idx="12">
                        <c:v>14751</c:v>
                      </c:pt>
                      <c:pt idx="13">
                        <c:v>14714</c:v>
                      </c:pt>
                      <c:pt idx="14">
                        <c:v>14738</c:v>
                      </c:pt>
                      <c:pt idx="15">
                        <c:v>14597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73B8-42BD-A0EF-6BD89A873A34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Population!$A$47</c15:sqref>
                        </c15:formulaRef>
                      </c:ext>
                    </c:extLst>
                    <c:strCache>
                      <c:ptCount val="1"/>
                      <c:pt idx="0">
                        <c:v> Ochiltree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Population!$B$47:$Q$47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9006</c:v>
                      </c:pt>
                      <c:pt idx="1">
                        <c:v>9472</c:v>
                      </c:pt>
                      <c:pt idx="2">
                        <c:v>9589</c:v>
                      </c:pt>
                      <c:pt idx="3">
                        <c:v>9791</c:v>
                      </c:pt>
                      <c:pt idx="4">
                        <c:v>10223</c:v>
                      </c:pt>
                      <c:pt idx="5">
                        <c:v>10462</c:v>
                      </c:pt>
                      <c:pt idx="6">
                        <c:v>10660</c:v>
                      </c:pt>
                      <c:pt idx="7">
                        <c:v>10806</c:v>
                      </c:pt>
                      <c:pt idx="8">
                        <c:v>10720</c:v>
                      </c:pt>
                      <c:pt idx="9">
                        <c:v>10747</c:v>
                      </c:pt>
                      <c:pt idx="10">
                        <c:v>10306</c:v>
                      </c:pt>
                      <c:pt idx="11">
                        <c:v>10073</c:v>
                      </c:pt>
                      <c:pt idx="12">
                        <c:v>9947</c:v>
                      </c:pt>
                      <c:pt idx="13">
                        <c:v>9836</c:v>
                      </c:pt>
                      <c:pt idx="14">
                        <c:v>10015</c:v>
                      </c:pt>
                      <c:pt idx="15">
                        <c:v>9782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73B8-42BD-A0EF-6BD89A873A34}"/>
                  </c:ext>
                </c:extLst>
              </c15:ser>
            </c15:filteredLineSeries>
            <c15:filteredLine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Population!$A$48</c15:sqref>
                        </c15:formulaRef>
                      </c:ext>
                    </c:extLst>
                    <c:strCache>
                      <c:ptCount val="1"/>
                      <c:pt idx="0">
                        <c:v> Pecos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Population!$B$48:$Q$48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16809</c:v>
                      </c:pt>
                      <c:pt idx="1">
                        <c:v>15826</c:v>
                      </c:pt>
                      <c:pt idx="2">
                        <c:v>15887</c:v>
                      </c:pt>
                      <c:pt idx="3">
                        <c:v>16248</c:v>
                      </c:pt>
                      <c:pt idx="4">
                        <c:v>15507</c:v>
                      </c:pt>
                      <c:pt idx="5">
                        <c:v>15636</c:v>
                      </c:pt>
                      <c:pt idx="6">
                        <c:v>15589</c:v>
                      </c:pt>
                      <c:pt idx="7">
                        <c:v>15697</c:v>
                      </c:pt>
                      <c:pt idx="8">
                        <c:v>15907</c:v>
                      </c:pt>
                      <c:pt idx="9">
                        <c:v>16203</c:v>
                      </c:pt>
                      <c:pt idx="10">
                        <c:v>15970</c:v>
                      </c:pt>
                      <c:pt idx="11">
                        <c:v>15634</c:v>
                      </c:pt>
                      <c:pt idx="12">
                        <c:v>15673</c:v>
                      </c:pt>
                      <c:pt idx="13">
                        <c:v>15823</c:v>
                      </c:pt>
                      <c:pt idx="14">
                        <c:v>15193</c:v>
                      </c:pt>
                      <c:pt idx="15">
                        <c:v>15118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73B8-42BD-A0EF-6BD89A873A34}"/>
                  </c:ext>
                </c:extLst>
              </c15:ser>
            </c15:filteredLineSeries>
            <c15:filteredLine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Population!$A$49</c15:sqref>
                        </c15:formulaRef>
                      </c:ext>
                    </c:extLst>
                    <c:strCache>
                      <c:ptCount val="1"/>
                      <c:pt idx="0">
                        <c:v> Potter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Population!$B$49:$Q$49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113546</c:v>
                      </c:pt>
                      <c:pt idx="1">
                        <c:v>120758</c:v>
                      </c:pt>
                      <c:pt idx="2">
                        <c:v>121143</c:v>
                      </c:pt>
                      <c:pt idx="3">
                        <c:v>121816</c:v>
                      </c:pt>
                      <c:pt idx="4">
                        <c:v>121073</c:v>
                      </c:pt>
                      <c:pt idx="5">
                        <c:v>122059</c:v>
                      </c:pt>
                      <c:pt idx="6">
                        <c:v>122413</c:v>
                      </c:pt>
                      <c:pt idx="7">
                        <c:v>121661</c:v>
                      </c:pt>
                      <c:pt idx="8">
                        <c:v>122276</c:v>
                      </c:pt>
                      <c:pt idx="9">
                        <c:v>121802</c:v>
                      </c:pt>
                      <c:pt idx="10">
                        <c:v>120832</c:v>
                      </c:pt>
                      <c:pt idx="11">
                        <c:v>120458</c:v>
                      </c:pt>
                      <c:pt idx="12">
                        <c:v>119648</c:v>
                      </c:pt>
                      <c:pt idx="13">
                        <c:v>117415</c:v>
                      </c:pt>
                      <c:pt idx="14">
                        <c:v>118525</c:v>
                      </c:pt>
                      <c:pt idx="15">
                        <c:v>116547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73B8-42BD-A0EF-6BD89A873A34}"/>
                  </c:ext>
                </c:extLst>
              </c15:ser>
            </c15:filteredLineSeries>
            <c15:filteredLine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Population!$A$50</c15:sqref>
                        </c15:formulaRef>
                      </c:ext>
                    </c:extLst>
                    <c:strCache>
                      <c:ptCount val="1"/>
                      <c:pt idx="0">
                        <c:v> Presidio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Population!$B$50:$Q$50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7304</c:v>
                      </c:pt>
                      <c:pt idx="1">
                        <c:v>7569</c:v>
                      </c:pt>
                      <c:pt idx="2">
                        <c:v>7527</c:v>
                      </c:pt>
                      <c:pt idx="3">
                        <c:v>7470</c:v>
                      </c:pt>
                      <c:pt idx="4">
                        <c:v>7818</c:v>
                      </c:pt>
                      <c:pt idx="5">
                        <c:v>7724</c:v>
                      </c:pt>
                      <c:pt idx="6">
                        <c:v>7506</c:v>
                      </c:pt>
                      <c:pt idx="7">
                        <c:v>7201</c:v>
                      </c:pt>
                      <c:pt idx="8">
                        <c:v>7040</c:v>
                      </c:pt>
                      <c:pt idx="9">
                        <c:v>6876</c:v>
                      </c:pt>
                      <c:pt idx="10">
                        <c:v>6958</c:v>
                      </c:pt>
                      <c:pt idx="11">
                        <c:v>7156</c:v>
                      </c:pt>
                      <c:pt idx="12">
                        <c:v>6948</c:v>
                      </c:pt>
                      <c:pt idx="13">
                        <c:v>6704</c:v>
                      </c:pt>
                      <c:pt idx="14">
                        <c:v>6131</c:v>
                      </c:pt>
                      <c:pt idx="15">
                        <c:v>6140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73B8-42BD-A0EF-6BD89A873A34}"/>
                  </c:ext>
                </c:extLst>
              </c15:ser>
            </c15:filteredLineSeries>
            <c15:filteredLineSeries>
              <c15:ser>
                <c:idx val="49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Population!$A$51</c15:sqref>
                        </c15:formulaRef>
                      </c:ext>
                    </c:extLst>
                    <c:strCache>
                      <c:ptCount val="1"/>
                      <c:pt idx="0">
                        <c:v> Randall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Population!$B$51:$Q$51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104312</c:v>
                      </c:pt>
                      <c:pt idx="1">
                        <c:v>112775</c:v>
                      </c:pt>
                      <c:pt idx="2">
                        <c:v>114291</c:v>
                      </c:pt>
                      <c:pt idx="3">
                        <c:v>116483</c:v>
                      </c:pt>
                      <c:pt idx="4">
                        <c:v>120725</c:v>
                      </c:pt>
                      <c:pt idx="5">
                        <c:v>123542</c:v>
                      </c:pt>
                      <c:pt idx="6">
                        <c:v>125022</c:v>
                      </c:pt>
                      <c:pt idx="7">
                        <c:v>126474</c:v>
                      </c:pt>
                      <c:pt idx="8">
                        <c:v>128684</c:v>
                      </c:pt>
                      <c:pt idx="9">
                        <c:v>130269</c:v>
                      </c:pt>
                      <c:pt idx="10">
                        <c:v>132501</c:v>
                      </c:pt>
                      <c:pt idx="11">
                        <c:v>134442</c:v>
                      </c:pt>
                      <c:pt idx="12">
                        <c:v>136271</c:v>
                      </c:pt>
                      <c:pt idx="13">
                        <c:v>137713</c:v>
                      </c:pt>
                      <c:pt idx="14">
                        <c:v>140753</c:v>
                      </c:pt>
                      <c:pt idx="15">
                        <c:v>143854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73B8-42BD-A0EF-6BD89A873A34}"/>
                  </c:ext>
                </c:extLst>
              </c15:ser>
            </c15:filteredLineSeries>
            <c15:filteredLineSeries>
              <c15:ser>
                <c:idx val="50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Population!$A$52</c15:sqref>
                        </c15:formulaRef>
                      </c:ext>
                    </c:extLst>
                    <c:strCache>
                      <c:ptCount val="1"/>
                      <c:pt idx="0">
                        <c:v> Reagan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Population!$B$52:$Q$52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3326</c:v>
                      </c:pt>
                      <c:pt idx="1">
                        <c:v>2989</c:v>
                      </c:pt>
                      <c:pt idx="2">
                        <c:v>3022</c:v>
                      </c:pt>
                      <c:pt idx="3">
                        <c:v>3014</c:v>
                      </c:pt>
                      <c:pt idx="4">
                        <c:v>3367</c:v>
                      </c:pt>
                      <c:pt idx="5">
                        <c:v>3385</c:v>
                      </c:pt>
                      <c:pt idx="6">
                        <c:v>3466</c:v>
                      </c:pt>
                      <c:pt idx="7">
                        <c:v>3601</c:v>
                      </c:pt>
                      <c:pt idx="8">
                        <c:v>3746</c:v>
                      </c:pt>
                      <c:pt idx="9">
                        <c:v>3792</c:v>
                      </c:pt>
                      <c:pt idx="10">
                        <c:v>3608</c:v>
                      </c:pt>
                      <c:pt idx="11">
                        <c:v>3710</c:v>
                      </c:pt>
                      <c:pt idx="12">
                        <c:v>3741</c:v>
                      </c:pt>
                      <c:pt idx="13">
                        <c:v>3849</c:v>
                      </c:pt>
                      <c:pt idx="14">
                        <c:v>3385</c:v>
                      </c:pt>
                      <c:pt idx="15">
                        <c:v>3253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73B8-42BD-A0EF-6BD89A873A34}"/>
                  </c:ext>
                </c:extLst>
              </c15:ser>
            </c15:filteredLineSeries>
            <c15:filteredLineSeries>
              <c15:ser>
                <c:idx val="51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Population!$A$53</c15:sqref>
                        </c15:formulaRef>
                      </c:ext>
                    </c:extLst>
                    <c:strCache>
                      <c:ptCount val="1"/>
                      <c:pt idx="0">
                        <c:v> Reeves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Population!$B$53:$Q$53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13137</c:v>
                      </c:pt>
                      <c:pt idx="1">
                        <c:v>11104</c:v>
                      </c:pt>
                      <c:pt idx="2">
                        <c:v>11011</c:v>
                      </c:pt>
                      <c:pt idx="3">
                        <c:v>11046</c:v>
                      </c:pt>
                      <c:pt idx="4">
                        <c:v>13813</c:v>
                      </c:pt>
                      <c:pt idx="5">
                        <c:v>13761</c:v>
                      </c:pt>
                      <c:pt idx="6">
                        <c:v>13982</c:v>
                      </c:pt>
                      <c:pt idx="7">
                        <c:v>14077</c:v>
                      </c:pt>
                      <c:pt idx="8">
                        <c:v>14349</c:v>
                      </c:pt>
                      <c:pt idx="9">
                        <c:v>14732</c:v>
                      </c:pt>
                      <c:pt idx="10">
                        <c:v>14921</c:v>
                      </c:pt>
                      <c:pt idx="11">
                        <c:v>15281</c:v>
                      </c:pt>
                      <c:pt idx="12">
                        <c:v>15695</c:v>
                      </c:pt>
                      <c:pt idx="13">
                        <c:v>15976</c:v>
                      </c:pt>
                      <c:pt idx="14">
                        <c:v>14748</c:v>
                      </c:pt>
                      <c:pt idx="15">
                        <c:v>14487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73B8-42BD-A0EF-6BD89A873A34}"/>
                  </c:ext>
                </c:extLst>
              </c15:ser>
            </c15:filteredLineSeries>
            <c15:filteredLineSeries>
              <c15:ser>
                <c:idx val="52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Population!$A$54</c15:sqref>
                        </c15:formulaRef>
                      </c:ext>
                    </c:extLst>
                    <c:strCache>
                      <c:ptCount val="1"/>
                      <c:pt idx="0">
                        <c:v> Roberts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Population!$B$54:$Q$54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887</c:v>
                      </c:pt>
                      <c:pt idx="1">
                        <c:v>843</c:v>
                      </c:pt>
                      <c:pt idx="2">
                        <c:v>856</c:v>
                      </c:pt>
                      <c:pt idx="3">
                        <c:v>878</c:v>
                      </c:pt>
                      <c:pt idx="4">
                        <c:v>929</c:v>
                      </c:pt>
                      <c:pt idx="5">
                        <c:v>833</c:v>
                      </c:pt>
                      <c:pt idx="6">
                        <c:v>852</c:v>
                      </c:pt>
                      <c:pt idx="7">
                        <c:v>831</c:v>
                      </c:pt>
                      <c:pt idx="8">
                        <c:v>921</c:v>
                      </c:pt>
                      <c:pt idx="9">
                        <c:v>916</c:v>
                      </c:pt>
                      <c:pt idx="10">
                        <c:v>916</c:v>
                      </c:pt>
                      <c:pt idx="11">
                        <c:v>938</c:v>
                      </c:pt>
                      <c:pt idx="12">
                        <c:v>903</c:v>
                      </c:pt>
                      <c:pt idx="13">
                        <c:v>854</c:v>
                      </c:pt>
                      <c:pt idx="14">
                        <c:v>827</c:v>
                      </c:pt>
                      <c:pt idx="15">
                        <c:v>797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73B8-42BD-A0EF-6BD89A873A34}"/>
                  </c:ext>
                </c:extLst>
              </c15:ser>
            </c15:filteredLineSeries>
            <c15:filteredLineSeries>
              <c15:ser>
                <c:idx val="53"/>
                <c:order val="5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Population!$A$55</c15:sqref>
                        </c15:formulaRef>
                      </c:ext>
                    </c:extLst>
                    <c:strCache>
                      <c:ptCount val="1"/>
                      <c:pt idx="0">
                        <c:v> Runnels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Population!$B$55:$Q$55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11495</c:v>
                      </c:pt>
                      <c:pt idx="1">
                        <c:v>10322</c:v>
                      </c:pt>
                      <c:pt idx="2">
                        <c:v>10250</c:v>
                      </c:pt>
                      <c:pt idx="3">
                        <c:v>10170</c:v>
                      </c:pt>
                      <c:pt idx="4">
                        <c:v>10506</c:v>
                      </c:pt>
                      <c:pt idx="5">
                        <c:v>10561</c:v>
                      </c:pt>
                      <c:pt idx="6">
                        <c:v>10422</c:v>
                      </c:pt>
                      <c:pt idx="7">
                        <c:v>10302</c:v>
                      </c:pt>
                      <c:pt idx="8">
                        <c:v>10416</c:v>
                      </c:pt>
                      <c:pt idx="9">
                        <c:v>10551</c:v>
                      </c:pt>
                      <c:pt idx="10">
                        <c:v>10448</c:v>
                      </c:pt>
                      <c:pt idx="11">
                        <c:v>10266</c:v>
                      </c:pt>
                      <c:pt idx="12">
                        <c:v>10234</c:v>
                      </c:pt>
                      <c:pt idx="13">
                        <c:v>10264</c:v>
                      </c:pt>
                      <c:pt idx="14">
                        <c:v>9900</c:v>
                      </c:pt>
                      <c:pt idx="15">
                        <c:v>9943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73B8-42BD-A0EF-6BD89A873A34}"/>
                  </c:ext>
                </c:extLst>
              </c15:ser>
            </c15:filteredLineSeries>
            <c15:filteredLineSeries>
              <c15:ser>
                <c:idx val="54"/>
                <c:order val="5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Population!$A$56</c15:sqref>
                        </c15:formulaRef>
                      </c:ext>
                    </c:extLst>
                    <c:strCache>
                      <c:ptCount val="1"/>
                      <c:pt idx="0">
                        <c:v> Schleicher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Population!$B$56:$Q$56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2935</c:v>
                      </c:pt>
                      <c:pt idx="1">
                        <c:v>2746</c:v>
                      </c:pt>
                      <c:pt idx="2">
                        <c:v>2731</c:v>
                      </c:pt>
                      <c:pt idx="3">
                        <c:v>2731</c:v>
                      </c:pt>
                      <c:pt idx="4">
                        <c:v>3461</c:v>
                      </c:pt>
                      <c:pt idx="5">
                        <c:v>3305</c:v>
                      </c:pt>
                      <c:pt idx="6">
                        <c:v>3256</c:v>
                      </c:pt>
                      <c:pt idx="7">
                        <c:v>3206</c:v>
                      </c:pt>
                      <c:pt idx="8">
                        <c:v>3159</c:v>
                      </c:pt>
                      <c:pt idx="9">
                        <c:v>3211</c:v>
                      </c:pt>
                      <c:pt idx="10">
                        <c:v>3056</c:v>
                      </c:pt>
                      <c:pt idx="11">
                        <c:v>3001</c:v>
                      </c:pt>
                      <c:pt idx="12">
                        <c:v>2895</c:v>
                      </c:pt>
                      <c:pt idx="13">
                        <c:v>2793</c:v>
                      </c:pt>
                      <c:pt idx="14">
                        <c:v>2451</c:v>
                      </c:pt>
                      <c:pt idx="15">
                        <c:v>2429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73B8-42BD-A0EF-6BD89A873A34}"/>
                  </c:ext>
                </c:extLst>
              </c15:ser>
            </c15:filteredLineSeries>
            <c15:filteredLineSeries>
              <c15:ser>
                <c:idx val="55"/>
                <c:order val="5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Population!$A$57</c15:sqref>
                        </c15:formulaRef>
                      </c:ext>
                    </c:extLst>
                    <c:strCache>
                      <c:ptCount val="1"/>
                      <c:pt idx="0">
                        <c:v> Scurry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Population!$B$57:$Q$57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16361</c:v>
                      </c:pt>
                      <c:pt idx="1">
                        <c:v>16039</c:v>
                      </c:pt>
                      <c:pt idx="2">
                        <c:v>16022</c:v>
                      </c:pt>
                      <c:pt idx="3">
                        <c:v>16222</c:v>
                      </c:pt>
                      <c:pt idx="4">
                        <c:v>16921</c:v>
                      </c:pt>
                      <c:pt idx="5">
                        <c:v>16891</c:v>
                      </c:pt>
                      <c:pt idx="6">
                        <c:v>17117</c:v>
                      </c:pt>
                      <c:pt idx="7">
                        <c:v>17302</c:v>
                      </c:pt>
                      <c:pt idx="8">
                        <c:v>17356</c:v>
                      </c:pt>
                      <c:pt idx="9">
                        <c:v>17615</c:v>
                      </c:pt>
                      <c:pt idx="10">
                        <c:v>17333</c:v>
                      </c:pt>
                      <c:pt idx="11">
                        <c:v>17050</c:v>
                      </c:pt>
                      <c:pt idx="12">
                        <c:v>16866</c:v>
                      </c:pt>
                      <c:pt idx="13">
                        <c:v>16703</c:v>
                      </c:pt>
                      <c:pt idx="14">
                        <c:v>16932</c:v>
                      </c:pt>
                      <c:pt idx="15">
                        <c:v>16824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73B8-42BD-A0EF-6BD89A873A34}"/>
                  </c:ext>
                </c:extLst>
              </c15:ser>
            </c15:filteredLineSeries>
            <c15:filteredLineSeries>
              <c15:ser>
                <c:idx val="56"/>
                <c:order val="5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Population!$A$58</c15:sqref>
                        </c15:formulaRef>
                      </c:ext>
                    </c:extLst>
                    <c:strCache>
                      <c:ptCount val="1"/>
                      <c:pt idx="0">
                        <c:v> Sherman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Population!$B$58:$Q$58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3186</c:v>
                      </c:pt>
                      <c:pt idx="1">
                        <c:v>2891</c:v>
                      </c:pt>
                      <c:pt idx="2">
                        <c:v>2941</c:v>
                      </c:pt>
                      <c:pt idx="3">
                        <c:v>2913</c:v>
                      </c:pt>
                      <c:pt idx="4">
                        <c:v>3034</c:v>
                      </c:pt>
                      <c:pt idx="5">
                        <c:v>3040</c:v>
                      </c:pt>
                      <c:pt idx="6">
                        <c:v>3057</c:v>
                      </c:pt>
                      <c:pt idx="7">
                        <c:v>3093</c:v>
                      </c:pt>
                      <c:pt idx="8">
                        <c:v>3077</c:v>
                      </c:pt>
                      <c:pt idx="9">
                        <c:v>3072</c:v>
                      </c:pt>
                      <c:pt idx="10">
                        <c:v>3068</c:v>
                      </c:pt>
                      <c:pt idx="11">
                        <c:v>3067</c:v>
                      </c:pt>
                      <c:pt idx="12">
                        <c:v>3079</c:v>
                      </c:pt>
                      <c:pt idx="13">
                        <c:v>3022</c:v>
                      </c:pt>
                      <c:pt idx="14">
                        <c:v>2782</c:v>
                      </c:pt>
                      <c:pt idx="15">
                        <c:v>2798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73B8-42BD-A0EF-6BD89A873A34}"/>
                  </c:ext>
                </c:extLst>
              </c15:ser>
            </c15:filteredLineSeries>
            <c15:filteredLineSeries>
              <c15:ser>
                <c:idx val="57"/>
                <c:order val="5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Population!$A$59</c15:sqref>
                        </c15:formulaRef>
                      </c:ext>
                    </c:extLst>
                    <c:strCache>
                      <c:ptCount val="1"/>
                      <c:pt idx="0">
                        <c:v> Sterling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Population!$B$59:$Q$59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1393</c:v>
                      </c:pt>
                      <c:pt idx="1">
                        <c:v>1219</c:v>
                      </c:pt>
                      <c:pt idx="2">
                        <c:v>1249</c:v>
                      </c:pt>
                      <c:pt idx="3">
                        <c:v>1259</c:v>
                      </c:pt>
                      <c:pt idx="4">
                        <c:v>1143</c:v>
                      </c:pt>
                      <c:pt idx="5">
                        <c:v>1166</c:v>
                      </c:pt>
                      <c:pt idx="6">
                        <c:v>1183</c:v>
                      </c:pt>
                      <c:pt idx="7">
                        <c:v>1219</c:v>
                      </c:pt>
                      <c:pt idx="8">
                        <c:v>1352</c:v>
                      </c:pt>
                      <c:pt idx="9">
                        <c:v>1352</c:v>
                      </c:pt>
                      <c:pt idx="10">
                        <c:v>1367</c:v>
                      </c:pt>
                      <c:pt idx="11">
                        <c:v>1295</c:v>
                      </c:pt>
                      <c:pt idx="12">
                        <c:v>1311</c:v>
                      </c:pt>
                      <c:pt idx="13">
                        <c:v>1291</c:v>
                      </c:pt>
                      <c:pt idx="14">
                        <c:v>1372</c:v>
                      </c:pt>
                      <c:pt idx="15">
                        <c:v>1381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73B8-42BD-A0EF-6BD89A873A34}"/>
                  </c:ext>
                </c:extLst>
              </c15:ser>
            </c15:filteredLineSeries>
            <c15:filteredLineSeries>
              <c15:ser>
                <c:idx val="58"/>
                <c:order val="5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Population!$A$60</c15:sqref>
                        </c15:formulaRef>
                      </c:ext>
                    </c:extLst>
                    <c:strCache>
                      <c:ptCount val="1"/>
                      <c:pt idx="0">
                        <c:v> Stonewall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Population!$B$60:$Q$60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1693</c:v>
                      </c:pt>
                      <c:pt idx="1">
                        <c:v>1376</c:v>
                      </c:pt>
                      <c:pt idx="2">
                        <c:v>1384</c:v>
                      </c:pt>
                      <c:pt idx="3">
                        <c:v>1354</c:v>
                      </c:pt>
                      <c:pt idx="4">
                        <c:v>1495</c:v>
                      </c:pt>
                      <c:pt idx="5">
                        <c:v>1479</c:v>
                      </c:pt>
                      <c:pt idx="6">
                        <c:v>1470</c:v>
                      </c:pt>
                      <c:pt idx="7">
                        <c:v>1430</c:v>
                      </c:pt>
                      <c:pt idx="8">
                        <c:v>1403</c:v>
                      </c:pt>
                      <c:pt idx="9">
                        <c:v>1410</c:v>
                      </c:pt>
                      <c:pt idx="10">
                        <c:v>1426</c:v>
                      </c:pt>
                      <c:pt idx="11">
                        <c:v>1388</c:v>
                      </c:pt>
                      <c:pt idx="12">
                        <c:v>1362</c:v>
                      </c:pt>
                      <c:pt idx="13">
                        <c:v>1350</c:v>
                      </c:pt>
                      <c:pt idx="14">
                        <c:v>1245</c:v>
                      </c:pt>
                      <c:pt idx="15">
                        <c:v>1217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73B8-42BD-A0EF-6BD89A873A34}"/>
                  </c:ext>
                </c:extLst>
              </c15:ser>
            </c15:filteredLineSeries>
            <c15:filteredLineSeries>
              <c15:ser>
                <c:idx val="59"/>
                <c:order val="5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Population!$A$61</c15:sqref>
                        </c15:formulaRef>
                      </c:ext>
                    </c:extLst>
                    <c:strCache>
                      <c:ptCount val="1"/>
                      <c:pt idx="0">
                        <c:v> Sutton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Population!$B$61:$Q$61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4077</c:v>
                      </c:pt>
                      <c:pt idx="1">
                        <c:v>4294</c:v>
                      </c:pt>
                      <c:pt idx="2">
                        <c:v>4311</c:v>
                      </c:pt>
                      <c:pt idx="3">
                        <c:v>4273</c:v>
                      </c:pt>
                      <c:pt idx="4">
                        <c:v>4128</c:v>
                      </c:pt>
                      <c:pt idx="5">
                        <c:v>4011</c:v>
                      </c:pt>
                      <c:pt idx="6">
                        <c:v>3939</c:v>
                      </c:pt>
                      <c:pt idx="7">
                        <c:v>4006</c:v>
                      </c:pt>
                      <c:pt idx="8">
                        <c:v>3971</c:v>
                      </c:pt>
                      <c:pt idx="9">
                        <c:v>3913</c:v>
                      </c:pt>
                      <c:pt idx="10">
                        <c:v>3869</c:v>
                      </c:pt>
                      <c:pt idx="11">
                        <c:v>3767</c:v>
                      </c:pt>
                      <c:pt idx="12">
                        <c:v>3758</c:v>
                      </c:pt>
                      <c:pt idx="13">
                        <c:v>3776</c:v>
                      </c:pt>
                      <c:pt idx="14">
                        <c:v>3372</c:v>
                      </c:pt>
                      <c:pt idx="15">
                        <c:v>3319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73B8-42BD-A0EF-6BD89A873A34}"/>
                  </c:ext>
                </c:extLst>
              </c15:ser>
            </c15:filteredLineSeries>
            <c15:filteredLineSeries>
              <c15:ser>
                <c:idx val="60"/>
                <c:order val="6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Population!$A$62</c15:sqref>
                        </c15:formulaRef>
                      </c:ext>
                    </c:extLst>
                    <c:strCache>
                      <c:ptCount val="1"/>
                      <c:pt idx="0">
                        <c:v> Swisher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Population!$B$62:$Q$62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8378</c:v>
                      </c:pt>
                      <c:pt idx="1">
                        <c:v>7631</c:v>
                      </c:pt>
                      <c:pt idx="2">
                        <c:v>7555</c:v>
                      </c:pt>
                      <c:pt idx="3">
                        <c:v>7424</c:v>
                      </c:pt>
                      <c:pt idx="4">
                        <c:v>7854</c:v>
                      </c:pt>
                      <c:pt idx="5">
                        <c:v>7819</c:v>
                      </c:pt>
                      <c:pt idx="6">
                        <c:v>7880</c:v>
                      </c:pt>
                      <c:pt idx="7">
                        <c:v>7763</c:v>
                      </c:pt>
                      <c:pt idx="8">
                        <c:v>7584</c:v>
                      </c:pt>
                      <c:pt idx="9">
                        <c:v>7533</c:v>
                      </c:pt>
                      <c:pt idx="10">
                        <c:v>7466</c:v>
                      </c:pt>
                      <c:pt idx="11">
                        <c:v>7515</c:v>
                      </c:pt>
                      <c:pt idx="12">
                        <c:v>7462</c:v>
                      </c:pt>
                      <c:pt idx="13">
                        <c:v>7397</c:v>
                      </c:pt>
                      <c:pt idx="14">
                        <c:v>6971</c:v>
                      </c:pt>
                      <c:pt idx="15">
                        <c:v>7008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C-73B8-42BD-A0EF-6BD89A873A34}"/>
                  </c:ext>
                </c:extLst>
              </c15:ser>
            </c15:filteredLineSeries>
            <c15:filteredLineSeries>
              <c15:ser>
                <c:idx val="61"/>
                <c:order val="6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Population!$A$63</c15:sqref>
                        </c15:formulaRef>
                      </c:ext>
                    </c:extLst>
                    <c:strCache>
                      <c:ptCount val="1"/>
                      <c:pt idx="0">
                        <c:v> Taylor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Population!$B$63:$Q$63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126555</c:v>
                      </c:pt>
                      <c:pt idx="1">
                        <c:v>126542</c:v>
                      </c:pt>
                      <c:pt idx="2">
                        <c:v>126651</c:v>
                      </c:pt>
                      <c:pt idx="3">
                        <c:v>127683</c:v>
                      </c:pt>
                      <c:pt idx="4">
                        <c:v>131506</c:v>
                      </c:pt>
                      <c:pt idx="5">
                        <c:v>132747</c:v>
                      </c:pt>
                      <c:pt idx="6">
                        <c:v>133984</c:v>
                      </c:pt>
                      <c:pt idx="7">
                        <c:v>134117</c:v>
                      </c:pt>
                      <c:pt idx="8">
                        <c:v>135044</c:v>
                      </c:pt>
                      <c:pt idx="9">
                        <c:v>136051</c:v>
                      </c:pt>
                      <c:pt idx="10">
                        <c:v>136535</c:v>
                      </c:pt>
                      <c:pt idx="11">
                        <c:v>136290</c:v>
                      </c:pt>
                      <c:pt idx="12">
                        <c:v>137640</c:v>
                      </c:pt>
                      <c:pt idx="13">
                        <c:v>138034</c:v>
                      </c:pt>
                      <c:pt idx="14">
                        <c:v>143208</c:v>
                      </c:pt>
                      <c:pt idx="15">
                        <c:v>143326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73B8-42BD-A0EF-6BD89A873A34}"/>
                  </c:ext>
                </c:extLst>
              </c15:ser>
            </c15:filteredLineSeries>
            <c15:filteredLineSeries>
              <c15:ser>
                <c:idx val="62"/>
                <c:order val="6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Population!$A$64</c15:sqref>
                        </c15:formulaRef>
                      </c:ext>
                    </c:extLst>
                    <c:strCache>
                      <c:ptCount val="1"/>
                      <c:pt idx="0">
                        <c:v> Terrell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Population!$B$64:$Q$64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1081</c:v>
                      </c:pt>
                      <c:pt idx="1">
                        <c:v>917</c:v>
                      </c:pt>
                      <c:pt idx="2">
                        <c:v>919</c:v>
                      </c:pt>
                      <c:pt idx="3">
                        <c:v>969</c:v>
                      </c:pt>
                      <c:pt idx="4">
                        <c:v>984</c:v>
                      </c:pt>
                      <c:pt idx="5">
                        <c:v>953</c:v>
                      </c:pt>
                      <c:pt idx="6">
                        <c:v>924</c:v>
                      </c:pt>
                      <c:pt idx="7">
                        <c:v>903</c:v>
                      </c:pt>
                      <c:pt idx="8">
                        <c:v>893</c:v>
                      </c:pt>
                      <c:pt idx="9">
                        <c:v>837</c:v>
                      </c:pt>
                      <c:pt idx="10">
                        <c:v>812</c:v>
                      </c:pt>
                      <c:pt idx="11">
                        <c:v>810</c:v>
                      </c:pt>
                      <c:pt idx="12">
                        <c:v>823</c:v>
                      </c:pt>
                      <c:pt idx="13">
                        <c:v>776</c:v>
                      </c:pt>
                      <c:pt idx="14">
                        <c:v>760</c:v>
                      </c:pt>
                      <c:pt idx="15">
                        <c:v>724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73B8-42BD-A0EF-6BD89A873A34}"/>
                  </c:ext>
                </c:extLst>
              </c15:ser>
            </c15:filteredLineSeries>
            <c15:filteredLineSeries>
              <c15:ser>
                <c:idx val="63"/>
                <c:order val="6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Population!$A$65</c15:sqref>
                        </c15:formulaRef>
                      </c:ext>
                    </c:extLst>
                    <c:strCache>
                      <c:ptCount val="1"/>
                      <c:pt idx="0">
                        <c:v> Terry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Population!$B$65:$Q$65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12761</c:v>
                      </c:pt>
                      <c:pt idx="1">
                        <c:v>12141</c:v>
                      </c:pt>
                      <c:pt idx="2">
                        <c:v>12083</c:v>
                      </c:pt>
                      <c:pt idx="3">
                        <c:v>12142</c:v>
                      </c:pt>
                      <c:pt idx="4">
                        <c:v>12651</c:v>
                      </c:pt>
                      <c:pt idx="5">
                        <c:v>12648</c:v>
                      </c:pt>
                      <c:pt idx="6">
                        <c:v>12614</c:v>
                      </c:pt>
                      <c:pt idx="7">
                        <c:v>12743</c:v>
                      </c:pt>
                      <c:pt idx="8">
                        <c:v>12773</c:v>
                      </c:pt>
                      <c:pt idx="9">
                        <c:v>12739</c:v>
                      </c:pt>
                      <c:pt idx="10">
                        <c:v>12799</c:v>
                      </c:pt>
                      <c:pt idx="11">
                        <c:v>12715</c:v>
                      </c:pt>
                      <c:pt idx="12">
                        <c:v>12287</c:v>
                      </c:pt>
                      <c:pt idx="13">
                        <c:v>12337</c:v>
                      </c:pt>
                      <c:pt idx="14">
                        <c:v>11831</c:v>
                      </c:pt>
                      <c:pt idx="15">
                        <c:v>11754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73B8-42BD-A0EF-6BD89A873A34}"/>
                  </c:ext>
                </c:extLst>
              </c15:ser>
            </c15:filteredLineSeries>
            <c15:filteredLineSeries>
              <c15:ser>
                <c:idx val="64"/>
                <c:order val="6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Population!$A$66</c15:sqref>
                        </c15:formulaRef>
                      </c:ext>
                    </c:extLst>
                    <c:strCache>
                      <c:ptCount val="1"/>
                      <c:pt idx="0">
                        <c:v> Tom Green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Population!$B$66:$Q$66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104010</c:v>
                      </c:pt>
                      <c:pt idx="1">
                        <c:v>106517</c:v>
                      </c:pt>
                      <c:pt idx="2">
                        <c:v>107445</c:v>
                      </c:pt>
                      <c:pt idx="3">
                        <c:v>108378</c:v>
                      </c:pt>
                      <c:pt idx="4">
                        <c:v>110224</c:v>
                      </c:pt>
                      <c:pt idx="5">
                        <c:v>111832</c:v>
                      </c:pt>
                      <c:pt idx="6">
                        <c:v>113494</c:v>
                      </c:pt>
                      <c:pt idx="7">
                        <c:v>114954</c:v>
                      </c:pt>
                      <c:pt idx="8">
                        <c:v>116881</c:v>
                      </c:pt>
                      <c:pt idx="9">
                        <c:v>118105</c:v>
                      </c:pt>
                      <c:pt idx="10">
                        <c:v>118386</c:v>
                      </c:pt>
                      <c:pt idx="11">
                        <c:v>118019</c:v>
                      </c:pt>
                      <c:pt idx="12">
                        <c:v>118189</c:v>
                      </c:pt>
                      <c:pt idx="13">
                        <c:v>119200</c:v>
                      </c:pt>
                      <c:pt idx="14">
                        <c:v>120003</c:v>
                      </c:pt>
                      <c:pt idx="15">
                        <c:v>119411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73B8-42BD-A0EF-6BD89A873A34}"/>
                  </c:ext>
                </c:extLst>
              </c15:ser>
            </c15:filteredLineSeries>
            <c15:filteredLineSeries>
              <c15:ser>
                <c:idx val="65"/>
                <c:order val="6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Population!$A$67</c15:sqref>
                        </c15:formulaRef>
                      </c:ext>
                    </c:extLst>
                    <c:strCache>
                      <c:ptCount val="1"/>
                      <c:pt idx="0">
                        <c:v> Upton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Population!$B$67:$Q$67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3404</c:v>
                      </c:pt>
                      <c:pt idx="1">
                        <c:v>2976</c:v>
                      </c:pt>
                      <c:pt idx="2">
                        <c:v>3067</c:v>
                      </c:pt>
                      <c:pt idx="3">
                        <c:v>3130</c:v>
                      </c:pt>
                      <c:pt idx="4">
                        <c:v>3355</c:v>
                      </c:pt>
                      <c:pt idx="5">
                        <c:v>3294</c:v>
                      </c:pt>
                      <c:pt idx="6">
                        <c:v>3271</c:v>
                      </c:pt>
                      <c:pt idx="7">
                        <c:v>3372</c:v>
                      </c:pt>
                      <c:pt idx="8">
                        <c:v>3465</c:v>
                      </c:pt>
                      <c:pt idx="9">
                        <c:v>3651</c:v>
                      </c:pt>
                      <c:pt idx="10">
                        <c:v>3673</c:v>
                      </c:pt>
                      <c:pt idx="11">
                        <c:v>3663</c:v>
                      </c:pt>
                      <c:pt idx="12">
                        <c:v>3671</c:v>
                      </c:pt>
                      <c:pt idx="13">
                        <c:v>3657</c:v>
                      </c:pt>
                      <c:pt idx="14">
                        <c:v>3308</c:v>
                      </c:pt>
                      <c:pt idx="15">
                        <c:v>3265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73B8-42BD-A0EF-6BD89A873A34}"/>
                  </c:ext>
                </c:extLst>
              </c15:ser>
            </c15:filteredLineSeries>
            <c15:filteredLineSeries>
              <c15:ser>
                <c:idx val="66"/>
                <c:order val="6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Population!$A$68</c15:sqref>
                        </c15:formulaRef>
                      </c:ext>
                    </c:extLst>
                    <c:strCache>
                      <c:ptCount val="1"/>
                      <c:pt idx="0">
                        <c:v> Val Verde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Population!$B$68:$Q$68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44856</c:v>
                      </c:pt>
                      <c:pt idx="1">
                        <c:v>47521</c:v>
                      </c:pt>
                      <c:pt idx="2">
                        <c:v>47705</c:v>
                      </c:pt>
                      <c:pt idx="3">
                        <c:v>48165</c:v>
                      </c:pt>
                      <c:pt idx="4">
                        <c:v>48879</c:v>
                      </c:pt>
                      <c:pt idx="5">
                        <c:v>48867</c:v>
                      </c:pt>
                      <c:pt idx="6">
                        <c:v>48693</c:v>
                      </c:pt>
                      <c:pt idx="7">
                        <c:v>48623</c:v>
                      </c:pt>
                      <c:pt idx="8">
                        <c:v>48916</c:v>
                      </c:pt>
                      <c:pt idx="9">
                        <c:v>48988</c:v>
                      </c:pt>
                      <c:pt idx="10">
                        <c:v>48881</c:v>
                      </c:pt>
                      <c:pt idx="11">
                        <c:v>49205</c:v>
                      </c:pt>
                      <c:pt idx="12">
                        <c:v>49208</c:v>
                      </c:pt>
                      <c:pt idx="13">
                        <c:v>49025</c:v>
                      </c:pt>
                      <c:pt idx="14">
                        <c:v>47586</c:v>
                      </c:pt>
                      <c:pt idx="15">
                        <c:v>47564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73B8-42BD-A0EF-6BD89A873A34}"/>
                  </c:ext>
                </c:extLst>
              </c15:ser>
            </c15:filteredLineSeries>
            <c15:filteredLineSeries>
              <c15:ser>
                <c:idx val="67"/>
                <c:order val="6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Population!$A$69</c15:sqref>
                        </c15:formulaRef>
                      </c:ext>
                    </c:extLst>
                    <c:strCache>
                      <c:ptCount val="1"/>
                      <c:pt idx="0">
                        <c:v> Ward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Population!$B$69:$Q$69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10909</c:v>
                      </c:pt>
                      <c:pt idx="1">
                        <c:v>10145</c:v>
                      </c:pt>
                      <c:pt idx="2">
                        <c:v>10454</c:v>
                      </c:pt>
                      <c:pt idx="3">
                        <c:v>10528</c:v>
                      </c:pt>
                      <c:pt idx="4">
                        <c:v>10658</c:v>
                      </c:pt>
                      <c:pt idx="5">
                        <c:v>10686</c:v>
                      </c:pt>
                      <c:pt idx="6">
                        <c:v>10865</c:v>
                      </c:pt>
                      <c:pt idx="7">
                        <c:v>11238</c:v>
                      </c:pt>
                      <c:pt idx="8">
                        <c:v>11613</c:v>
                      </c:pt>
                      <c:pt idx="9">
                        <c:v>11721</c:v>
                      </c:pt>
                      <c:pt idx="10">
                        <c:v>11600</c:v>
                      </c:pt>
                      <c:pt idx="11">
                        <c:v>11472</c:v>
                      </c:pt>
                      <c:pt idx="12">
                        <c:v>11720</c:v>
                      </c:pt>
                      <c:pt idx="13">
                        <c:v>11998</c:v>
                      </c:pt>
                      <c:pt idx="14">
                        <c:v>11644</c:v>
                      </c:pt>
                      <c:pt idx="15">
                        <c:v>11194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73B8-42BD-A0EF-6BD89A873A34}"/>
                  </c:ext>
                </c:extLst>
              </c15:ser>
            </c15:filteredLineSeries>
            <c15:filteredLineSeries>
              <c15:ser>
                <c:idx val="68"/>
                <c:order val="6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Population!$A$70</c15:sqref>
                        </c15:formulaRef>
                      </c:ext>
                    </c:extLst>
                    <c:strCache>
                      <c:ptCount val="1"/>
                      <c:pt idx="0">
                        <c:v> Winkler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Population!$B$70:$Q$70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7173</c:v>
                      </c:pt>
                      <c:pt idx="1">
                        <c:v>6537</c:v>
                      </c:pt>
                      <c:pt idx="2">
                        <c:v>6734</c:v>
                      </c:pt>
                      <c:pt idx="3">
                        <c:v>6772</c:v>
                      </c:pt>
                      <c:pt idx="4">
                        <c:v>7110</c:v>
                      </c:pt>
                      <c:pt idx="5">
                        <c:v>7139</c:v>
                      </c:pt>
                      <c:pt idx="6">
                        <c:v>7336</c:v>
                      </c:pt>
                      <c:pt idx="7">
                        <c:v>7601</c:v>
                      </c:pt>
                      <c:pt idx="8">
                        <c:v>7798</c:v>
                      </c:pt>
                      <c:pt idx="9">
                        <c:v>8005</c:v>
                      </c:pt>
                      <c:pt idx="10">
                        <c:v>7893</c:v>
                      </c:pt>
                      <c:pt idx="11">
                        <c:v>7574</c:v>
                      </c:pt>
                      <c:pt idx="12">
                        <c:v>7720</c:v>
                      </c:pt>
                      <c:pt idx="13">
                        <c:v>8010</c:v>
                      </c:pt>
                      <c:pt idx="14">
                        <c:v>7791</c:v>
                      </c:pt>
                      <c:pt idx="15">
                        <c:v>7415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73B8-42BD-A0EF-6BD89A873A34}"/>
                  </c:ext>
                </c:extLst>
              </c15:ser>
            </c15:filteredLineSeries>
            <c15:filteredLineSeries>
              <c15:ser>
                <c:idx val="69"/>
                <c:order val="6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Population!$A$71</c15:sqref>
                        </c15:formulaRef>
                      </c:ext>
                    </c:extLst>
                    <c:strCache>
                      <c:ptCount val="1"/>
                      <c:pt idx="0">
                        <c:v> Yoakum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Population!$B$71:$Q$71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7322</c:v>
                      </c:pt>
                      <c:pt idx="1">
                        <c:v>7427</c:v>
                      </c:pt>
                      <c:pt idx="2">
                        <c:v>7590</c:v>
                      </c:pt>
                      <c:pt idx="3">
                        <c:v>7698</c:v>
                      </c:pt>
                      <c:pt idx="4">
                        <c:v>7845</c:v>
                      </c:pt>
                      <c:pt idx="5">
                        <c:v>7986</c:v>
                      </c:pt>
                      <c:pt idx="6">
                        <c:v>8038</c:v>
                      </c:pt>
                      <c:pt idx="7">
                        <c:v>8168</c:v>
                      </c:pt>
                      <c:pt idx="8">
                        <c:v>8326</c:v>
                      </c:pt>
                      <c:pt idx="9">
                        <c:v>8546</c:v>
                      </c:pt>
                      <c:pt idx="10">
                        <c:v>8488</c:v>
                      </c:pt>
                      <c:pt idx="11">
                        <c:v>8568</c:v>
                      </c:pt>
                      <c:pt idx="12">
                        <c:v>8591</c:v>
                      </c:pt>
                      <c:pt idx="13">
                        <c:v>8713</c:v>
                      </c:pt>
                      <c:pt idx="14">
                        <c:v>7694</c:v>
                      </c:pt>
                      <c:pt idx="15">
                        <c:v>7607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73B8-42BD-A0EF-6BD89A873A34}"/>
                  </c:ext>
                </c:extLst>
              </c15:ser>
            </c15:filteredLineSeries>
            <c15:filteredLineSeries>
              <c15:ser>
                <c:idx val="70"/>
                <c:order val="7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Population!$A$72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Population!$B$72:$Q$72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BDA-4614-BFAD-24A468AB4AB0}"/>
                  </c:ext>
                </c:extLst>
              </c15:ser>
            </c15:filteredLineSeries>
            <c15:filteredLineSeries>
              <c15:ser>
                <c:idx val="71"/>
                <c:order val="7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Population!$A$73</c15:sqref>
                        </c15:formulaRef>
                      </c:ext>
                    </c:extLst>
                    <c:strCache>
                      <c:ptCount val="1"/>
                      <c:pt idx="0">
                        <c:v> TOTAL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Population!$B$73:$Q$73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1452019</c:v>
                      </c:pt>
                      <c:pt idx="1">
                        <c:v>1486168</c:v>
                      </c:pt>
                      <c:pt idx="2">
                        <c:v>1498845</c:v>
                      </c:pt>
                      <c:pt idx="3">
                        <c:v>1518529</c:v>
                      </c:pt>
                      <c:pt idx="4">
                        <c:v>1564702</c:v>
                      </c:pt>
                      <c:pt idx="5">
                        <c:v>1583253</c:v>
                      </c:pt>
                      <c:pt idx="6">
                        <c:v>1603768</c:v>
                      </c:pt>
                      <c:pt idx="7">
                        <c:v>1621102</c:v>
                      </c:pt>
                      <c:pt idx="8">
                        <c:v>1643732</c:v>
                      </c:pt>
                      <c:pt idx="9">
                        <c:v>1665004</c:v>
                      </c:pt>
                      <c:pt idx="10">
                        <c:v>1666935</c:v>
                      </c:pt>
                      <c:pt idx="11">
                        <c:v>1669274</c:v>
                      </c:pt>
                      <c:pt idx="12">
                        <c:v>1685922</c:v>
                      </c:pt>
                      <c:pt idx="13">
                        <c:v>1697004</c:v>
                      </c:pt>
                      <c:pt idx="14">
                        <c:v>1679987</c:v>
                      </c:pt>
                      <c:pt idx="15">
                        <c:v>1674726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BDA-4614-BFAD-24A468AB4AB0}"/>
                  </c:ext>
                </c:extLst>
              </c15:ser>
            </c15:filteredLineSeries>
            <c15:filteredLineSeries>
              <c15:ser>
                <c:idx val="72"/>
                <c:order val="7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Population!$A$74</c15:sqref>
                        </c15:formulaRef>
                      </c:ext>
                    </c:extLst>
                    <c:strCache>
                      <c:ptCount val="1"/>
                      <c:pt idx="0">
                        <c:v> AVERAGE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Population!$B$1:$Q$1</c15:sqref>
                        </c15:formulaRef>
                      </c:ext>
                    </c:extLst>
                    <c:strCache>
                      <c:ptCount val="16"/>
                      <c:pt idx="0">
                        <c:v> 2000 </c:v>
                      </c:pt>
                      <c:pt idx="1">
                        <c:v> 2007 </c:v>
                      </c:pt>
                      <c:pt idx="2">
                        <c:v> 2008 </c:v>
                      </c:pt>
                      <c:pt idx="3">
                        <c:v> 2009 </c:v>
                      </c:pt>
                      <c:pt idx="4">
                        <c:v> 2010 </c:v>
                      </c:pt>
                      <c:pt idx="5">
                        <c:v> 2011 </c:v>
                      </c:pt>
                      <c:pt idx="6">
                        <c:v> 2012 </c:v>
                      </c:pt>
                      <c:pt idx="7">
                        <c:v> 2013 </c:v>
                      </c:pt>
                      <c:pt idx="8">
                        <c:v> 2014 </c:v>
                      </c:pt>
                      <c:pt idx="9">
                        <c:v> 2015 </c:v>
                      </c:pt>
                      <c:pt idx="10">
                        <c:v> 2016 </c:v>
                      </c:pt>
                      <c:pt idx="11">
                        <c:v> 2017 </c:v>
                      </c:pt>
                      <c:pt idx="12">
                        <c:v> 2018 </c:v>
                      </c:pt>
                      <c:pt idx="13">
                        <c:v> 2019 </c:v>
                      </c:pt>
                      <c:pt idx="14">
                        <c:v> 2020 </c:v>
                      </c:pt>
                      <c:pt idx="15">
                        <c:v> 2021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Population!$B$74:$Q$74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20743.128571428573</c:v>
                      </c:pt>
                      <c:pt idx="1">
                        <c:v>21230.971428571429</c:v>
                      </c:pt>
                      <c:pt idx="2">
                        <c:v>21412.071428571428</c:v>
                      </c:pt>
                      <c:pt idx="3">
                        <c:v>21693.271428571428</c:v>
                      </c:pt>
                      <c:pt idx="4">
                        <c:v>22352.885714285716</c:v>
                      </c:pt>
                      <c:pt idx="5">
                        <c:v>22617.9</c:v>
                      </c:pt>
                      <c:pt idx="6">
                        <c:v>22910.971428571429</c:v>
                      </c:pt>
                      <c:pt idx="7">
                        <c:v>23158.6</c:v>
                      </c:pt>
                      <c:pt idx="8">
                        <c:v>23481.885714285716</c:v>
                      </c:pt>
                      <c:pt idx="9">
                        <c:v>23785.771428571428</c:v>
                      </c:pt>
                      <c:pt idx="10">
                        <c:v>23813.357142857141</c:v>
                      </c:pt>
                      <c:pt idx="11">
                        <c:v>23846.771428571428</c:v>
                      </c:pt>
                      <c:pt idx="12">
                        <c:v>24084.6</c:v>
                      </c:pt>
                      <c:pt idx="13">
                        <c:v>24242.914285714287</c:v>
                      </c:pt>
                      <c:pt idx="14">
                        <c:v>23999.814285714285</c:v>
                      </c:pt>
                      <c:pt idx="15">
                        <c:v>23924.657142857144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BDA-4614-BFAD-24A468AB4AB0}"/>
                  </c:ext>
                </c:extLst>
              </c15:ser>
            </c15:filteredLineSeries>
          </c:ext>
        </c:extLst>
      </c:lineChart>
      <c:catAx>
        <c:axId val="163179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939871"/>
        <c:crosses val="autoZero"/>
        <c:auto val="1"/>
        <c:lblAlgn val="ctr"/>
        <c:lblOffset val="100"/>
        <c:noMultiLvlLbl val="0"/>
      </c:catAx>
      <c:valAx>
        <c:axId val="141093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79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Highest Average</a:t>
            </a:r>
            <a:r>
              <a:rPr lang="en-US" baseline="0"/>
              <a:t> ADV Total Rate(2007-2021)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5"/>
          <c:order val="15"/>
          <c:tx>
            <c:strRef>
              <c:f>'ADV Total Rate'!$R$1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'ADV Total Rate'!$A$2:$A$71</c15:sqref>
                  </c15:fullRef>
                </c:ext>
              </c:extLst>
              <c:f>'ADV Total Rate'!$A$62:$A$71</c:f>
              <c:strCache>
                <c:ptCount val="10"/>
                <c:pt idx="0">
                  <c:v>Knox</c:v>
                </c:pt>
                <c:pt idx="1">
                  <c:v>Lamb</c:v>
                </c:pt>
                <c:pt idx="2">
                  <c:v>Swisher</c:v>
                </c:pt>
                <c:pt idx="3">
                  <c:v>Cottle</c:v>
                </c:pt>
                <c:pt idx="4">
                  <c:v>Cochran</c:v>
                </c:pt>
                <c:pt idx="5">
                  <c:v>Fisher</c:v>
                </c:pt>
                <c:pt idx="6">
                  <c:v>Schleicher</c:v>
                </c:pt>
                <c:pt idx="7">
                  <c:v>Concho</c:v>
                </c:pt>
                <c:pt idx="8">
                  <c:v>Lynn</c:v>
                </c:pt>
                <c:pt idx="9">
                  <c:v>King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'ADV Total Rate'!$R$2:$R$71</c15:sqref>
                  </c15:fullRef>
                </c:ext>
              </c:extLst>
              <c:f>'ADV Total Rate'!$R$62:$R$71</c:f>
              <c:numCache>
                <c:formatCode>General</c:formatCode>
                <c:ptCount val="10"/>
                <c:pt idx="0">
                  <c:v>0.73128400000000005</c:v>
                </c:pt>
                <c:pt idx="1">
                  <c:v>0.74188173333333318</c:v>
                </c:pt>
                <c:pt idx="2">
                  <c:v>0.74733999999999989</c:v>
                </c:pt>
                <c:pt idx="3">
                  <c:v>0.75222666666666682</c:v>
                </c:pt>
                <c:pt idx="4">
                  <c:v>0.75357333333333354</c:v>
                </c:pt>
                <c:pt idx="5">
                  <c:v>0.75972433333333333</c:v>
                </c:pt>
                <c:pt idx="6">
                  <c:v>0.77412666666666674</c:v>
                </c:pt>
                <c:pt idx="7">
                  <c:v>0.77674779999999999</c:v>
                </c:pt>
                <c:pt idx="8">
                  <c:v>0.82649399999999995</c:v>
                </c:pt>
                <c:pt idx="9">
                  <c:v>0.98278666666666648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275-5F48-9C29-83CF2637D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953567"/>
        <c:axId val="113952049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'ADV Total Rate'!$B$1</c15:sqref>
                        </c15:formulaRef>
                      </c:ext>
                    </c:extLst>
                    <c:strCache>
                      <c:ptCount val="1"/>
                      <c:pt idx="0">
                        <c:v>2007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'ADV Total Rate'!$A$2:$A$71</c15:sqref>
                        </c15:fullRef>
                        <c15:formulaRef>
                          <c15:sqref>'ADV Total Rate'!$A$62:$A$71</c15:sqref>
                        </c15:formulaRef>
                      </c:ext>
                    </c:extLst>
                    <c:strCache>
                      <c:ptCount val="10"/>
                      <c:pt idx="0">
                        <c:v>Knox</c:v>
                      </c:pt>
                      <c:pt idx="1">
                        <c:v>Lamb</c:v>
                      </c:pt>
                      <c:pt idx="2">
                        <c:v>Swisher</c:v>
                      </c:pt>
                      <c:pt idx="3">
                        <c:v>Cottle</c:v>
                      </c:pt>
                      <c:pt idx="4">
                        <c:v>Cochran</c:v>
                      </c:pt>
                      <c:pt idx="5">
                        <c:v>Fisher</c:v>
                      </c:pt>
                      <c:pt idx="6">
                        <c:v>Schleicher</c:v>
                      </c:pt>
                      <c:pt idx="7">
                        <c:v>Concho</c:v>
                      </c:pt>
                      <c:pt idx="8">
                        <c:v>Lynn</c:v>
                      </c:pt>
                      <c:pt idx="9">
                        <c:v>King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'ADV Total Rate'!$B$2:$B$71</c15:sqref>
                        </c15:fullRef>
                        <c15:formulaRef>
                          <c15:sqref>'ADV Total Rate'!$B$62:$B$71</c15:sqref>
                        </c15:formulaRef>
                      </c:ext>
                    </c:extLst>
                    <c:numCache>
                      <c:formatCode>0.000000</c:formatCode>
                      <c:ptCount val="10"/>
                      <c:pt idx="0">
                        <c:v>0.75666</c:v>
                      </c:pt>
                      <c:pt idx="1">
                        <c:v>0.79430000000000001</c:v>
                      </c:pt>
                      <c:pt idx="2">
                        <c:v>0.71</c:v>
                      </c:pt>
                      <c:pt idx="3">
                        <c:v>0.72440000000000004</c:v>
                      </c:pt>
                      <c:pt idx="4">
                        <c:v>0.53339999999999999</c:v>
                      </c:pt>
                      <c:pt idx="5">
                        <c:v>0.95</c:v>
                      </c:pt>
                      <c:pt idx="6">
                        <c:v>0.67779999999999996</c:v>
                      </c:pt>
                      <c:pt idx="7">
                        <c:v>0.593777</c:v>
                      </c:pt>
                      <c:pt idx="8">
                        <c:v>0.89780000000000004</c:v>
                      </c:pt>
                      <c:pt idx="9">
                        <c:v>0.88329999999999997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275-5F48-9C29-83CF2637D3E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Rate'!$C$1</c15:sqref>
                        </c15:formulaRef>
                      </c:ext>
                    </c:extLst>
                    <c:strCache>
                      <c:ptCount val="1"/>
                      <c:pt idx="0">
                        <c:v>2008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Rate'!$A$2:$A$71</c15:sqref>
                        </c15:fullRef>
                        <c15:formulaRef>
                          <c15:sqref>'ADV Total Rate'!$A$62:$A$71</c15:sqref>
                        </c15:formulaRef>
                      </c:ext>
                    </c:extLst>
                    <c:strCache>
                      <c:ptCount val="10"/>
                      <c:pt idx="0">
                        <c:v>Knox</c:v>
                      </c:pt>
                      <c:pt idx="1">
                        <c:v>Lamb</c:v>
                      </c:pt>
                      <c:pt idx="2">
                        <c:v>Swisher</c:v>
                      </c:pt>
                      <c:pt idx="3">
                        <c:v>Cottle</c:v>
                      </c:pt>
                      <c:pt idx="4">
                        <c:v>Cochran</c:v>
                      </c:pt>
                      <c:pt idx="5">
                        <c:v>Fisher</c:v>
                      </c:pt>
                      <c:pt idx="6">
                        <c:v>Schleicher</c:v>
                      </c:pt>
                      <c:pt idx="7">
                        <c:v>Concho</c:v>
                      </c:pt>
                      <c:pt idx="8">
                        <c:v>Lynn</c:v>
                      </c:pt>
                      <c:pt idx="9">
                        <c:v>King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Rate'!$C$2:$C$71</c15:sqref>
                        </c15:fullRef>
                        <c15:formulaRef>
                          <c15:sqref>'ADV Total Rate'!$C$62:$C$71</c15:sqref>
                        </c15:formulaRef>
                      </c:ext>
                    </c:extLst>
                    <c:numCache>
                      <c:formatCode>0.000000</c:formatCode>
                      <c:ptCount val="10"/>
                      <c:pt idx="0">
                        <c:v>0.75665000000000004</c:v>
                      </c:pt>
                      <c:pt idx="1">
                        <c:v>0.79430000000000001</c:v>
                      </c:pt>
                      <c:pt idx="2">
                        <c:v>0.80979999999999996</c:v>
                      </c:pt>
                      <c:pt idx="3">
                        <c:v>0.66859999999999997</c:v>
                      </c:pt>
                      <c:pt idx="4">
                        <c:v>0.49340000000000001</c:v>
                      </c:pt>
                      <c:pt idx="5">
                        <c:v>0.82477999999999996</c:v>
                      </c:pt>
                      <c:pt idx="6">
                        <c:v>0.65</c:v>
                      </c:pt>
                      <c:pt idx="7">
                        <c:v>0.59195699999999996</c:v>
                      </c:pt>
                      <c:pt idx="8">
                        <c:v>0.87931000000000004</c:v>
                      </c:pt>
                      <c:pt idx="9">
                        <c:v>0.88329999999999997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275-5F48-9C29-83CF2637D3E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Rate'!$D$1</c15:sqref>
                        </c15:formulaRef>
                      </c:ext>
                    </c:extLst>
                    <c:strCache>
                      <c:ptCount val="1"/>
                      <c:pt idx="0">
                        <c:v>2009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Rate'!$A$2:$A$71</c15:sqref>
                        </c15:fullRef>
                        <c15:formulaRef>
                          <c15:sqref>'ADV Total Rate'!$A$62:$A$71</c15:sqref>
                        </c15:formulaRef>
                      </c:ext>
                    </c:extLst>
                    <c:strCache>
                      <c:ptCount val="10"/>
                      <c:pt idx="0">
                        <c:v>Knox</c:v>
                      </c:pt>
                      <c:pt idx="1">
                        <c:v>Lamb</c:v>
                      </c:pt>
                      <c:pt idx="2">
                        <c:v>Swisher</c:v>
                      </c:pt>
                      <c:pt idx="3">
                        <c:v>Cottle</c:v>
                      </c:pt>
                      <c:pt idx="4">
                        <c:v>Cochran</c:v>
                      </c:pt>
                      <c:pt idx="5">
                        <c:v>Fisher</c:v>
                      </c:pt>
                      <c:pt idx="6">
                        <c:v>Schleicher</c:v>
                      </c:pt>
                      <c:pt idx="7">
                        <c:v>Concho</c:v>
                      </c:pt>
                      <c:pt idx="8">
                        <c:v>Lynn</c:v>
                      </c:pt>
                      <c:pt idx="9">
                        <c:v>King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Rate'!$D$2:$D$71</c15:sqref>
                        </c15:fullRef>
                        <c15:formulaRef>
                          <c15:sqref>'ADV Total Rate'!$D$62:$D$71</c15:sqref>
                        </c15:formulaRef>
                      </c:ext>
                    </c:extLst>
                    <c:numCache>
                      <c:formatCode>0.000000</c:formatCode>
                      <c:ptCount val="10"/>
                      <c:pt idx="0">
                        <c:v>0.75360000000000005</c:v>
                      </c:pt>
                      <c:pt idx="1">
                        <c:v>0.79430000000000001</c:v>
                      </c:pt>
                      <c:pt idx="2">
                        <c:v>0.72140000000000004</c:v>
                      </c:pt>
                      <c:pt idx="3">
                        <c:v>0.63270000000000004</c:v>
                      </c:pt>
                      <c:pt idx="4">
                        <c:v>0.58489999999999998</c:v>
                      </c:pt>
                      <c:pt idx="5">
                        <c:v>0.81</c:v>
                      </c:pt>
                      <c:pt idx="6">
                        <c:v>0.81020000000000003</c:v>
                      </c:pt>
                      <c:pt idx="7">
                        <c:v>0.64100000000000001</c:v>
                      </c:pt>
                      <c:pt idx="8">
                        <c:v>0.86109999999999998</c:v>
                      </c:pt>
                      <c:pt idx="9">
                        <c:v>1.1000000000000001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275-5F48-9C29-83CF2637D3E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Rate'!$E$1</c15:sqref>
                        </c15:formulaRef>
                      </c:ext>
                    </c:extLst>
                    <c:strCache>
                      <c:ptCount val="1"/>
                      <c:pt idx="0">
                        <c:v>2010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Rate'!$A$2:$A$71</c15:sqref>
                        </c15:fullRef>
                        <c15:formulaRef>
                          <c15:sqref>'ADV Total Rate'!$A$62:$A$71</c15:sqref>
                        </c15:formulaRef>
                      </c:ext>
                    </c:extLst>
                    <c:strCache>
                      <c:ptCount val="10"/>
                      <c:pt idx="0">
                        <c:v>Knox</c:v>
                      </c:pt>
                      <c:pt idx="1">
                        <c:v>Lamb</c:v>
                      </c:pt>
                      <c:pt idx="2">
                        <c:v>Swisher</c:v>
                      </c:pt>
                      <c:pt idx="3">
                        <c:v>Cottle</c:v>
                      </c:pt>
                      <c:pt idx="4">
                        <c:v>Cochran</c:v>
                      </c:pt>
                      <c:pt idx="5">
                        <c:v>Fisher</c:v>
                      </c:pt>
                      <c:pt idx="6">
                        <c:v>Schleicher</c:v>
                      </c:pt>
                      <c:pt idx="7">
                        <c:v>Concho</c:v>
                      </c:pt>
                      <c:pt idx="8">
                        <c:v>Lynn</c:v>
                      </c:pt>
                      <c:pt idx="9">
                        <c:v>King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Rate'!$E$2:$E$71</c15:sqref>
                        </c15:fullRef>
                        <c15:formulaRef>
                          <c15:sqref>'ADV Total Rate'!$E$62:$E$71</c15:sqref>
                        </c15:formulaRef>
                      </c:ext>
                    </c:extLst>
                    <c:numCache>
                      <c:formatCode>0.000000</c:formatCode>
                      <c:ptCount val="10"/>
                      <c:pt idx="0">
                        <c:v>0.76624000000000003</c:v>
                      </c:pt>
                      <c:pt idx="1">
                        <c:v>0.79430000000000001</c:v>
                      </c:pt>
                      <c:pt idx="2">
                        <c:v>0.755</c:v>
                      </c:pt>
                      <c:pt idx="3">
                        <c:v>0.73839999999999995</c:v>
                      </c:pt>
                      <c:pt idx="4">
                        <c:v>0.52</c:v>
                      </c:pt>
                      <c:pt idx="5">
                        <c:v>0.79</c:v>
                      </c:pt>
                      <c:pt idx="6">
                        <c:v>0.72499999999999998</c:v>
                      </c:pt>
                      <c:pt idx="7">
                        <c:v>0.70735899999999996</c:v>
                      </c:pt>
                      <c:pt idx="8">
                        <c:v>0.86109999999999998</c:v>
                      </c:pt>
                      <c:pt idx="9">
                        <c:v>1.01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275-5F48-9C29-83CF2637D3E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Rate'!$F$1</c15:sqref>
                        </c15:formulaRef>
                      </c:ext>
                    </c:extLst>
                    <c:strCache>
                      <c:ptCount val="1"/>
                      <c:pt idx="0">
                        <c:v>2011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Rate'!$A$2:$A$71</c15:sqref>
                        </c15:fullRef>
                        <c15:formulaRef>
                          <c15:sqref>'ADV Total Rate'!$A$62:$A$71</c15:sqref>
                        </c15:formulaRef>
                      </c:ext>
                    </c:extLst>
                    <c:strCache>
                      <c:ptCount val="10"/>
                      <c:pt idx="0">
                        <c:v>Knox</c:v>
                      </c:pt>
                      <c:pt idx="1">
                        <c:v>Lamb</c:v>
                      </c:pt>
                      <c:pt idx="2">
                        <c:v>Swisher</c:v>
                      </c:pt>
                      <c:pt idx="3">
                        <c:v>Cottle</c:v>
                      </c:pt>
                      <c:pt idx="4">
                        <c:v>Cochran</c:v>
                      </c:pt>
                      <c:pt idx="5">
                        <c:v>Fisher</c:v>
                      </c:pt>
                      <c:pt idx="6">
                        <c:v>Schleicher</c:v>
                      </c:pt>
                      <c:pt idx="7">
                        <c:v>Concho</c:v>
                      </c:pt>
                      <c:pt idx="8">
                        <c:v>Lynn</c:v>
                      </c:pt>
                      <c:pt idx="9">
                        <c:v>King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Rate'!$F$2:$F$71</c15:sqref>
                        </c15:fullRef>
                        <c15:formulaRef>
                          <c15:sqref>'ADV Total Rate'!$F$62:$F$71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0.76622999999999997</c:v>
                      </c:pt>
                      <c:pt idx="1">
                        <c:v>0.79430000000000001</c:v>
                      </c:pt>
                      <c:pt idx="2">
                        <c:v>0.745</c:v>
                      </c:pt>
                      <c:pt idx="3">
                        <c:v>0.80330000000000001</c:v>
                      </c:pt>
                      <c:pt idx="4">
                        <c:v>0.47899999999999998</c:v>
                      </c:pt>
                      <c:pt idx="5">
                        <c:v>0.8</c:v>
                      </c:pt>
                      <c:pt idx="6">
                        <c:v>0.79090000000000005</c:v>
                      </c:pt>
                      <c:pt idx="7">
                        <c:v>0.73282099999999994</c:v>
                      </c:pt>
                      <c:pt idx="8">
                        <c:v>0.86109999999999998</c:v>
                      </c:pt>
                      <c:pt idx="9">
                        <c:v>1.01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275-5F48-9C29-83CF2637D3E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Rate'!$G$1</c15:sqref>
                        </c15:formulaRef>
                      </c:ext>
                    </c:extLst>
                    <c:strCache>
                      <c:ptCount val="1"/>
                      <c:pt idx="0">
                        <c:v>2012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Rate'!$A$2:$A$71</c15:sqref>
                        </c15:fullRef>
                        <c15:formulaRef>
                          <c15:sqref>'ADV Total Rate'!$A$62:$A$71</c15:sqref>
                        </c15:formulaRef>
                      </c:ext>
                    </c:extLst>
                    <c:strCache>
                      <c:ptCount val="10"/>
                      <c:pt idx="0">
                        <c:v>Knox</c:v>
                      </c:pt>
                      <c:pt idx="1">
                        <c:v>Lamb</c:v>
                      </c:pt>
                      <c:pt idx="2">
                        <c:v>Swisher</c:v>
                      </c:pt>
                      <c:pt idx="3">
                        <c:v>Cottle</c:v>
                      </c:pt>
                      <c:pt idx="4">
                        <c:v>Cochran</c:v>
                      </c:pt>
                      <c:pt idx="5">
                        <c:v>Fisher</c:v>
                      </c:pt>
                      <c:pt idx="6">
                        <c:v>Schleicher</c:v>
                      </c:pt>
                      <c:pt idx="7">
                        <c:v>Concho</c:v>
                      </c:pt>
                      <c:pt idx="8">
                        <c:v>Lynn</c:v>
                      </c:pt>
                      <c:pt idx="9">
                        <c:v>King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Rate'!$G$2:$G$71</c15:sqref>
                        </c15:fullRef>
                        <c15:formulaRef>
                          <c15:sqref>'ADV Total Rate'!$G$62:$G$71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0.73641999999999996</c:v>
                      </c:pt>
                      <c:pt idx="1">
                        <c:v>0.79430000000000001</c:v>
                      </c:pt>
                      <c:pt idx="2">
                        <c:v>0.76500000000000001</c:v>
                      </c:pt>
                      <c:pt idx="3">
                        <c:v>0.78959999999999997</c:v>
                      </c:pt>
                      <c:pt idx="4">
                        <c:v>0.439</c:v>
                      </c:pt>
                      <c:pt idx="5">
                        <c:v>0.77400000000000002</c:v>
                      </c:pt>
                      <c:pt idx="6">
                        <c:v>0.67210000000000003</c:v>
                      </c:pt>
                      <c:pt idx="7">
                        <c:v>0.74319500000000005</c:v>
                      </c:pt>
                      <c:pt idx="8">
                        <c:v>0.77</c:v>
                      </c:pt>
                      <c:pt idx="9">
                        <c:v>0.81689999999999996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275-5F48-9C29-83CF2637D3E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Rate'!$H$1</c15:sqref>
                        </c15:formulaRef>
                      </c:ext>
                    </c:extLst>
                    <c:strCache>
                      <c:ptCount val="1"/>
                      <c:pt idx="0">
                        <c:v>2013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Rate'!$A$2:$A$71</c15:sqref>
                        </c15:fullRef>
                        <c15:formulaRef>
                          <c15:sqref>'ADV Total Rate'!$A$62:$A$71</c15:sqref>
                        </c15:formulaRef>
                      </c:ext>
                    </c:extLst>
                    <c:strCache>
                      <c:ptCount val="10"/>
                      <c:pt idx="0">
                        <c:v>Knox</c:v>
                      </c:pt>
                      <c:pt idx="1">
                        <c:v>Lamb</c:v>
                      </c:pt>
                      <c:pt idx="2">
                        <c:v>Swisher</c:v>
                      </c:pt>
                      <c:pt idx="3">
                        <c:v>Cottle</c:v>
                      </c:pt>
                      <c:pt idx="4">
                        <c:v>Cochran</c:v>
                      </c:pt>
                      <c:pt idx="5">
                        <c:v>Fisher</c:v>
                      </c:pt>
                      <c:pt idx="6">
                        <c:v>Schleicher</c:v>
                      </c:pt>
                      <c:pt idx="7">
                        <c:v>Concho</c:v>
                      </c:pt>
                      <c:pt idx="8">
                        <c:v>Lynn</c:v>
                      </c:pt>
                      <c:pt idx="9">
                        <c:v>King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Rate'!$H$2:$H$71</c15:sqref>
                        </c15:fullRef>
                        <c15:formulaRef>
                          <c15:sqref>'ADV Total Rate'!$H$62:$H$71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0.74765000000000004</c:v>
                      </c:pt>
                      <c:pt idx="1">
                        <c:v>0.79430000000000001</c:v>
                      </c:pt>
                      <c:pt idx="2">
                        <c:v>0.72</c:v>
                      </c:pt>
                      <c:pt idx="3">
                        <c:v>0.79969999999999997</c:v>
                      </c:pt>
                      <c:pt idx="4">
                        <c:v>0.51600000000000001</c:v>
                      </c:pt>
                      <c:pt idx="5">
                        <c:v>0.79679999999999995</c:v>
                      </c:pt>
                      <c:pt idx="6">
                        <c:v>0.76759999999999995</c:v>
                      </c:pt>
                      <c:pt idx="7">
                        <c:v>0.79964999999999997</c:v>
                      </c:pt>
                      <c:pt idx="8">
                        <c:v>0.81</c:v>
                      </c:pt>
                      <c:pt idx="9">
                        <c:v>0.98529999999999995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275-5F48-9C29-83CF2637D3E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Rate'!$I$1</c15:sqref>
                        </c15:formulaRef>
                      </c:ext>
                    </c:extLst>
                    <c:strCache>
                      <c:ptCount val="1"/>
                      <c:pt idx="0">
                        <c:v>2014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Rate'!$A$2:$A$71</c15:sqref>
                        </c15:fullRef>
                        <c15:formulaRef>
                          <c15:sqref>'ADV Total Rate'!$A$62:$A$71</c15:sqref>
                        </c15:formulaRef>
                      </c:ext>
                    </c:extLst>
                    <c:strCache>
                      <c:ptCount val="10"/>
                      <c:pt idx="0">
                        <c:v>Knox</c:v>
                      </c:pt>
                      <c:pt idx="1">
                        <c:v>Lamb</c:v>
                      </c:pt>
                      <c:pt idx="2">
                        <c:v>Swisher</c:v>
                      </c:pt>
                      <c:pt idx="3">
                        <c:v>Cottle</c:v>
                      </c:pt>
                      <c:pt idx="4">
                        <c:v>Cochran</c:v>
                      </c:pt>
                      <c:pt idx="5">
                        <c:v>Fisher</c:v>
                      </c:pt>
                      <c:pt idx="6">
                        <c:v>Schleicher</c:v>
                      </c:pt>
                      <c:pt idx="7">
                        <c:v>Concho</c:v>
                      </c:pt>
                      <c:pt idx="8">
                        <c:v>Lynn</c:v>
                      </c:pt>
                      <c:pt idx="9">
                        <c:v>King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Rate'!$I$2:$I$71</c15:sqref>
                        </c15:fullRef>
                        <c15:formulaRef>
                          <c15:sqref>'ADV Total Rate'!$I$62:$I$71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0.67905000000000004</c:v>
                      </c:pt>
                      <c:pt idx="1">
                        <c:v>0.79430000000000001</c:v>
                      </c:pt>
                      <c:pt idx="2">
                        <c:v>0.72</c:v>
                      </c:pt>
                      <c:pt idx="3">
                        <c:v>0.71009999999999995</c:v>
                      </c:pt>
                      <c:pt idx="4">
                        <c:v>0.53059999999999996</c:v>
                      </c:pt>
                      <c:pt idx="5">
                        <c:v>0.72399999999999998</c:v>
                      </c:pt>
                      <c:pt idx="6">
                        <c:v>0.79320000000000002</c:v>
                      </c:pt>
                      <c:pt idx="7">
                        <c:v>0.833596</c:v>
                      </c:pt>
                      <c:pt idx="8">
                        <c:v>0.85</c:v>
                      </c:pt>
                      <c:pt idx="9">
                        <c:v>1.0306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275-5F48-9C29-83CF2637D3E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Rate'!$J$1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Rate'!$A$2:$A$71</c15:sqref>
                        </c15:fullRef>
                        <c15:formulaRef>
                          <c15:sqref>'ADV Total Rate'!$A$62:$A$71</c15:sqref>
                        </c15:formulaRef>
                      </c:ext>
                    </c:extLst>
                    <c:strCache>
                      <c:ptCount val="10"/>
                      <c:pt idx="0">
                        <c:v>Knox</c:v>
                      </c:pt>
                      <c:pt idx="1">
                        <c:v>Lamb</c:v>
                      </c:pt>
                      <c:pt idx="2">
                        <c:v>Swisher</c:v>
                      </c:pt>
                      <c:pt idx="3">
                        <c:v>Cottle</c:v>
                      </c:pt>
                      <c:pt idx="4">
                        <c:v>Cochran</c:v>
                      </c:pt>
                      <c:pt idx="5">
                        <c:v>Fisher</c:v>
                      </c:pt>
                      <c:pt idx="6">
                        <c:v>Schleicher</c:v>
                      </c:pt>
                      <c:pt idx="7">
                        <c:v>Concho</c:v>
                      </c:pt>
                      <c:pt idx="8">
                        <c:v>Lynn</c:v>
                      </c:pt>
                      <c:pt idx="9">
                        <c:v>King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Rate'!$J$2:$J$71</c15:sqref>
                        </c15:fullRef>
                        <c15:formulaRef>
                          <c15:sqref>'ADV Total Rate'!$J$62:$J$71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0.76097999999999999</c:v>
                      </c:pt>
                      <c:pt idx="1">
                        <c:v>8.0260000000000001E-3</c:v>
                      </c:pt>
                      <c:pt idx="2">
                        <c:v>0.76800000000000002</c:v>
                      </c:pt>
                      <c:pt idx="3">
                        <c:v>0.71009999999999995</c:v>
                      </c:pt>
                      <c:pt idx="4">
                        <c:v>0.83530000000000004</c:v>
                      </c:pt>
                      <c:pt idx="5">
                        <c:v>0.81550500000000004</c:v>
                      </c:pt>
                      <c:pt idx="6">
                        <c:v>0.92220000000000002</c:v>
                      </c:pt>
                      <c:pt idx="7">
                        <c:v>0.94708000000000003</c:v>
                      </c:pt>
                      <c:pt idx="8">
                        <c:v>0.91700000000000004</c:v>
                      </c:pt>
                      <c:pt idx="9">
                        <c:v>1.0306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275-5F48-9C29-83CF2637D3E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Rate'!$K$1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Rate'!$A$2:$A$71</c15:sqref>
                        </c15:fullRef>
                        <c15:formulaRef>
                          <c15:sqref>'ADV Total Rate'!$A$62:$A$71</c15:sqref>
                        </c15:formulaRef>
                      </c:ext>
                    </c:extLst>
                    <c:strCache>
                      <c:ptCount val="10"/>
                      <c:pt idx="0">
                        <c:v>Knox</c:v>
                      </c:pt>
                      <c:pt idx="1">
                        <c:v>Lamb</c:v>
                      </c:pt>
                      <c:pt idx="2">
                        <c:v>Swisher</c:v>
                      </c:pt>
                      <c:pt idx="3">
                        <c:v>Cottle</c:v>
                      </c:pt>
                      <c:pt idx="4">
                        <c:v>Cochran</c:v>
                      </c:pt>
                      <c:pt idx="5">
                        <c:v>Fisher</c:v>
                      </c:pt>
                      <c:pt idx="6">
                        <c:v>Schleicher</c:v>
                      </c:pt>
                      <c:pt idx="7">
                        <c:v>Concho</c:v>
                      </c:pt>
                      <c:pt idx="8">
                        <c:v>Lynn</c:v>
                      </c:pt>
                      <c:pt idx="9">
                        <c:v>King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Rate'!$K$2:$K$71</c15:sqref>
                        </c15:fullRef>
                        <c15:formulaRef>
                          <c15:sqref>'ADV Total Rate'!$K$62:$K$71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0.74031000000000002</c:v>
                      </c:pt>
                      <c:pt idx="1">
                        <c:v>0.79430000000000001</c:v>
                      </c:pt>
                      <c:pt idx="2">
                        <c:v>0.79</c:v>
                      </c:pt>
                      <c:pt idx="3">
                        <c:v>0.77869999999999995</c:v>
                      </c:pt>
                      <c:pt idx="4" formatCode="0.0">
                        <c:v>1.1000000000000001</c:v>
                      </c:pt>
                      <c:pt idx="5">
                        <c:v>0.81550500000000004</c:v>
                      </c:pt>
                      <c:pt idx="6">
                        <c:v>0.92220000000000002</c:v>
                      </c:pt>
                      <c:pt idx="7">
                        <c:v>1.02023</c:v>
                      </c:pt>
                      <c:pt idx="8">
                        <c:v>0.89</c:v>
                      </c:pt>
                      <c:pt idx="9">
                        <c:v>1.0306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75-5F48-9C29-83CF2637D3E7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Rate'!$L$1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Rate'!$A$2:$A$71</c15:sqref>
                        </c15:fullRef>
                        <c15:formulaRef>
                          <c15:sqref>'ADV Total Rate'!$A$62:$A$71</c15:sqref>
                        </c15:formulaRef>
                      </c:ext>
                    </c:extLst>
                    <c:strCache>
                      <c:ptCount val="10"/>
                      <c:pt idx="0">
                        <c:v>Knox</c:v>
                      </c:pt>
                      <c:pt idx="1">
                        <c:v>Lamb</c:v>
                      </c:pt>
                      <c:pt idx="2">
                        <c:v>Swisher</c:v>
                      </c:pt>
                      <c:pt idx="3">
                        <c:v>Cottle</c:v>
                      </c:pt>
                      <c:pt idx="4">
                        <c:v>Cochran</c:v>
                      </c:pt>
                      <c:pt idx="5">
                        <c:v>Fisher</c:v>
                      </c:pt>
                      <c:pt idx="6">
                        <c:v>Schleicher</c:v>
                      </c:pt>
                      <c:pt idx="7">
                        <c:v>Concho</c:v>
                      </c:pt>
                      <c:pt idx="8">
                        <c:v>Lynn</c:v>
                      </c:pt>
                      <c:pt idx="9">
                        <c:v>King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Rate'!$L$2:$L$71</c15:sqref>
                        </c15:fullRef>
                        <c15:formulaRef>
                          <c15:sqref>'ADV Total Rate'!$L$62:$L$71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0.73031000000000001</c:v>
                      </c:pt>
                      <c:pt idx="1">
                        <c:v>0.79430000000000001</c:v>
                      </c:pt>
                      <c:pt idx="2">
                        <c:v>0.8125</c:v>
                      </c:pt>
                      <c:pt idx="3">
                        <c:v>0.77869999999999995</c:v>
                      </c:pt>
                      <c:pt idx="4">
                        <c:v>1.1000000000000001</c:v>
                      </c:pt>
                      <c:pt idx="5">
                        <c:v>0.85607</c:v>
                      </c:pt>
                      <c:pt idx="6">
                        <c:v>0.89649999999999996</c:v>
                      </c:pt>
                      <c:pt idx="7">
                        <c:v>0.93479999999999996</c:v>
                      </c:pt>
                      <c:pt idx="8">
                        <c:v>0.85</c:v>
                      </c:pt>
                      <c:pt idx="9">
                        <c:v>1.0306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75-5F48-9C29-83CF2637D3E7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Rate'!$M$1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Rate'!$A$2:$A$71</c15:sqref>
                        </c15:fullRef>
                        <c15:formulaRef>
                          <c15:sqref>'ADV Total Rate'!$A$62:$A$71</c15:sqref>
                        </c15:formulaRef>
                      </c:ext>
                    </c:extLst>
                    <c:strCache>
                      <c:ptCount val="10"/>
                      <c:pt idx="0">
                        <c:v>Knox</c:v>
                      </c:pt>
                      <c:pt idx="1">
                        <c:v>Lamb</c:v>
                      </c:pt>
                      <c:pt idx="2">
                        <c:v>Swisher</c:v>
                      </c:pt>
                      <c:pt idx="3">
                        <c:v>Cottle</c:v>
                      </c:pt>
                      <c:pt idx="4">
                        <c:v>Cochran</c:v>
                      </c:pt>
                      <c:pt idx="5">
                        <c:v>Fisher</c:v>
                      </c:pt>
                      <c:pt idx="6">
                        <c:v>Schleicher</c:v>
                      </c:pt>
                      <c:pt idx="7">
                        <c:v>Concho</c:v>
                      </c:pt>
                      <c:pt idx="8">
                        <c:v>Lynn</c:v>
                      </c:pt>
                      <c:pt idx="9">
                        <c:v>King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Rate'!$M$2:$M$71</c15:sqref>
                        </c15:fullRef>
                        <c15:formulaRef>
                          <c15:sqref>'ADV Total Rate'!$M$62:$M$71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0.74480000000000002</c:v>
                      </c:pt>
                      <c:pt idx="1">
                        <c:v>0.79430000000000001</c:v>
                      </c:pt>
                      <c:pt idx="2">
                        <c:v>0.82</c:v>
                      </c:pt>
                      <c:pt idx="3">
                        <c:v>0.77870000000000006</c:v>
                      </c:pt>
                      <c:pt idx="4">
                        <c:v>1.0259</c:v>
                      </c:pt>
                      <c:pt idx="5">
                        <c:v>0.81564899999999996</c:v>
                      </c:pt>
                      <c:pt idx="6">
                        <c:v>0.89649999999999996</c:v>
                      </c:pt>
                      <c:pt idx="7">
                        <c:v>0.90128600000000003</c:v>
                      </c:pt>
                      <c:pt idx="8">
                        <c:v>0.77</c:v>
                      </c:pt>
                      <c:pt idx="9">
                        <c:v>1.0306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75-5F48-9C29-83CF2637D3E7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Rate'!$N$1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Rate'!$A$2:$A$71</c15:sqref>
                        </c15:fullRef>
                        <c15:formulaRef>
                          <c15:sqref>'ADV Total Rate'!$A$62:$A$71</c15:sqref>
                        </c15:formulaRef>
                      </c:ext>
                    </c:extLst>
                    <c:strCache>
                      <c:ptCount val="10"/>
                      <c:pt idx="0">
                        <c:v>Knox</c:v>
                      </c:pt>
                      <c:pt idx="1">
                        <c:v>Lamb</c:v>
                      </c:pt>
                      <c:pt idx="2">
                        <c:v>Swisher</c:v>
                      </c:pt>
                      <c:pt idx="3">
                        <c:v>Cottle</c:v>
                      </c:pt>
                      <c:pt idx="4">
                        <c:v>Cochran</c:v>
                      </c:pt>
                      <c:pt idx="5">
                        <c:v>Fisher</c:v>
                      </c:pt>
                      <c:pt idx="6">
                        <c:v>Schleicher</c:v>
                      </c:pt>
                      <c:pt idx="7">
                        <c:v>Concho</c:v>
                      </c:pt>
                      <c:pt idx="8">
                        <c:v>Lynn</c:v>
                      </c:pt>
                      <c:pt idx="9">
                        <c:v>King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Rate'!$N$2:$N$71</c15:sqref>
                        </c15:fullRef>
                        <c15:formulaRef>
                          <c15:sqref>'ADV Total Rate'!$N$62:$N$71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0.74480000000000002</c:v>
                      </c:pt>
                      <c:pt idx="1">
                        <c:v>0.79430000000000001</c:v>
                      </c:pt>
                      <c:pt idx="2">
                        <c:v>0.63700000000000001</c:v>
                      </c:pt>
                      <c:pt idx="3">
                        <c:v>0.77869999999999995</c:v>
                      </c:pt>
                      <c:pt idx="4">
                        <c:v>1.05</c:v>
                      </c:pt>
                      <c:pt idx="5">
                        <c:v>0.13394600000000001</c:v>
                      </c:pt>
                      <c:pt idx="6">
                        <c:v>0.69589999999999996</c:v>
                      </c:pt>
                      <c:pt idx="7">
                        <c:v>0.94705799999999996</c:v>
                      </c:pt>
                      <c:pt idx="8">
                        <c:v>0.75</c:v>
                      </c:pt>
                      <c:pt idx="9">
                        <c:v>1.0306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275-5F48-9C29-83CF2637D3E7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Rate'!$O$1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Rate'!$A$2:$A$71</c15:sqref>
                        </c15:fullRef>
                        <c15:formulaRef>
                          <c15:sqref>'ADV Total Rate'!$A$62:$A$71</c15:sqref>
                        </c15:formulaRef>
                      </c:ext>
                    </c:extLst>
                    <c:strCache>
                      <c:ptCount val="10"/>
                      <c:pt idx="0">
                        <c:v>Knox</c:v>
                      </c:pt>
                      <c:pt idx="1">
                        <c:v>Lamb</c:v>
                      </c:pt>
                      <c:pt idx="2">
                        <c:v>Swisher</c:v>
                      </c:pt>
                      <c:pt idx="3">
                        <c:v>Cottle</c:v>
                      </c:pt>
                      <c:pt idx="4">
                        <c:v>Cochran</c:v>
                      </c:pt>
                      <c:pt idx="5">
                        <c:v>Fisher</c:v>
                      </c:pt>
                      <c:pt idx="6">
                        <c:v>Schleicher</c:v>
                      </c:pt>
                      <c:pt idx="7">
                        <c:v>Concho</c:v>
                      </c:pt>
                      <c:pt idx="8">
                        <c:v>Lynn</c:v>
                      </c:pt>
                      <c:pt idx="9">
                        <c:v>King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Rate'!$O$2:$O$71</c15:sqref>
                        </c15:fullRef>
                        <c15:formulaRef>
                          <c15:sqref>'ADV Total Rate'!$O$62:$O$71</c15:sqref>
                        </c15:formulaRef>
                      </c:ext>
                    </c:extLst>
                    <c:numCache>
                      <c:formatCode>#,##0.000000</c:formatCode>
                      <c:ptCount val="10"/>
                      <c:pt idx="0">
                        <c:v>0.66400000000000003</c:v>
                      </c:pt>
                      <c:pt idx="1">
                        <c:v>0.79430000000000001</c:v>
                      </c:pt>
                      <c:pt idx="2">
                        <c:v>0.72139999999999993</c:v>
                      </c:pt>
                      <c:pt idx="3">
                        <c:v>0.77870000000000006</c:v>
                      </c:pt>
                      <c:pt idx="4">
                        <c:v>1.0354000000000001</c:v>
                      </c:pt>
                      <c:pt idx="5">
                        <c:v>0.7577029999999999</c:v>
                      </c:pt>
                      <c:pt idx="6">
                        <c:v>0.69589999999999996</c:v>
                      </c:pt>
                      <c:pt idx="7">
                        <c:v>0.716588</c:v>
                      </c:pt>
                      <c:pt idx="8">
                        <c:v>0.73</c:v>
                      </c:pt>
                      <c:pt idx="9">
                        <c:v>0.93470000000000009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275-5F48-9C29-83CF2637D3E7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Rate'!$P$1</c15:sqref>
                        </c15:formulaRef>
                      </c:ext>
                    </c:extLst>
                    <c:strCache>
                      <c:ptCount val="1"/>
                      <c:pt idx="0">
                        <c:v>2021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Rate'!$A$2:$A$71</c15:sqref>
                        </c15:fullRef>
                        <c15:formulaRef>
                          <c15:sqref>'ADV Total Rate'!$A$62:$A$71</c15:sqref>
                        </c15:formulaRef>
                      </c:ext>
                    </c:extLst>
                    <c:strCache>
                      <c:ptCount val="10"/>
                      <c:pt idx="0">
                        <c:v>Knox</c:v>
                      </c:pt>
                      <c:pt idx="1">
                        <c:v>Lamb</c:v>
                      </c:pt>
                      <c:pt idx="2">
                        <c:v>Swisher</c:v>
                      </c:pt>
                      <c:pt idx="3">
                        <c:v>Cottle</c:v>
                      </c:pt>
                      <c:pt idx="4">
                        <c:v>Cochran</c:v>
                      </c:pt>
                      <c:pt idx="5">
                        <c:v>Fisher</c:v>
                      </c:pt>
                      <c:pt idx="6">
                        <c:v>Schleicher</c:v>
                      </c:pt>
                      <c:pt idx="7">
                        <c:v>Concho</c:v>
                      </c:pt>
                      <c:pt idx="8">
                        <c:v>Lynn</c:v>
                      </c:pt>
                      <c:pt idx="9">
                        <c:v>King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Rate'!$P$2:$P$71</c15:sqref>
                        </c15:fullRef>
                        <c15:formulaRef>
                          <c15:sqref>'ADV Total Rate'!$P$62:$P$71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0.62156000000000011</c:v>
                      </c:pt>
                      <c:pt idx="1">
                        <c:v>0.79430000000000001</c:v>
                      </c:pt>
                      <c:pt idx="2">
                        <c:v>0.71500000000000008</c:v>
                      </c:pt>
                      <c:pt idx="3">
                        <c:v>0.81299999999999994</c:v>
                      </c:pt>
                      <c:pt idx="4">
                        <c:v>1.0607</c:v>
                      </c:pt>
                      <c:pt idx="5">
                        <c:v>0.73190699999999997</c:v>
                      </c:pt>
                      <c:pt idx="6">
                        <c:v>0.69589999999999996</c:v>
                      </c:pt>
                      <c:pt idx="7">
                        <c:v>0.54081999999999997</c:v>
                      </c:pt>
                      <c:pt idx="8">
                        <c:v>0.7</c:v>
                      </c:pt>
                      <c:pt idx="9">
                        <c:v>0.93470000000000009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75-5F48-9C29-83CF2637D3E7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Rate'!$S$1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Rate'!$A$2:$A$71</c15:sqref>
                        </c15:fullRef>
                        <c15:formulaRef>
                          <c15:sqref>'ADV Total Rate'!$A$62:$A$71</c15:sqref>
                        </c15:formulaRef>
                      </c:ext>
                    </c:extLst>
                    <c:strCache>
                      <c:ptCount val="10"/>
                      <c:pt idx="0">
                        <c:v>Knox</c:v>
                      </c:pt>
                      <c:pt idx="1">
                        <c:v>Lamb</c:v>
                      </c:pt>
                      <c:pt idx="2">
                        <c:v>Swisher</c:v>
                      </c:pt>
                      <c:pt idx="3">
                        <c:v>Cottle</c:v>
                      </c:pt>
                      <c:pt idx="4">
                        <c:v>Cochran</c:v>
                      </c:pt>
                      <c:pt idx="5">
                        <c:v>Fisher</c:v>
                      </c:pt>
                      <c:pt idx="6">
                        <c:v>Schleicher</c:v>
                      </c:pt>
                      <c:pt idx="7">
                        <c:v>Concho</c:v>
                      </c:pt>
                      <c:pt idx="8">
                        <c:v>Lynn</c:v>
                      </c:pt>
                      <c:pt idx="9">
                        <c:v>King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Rate'!$S$2:$S$71</c15:sqref>
                        </c15:fullRef>
                        <c15:formulaRef>
                          <c15:sqref>'ADV Total Rate'!$S$62:$S$71</c15:sqref>
                        </c15:formulaRef>
                      </c:ext>
                    </c:extLst>
                    <c:numCache>
                      <c:formatCode>0.000000</c:formatCode>
                      <c:ptCount val="10"/>
                      <c:pt idx="0">
                        <c:v>10.96926</c:v>
                      </c:pt>
                      <c:pt idx="1">
                        <c:v>11.128225999999998</c:v>
                      </c:pt>
                      <c:pt idx="2">
                        <c:v>11.210099999999999</c:v>
                      </c:pt>
                      <c:pt idx="3">
                        <c:v>11.283400000000002</c:v>
                      </c:pt>
                      <c:pt idx="4">
                        <c:v>11.303600000000003</c:v>
                      </c:pt>
                      <c:pt idx="5">
                        <c:v>11.395865000000001</c:v>
                      </c:pt>
                      <c:pt idx="6">
                        <c:v>11.6119</c:v>
                      </c:pt>
                      <c:pt idx="7">
                        <c:v>11.651216999999999</c:v>
                      </c:pt>
                      <c:pt idx="8">
                        <c:v>12.397409999999999</c:v>
                      </c:pt>
                      <c:pt idx="9">
                        <c:v>14.741799999999998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275-5F48-9C29-83CF2637D3E7}"/>
                  </c:ext>
                </c:extLst>
              </c15:ser>
            </c15:filteredBarSeries>
          </c:ext>
        </c:extLst>
      </c:barChart>
      <c:catAx>
        <c:axId val="114595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520495"/>
        <c:crosses val="autoZero"/>
        <c:auto val="1"/>
        <c:lblAlgn val="ctr"/>
        <c:lblOffset val="100"/>
        <c:noMultiLvlLbl val="0"/>
      </c:catAx>
      <c:valAx>
        <c:axId val="113952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95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Lowest Average</a:t>
            </a:r>
            <a:r>
              <a:rPr lang="en-US" baseline="0"/>
              <a:t> ADV Total Rate(2007-2021) </a:t>
            </a:r>
            <a:endParaRPr lang="en-US"/>
          </a:p>
        </c:rich>
      </c:tx>
      <c:layout>
        <c:manualLayout>
          <c:xMode val="edge"/>
          <c:yMode val="edge"/>
          <c:x val="0.22345679012345679"/>
          <c:y val="2.5974025974025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5"/>
          <c:order val="15"/>
          <c:tx>
            <c:strRef>
              <c:f>'ADV Total Rate'!$R$1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'ADV Total Rate'!$A$2:$A$71</c15:sqref>
                  </c15:fullRef>
                </c:ext>
              </c:extLst>
              <c:f>('ADV Total Rate'!$A$3:$A$4,'ADV Total Rate'!$A$6:$A$8,'ADV Total Rate'!$A$10:$A$11,'ADV Total Rate'!$A$15,'ADV Total Rate'!$A$20,'ADV Total Rate'!$A$50)</c:f>
              <c:strCache>
                <c:ptCount val="10"/>
                <c:pt idx="0">
                  <c:v>Reagan</c:v>
                </c:pt>
                <c:pt idx="1">
                  <c:v>Glasscock</c:v>
                </c:pt>
                <c:pt idx="2">
                  <c:v>Lubbock</c:v>
                </c:pt>
                <c:pt idx="3">
                  <c:v>Kimble</c:v>
                </c:pt>
                <c:pt idx="4">
                  <c:v>Ector</c:v>
                </c:pt>
                <c:pt idx="5">
                  <c:v>Brewster</c:v>
                </c:pt>
                <c:pt idx="6">
                  <c:v>Scurry</c:v>
                </c:pt>
                <c:pt idx="7">
                  <c:v>Martin</c:v>
                </c:pt>
                <c:pt idx="8">
                  <c:v>Midland</c:v>
                </c:pt>
                <c:pt idx="9">
                  <c:v>Upton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'ADV Total Rate'!$R$2:$R$71</c15:sqref>
                  </c15:fullRef>
                </c:ext>
              </c:extLst>
              <c:f>('ADV Total Rate'!$R$3:$R$4,'ADV Total Rate'!$R$6:$R$8,'ADV Total Rate'!$R$10:$R$11,'ADV Total Rate'!$R$15,'ADV Total Rate'!$R$20,'ADV Total Rate'!$R$50)</c:f>
              <c:numCache>
                <c:formatCode>General</c:formatCode>
                <c:ptCount val="10"/>
                <c:pt idx="0">
                  <c:v>0.29668293333333329</c:v>
                </c:pt>
                <c:pt idx="1">
                  <c:v>0.29831766666666665</c:v>
                </c:pt>
                <c:pt idx="2">
                  <c:v>0.34108766666666668</c:v>
                </c:pt>
                <c:pt idx="3">
                  <c:v>0.34767333333333333</c:v>
                </c:pt>
                <c:pt idx="4">
                  <c:v>0.35532766666666671</c:v>
                </c:pt>
                <c:pt idx="5">
                  <c:v>0.36974213333333328</c:v>
                </c:pt>
                <c:pt idx="6">
                  <c:v>0.37511</c:v>
                </c:pt>
                <c:pt idx="7">
                  <c:v>0.36336813333333334</c:v>
                </c:pt>
                <c:pt idx="8">
                  <c:v>0.17198086666666665</c:v>
                </c:pt>
                <c:pt idx="9">
                  <c:v>0.30754133333333333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0-4993-BDE6-876E517DF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953567"/>
        <c:axId val="113952049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'ADV Total Rate'!$B$1</c15:sqref>
                        </c15:formulaRef>
                      </c:ext>
                    </c:extLst>
                    <c:strCache>
                      <c:ptCount val="1"/>
                      <c:pt idx="0">
                        <c:v>2007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'ADV Total Rate'!$A$2:$A$71</c15:sqref>
                        </c15:fullRef>
                        <c15:formulaRef>
                          <c15:sqref>('ADV Total Rate'!$A$3:$A$4,'ADV Total Rate'!$A$6:$A$8,'ADV Total Rate'!$A$10:$A$11,'ADV Total Rate'!$A$15,'ADV Total Rate'!$A$20,'ADV Total Rate'!$A$50)</c15:sqref>
                        </c15:formulaRef>
                      </c:ext>
                    </c:extLst>
                    <c:strCache>
                      <c:ptCount val="10"/>
                      <c:pt idx="0">
                        <c:v>Reagan</c:v>
                      </c:pt>
                      <c:pt idx="1">
                        <c:v>Glasscock</c:v>
                      </c:pt>
                      <c:pt idx="2">
                        <c:v>Lubbock</c:v>
                      </c:pt>
                      <c:pt idx="3">
                        <c:v>Kimble</c:v>
                      </c:pt>
                      <c:pt idx="4">
                        <c:v>Ector</c:v>
                      </c:pt>
                      <c:pt idx="5">
                        <c:v>Brewster</c:v>
                      </c:pt>
                      <c:pt idx="6">
                        <c:v>Scurry</c:v>
                      </c:pt>
                      <c:pt idx="7">
                        <c:v>Martin</c:v>
                      </c:pt>
                      <c:pt idx="8">
                        <c:v>Midland</c:v>
                      </c:pt>
                      <c:pt idx="9">
                        <c:v>Upton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'ADV Total Rate'!$B$2:$B$71</c15:sqref>
                        </c15:fullRef>
                        <c15:formulaRef>
                          <c15:sqref>('ADV Total Rate'!$B$3:$B$4,'ADV Total Rate'!$B$6:$B$8,'ADV Total Rate'!$B$10:$B$11,'ADV Total Rate'!$B$15,'ADV Total Rate'!$B$20,'ADV Total Rate'!$B$50)</c15:sqref>
                        </c15:formulaRef>
                      </c:ext>
                    </c:extLst>
                    <c:numCache>
                      <c:formatCode>0.000000</c:formatCode>
                      <c:ptCount val="10"/>
                      <c:pt idx="0">
                        <c:v>0.381691</c:v>
                      </c:pt>
                      <c:pt idx="1">
                        <c:v>0.343165</c:v>
                      </c:pt>
                      <c:pt idx="2">
                        <c:v>0.30614799999999998</c:v>
                      </c:pt>
                      <c:pt idx="3">
                        <c:v>0.30009999999999998</c:v>
                      </c:pt>
                      <c:pt idx="4">
                        <c:v>0.40409099999999998</c:v>
                      </c:pt>
                      <c:pt idx="5">
                        <c:v>0.33426499999999998</c:v>
                      </c:pt>
                      <c:pt idx="6">
                        <c:v>0.33750000000000002</c:v>
                      </c:pt>
                      <c:pt idx="7">
                        <c:v>0.36009999999999998</c:v>
                      </c:pt>
                      <c:pt idx="8">
                        <c:v>0.23050499999999999</c:v>
                      </c:pt>
                      <c:pt idx="9">
                        <c:v>0.25659999999999999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9D0-4993-BDE6-876E517DFBC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Rate'!$C$1</c15:sqref>
                        </c15:formulaRef>
                      </c:ext>
                    </c:extLst>
                    <c:strCache>
                      <c:ptCount val="1"/>
                      <c:pt idx="0">
                        <c:v>2008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Rate'!$A$2:$A$71</c15:sqref>
                        </c15:fullRef>
                        <c15:formulaRef>
                          <c15:sqref>('ADV Total Rate'!$A$3:$A$4,'ADV Total Rate'!$A$6:$A$8,'ADV Total Rate'!$A$10:$A$11,'ADV Total Rate'!$A$15,'ADV Total Rate'!$A$20,'ADV Total Rate'!$A$50)</c15:sqref>
                        </c15:formulaRef>
                      </c:ext>
                    </c:extLst>
                    <c:strCache>
                      <c:ptCount val="10"/>
                      <c:pt idx="0">
                        <c:v>Reagan</c:v>
                      </c:pt>
                      <c:pt idx="1">
                        <c:v>Glasscock</c:v>
                      </c:pt>
                      <c:pt idx="2">
                        <c:v>Lubbock</c:v>
                      </c:pt>
                      <c:pt idx="3">
                        <c:v>Kimble</c:v>
                      </c:pt>
                      <c:pt idx="4">
                        <c:v>Ector</c:v>
                      </c:pt>
                      <c:pt idx="5">
                        <c:v>Brewster</c:v>
                      </c:pt>
                      <c:pt idx="6">
                        <c:v>Scurry</c:v>
                      </c:pt>
                      <c:pt idx="7">
                        <c:v>Martin</c:v>
                      </c:pt>
                      <c:pt idx="8">
                        <c:v>Midland</c:v>
                      </c:pt>
                      <c:pt idx="9">
                        <c:v>Upton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Rate'!$C$2:$C$71</c15:sqref>
                        </c15:fullRef>
                        <c15:formulaRef>
                          <c15:sqref>('ADV Total Rate'!$C$3:$C$4,'ADV Total Rate'!$C$6:$C$8,'ADV Total Rate'!$C$10:$C$11,'ADV Total Rate'!$C$15,'ADV Total Rate'!$C$20,'ADV Total Rate'!$C$50)</c15:sqref>
                        </c15:formulaRef>
                      </c:ext>
                    </c:extLst>
                    <c:numCache>
                      <c:formatCode>0.000000</c:formatCode>
                      <c:ptCount val="10"/>
                      <c:pt idx="0">
                        <c:v>0.34367199999999998</c:v>
                      </c:pt>
                      <c:pt idx="1">
                        <c:v>0.26340000000000002</c:v>
                      </c:pt>
                      <c:pt idx="2">
                        <c:v>0.3261</c:v>
                      </c:pt>
                      <c:pt idx="3">
                        <c:v>0.314</c:v>
                      </c:pt>
                      <c:pt idx="4">
                        <c:v>0.35799999999999998</c:v>
                      </c:pt>
                      <c:pt idx="5">
                        <c:v>0.33426499999999998</c:v>
                      </c:pt>
                      <c:pt idx="6">
                        <c:v>0.247</c:v>
                      </c:pt>
                      <c:pt idx="7">
                        <c:v>0.34010000000000001</c:v>
                      </c:pt>
                      <c:pt idx="8">
                        <c:v>0.207455</c:v>
                      </c:pt>
                      <c:pt idx="9">
                        <c:v>0.2321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9D0-4993-BDE6-876E517DFBC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Rate'!$D$1</c15:sqref>
                        </c15:formulaRef>
                      </c:ext>
                    </c:extLst>
                    <c:strCache>
                      <c:ptCount val="1"/>
                      <c:pt idx="0">
                        <c:v>2009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Rate'!$A$2:$A$71</c15:sqref>
                        </c15:fullRef>
                        <c15:formulaRef>
                          <c15:sqref>('ADV Total Rate'!$A$3:$A$4,'ADV Total Rate'!$A$6:$A$8,'ADV Total Rate'!$A$10:$A$11,'ADV Total Rate'!$A$15,'ADV Total Rate'!$A$20,'ADV Total Rate'!$A$50)</c15:sqref>
                        </c15:formulaRef>
                      </c:ext>
                    </c:extLst>
                    <c:strCache>
                      <c:ptCount val="10"/>
                      <c:pt idx="0">
                        <c:v>Reagan</c:v>
                      </c:pt>
                      <c:pt idx="1">
                        <c:v>Glasscock</c:v>
                      </c:pt>
                      <c:pt idx="2">
                        <c:v>Lubbock</c:v>
                      </c:pt>
                      <c:pt idx="3">
                        <c:v>Kimble</c:v>
                      </c:pt>
                      <c:pt idx="4">
                        <c:v>Ector</c:v>
                      </c:pt>
                      <c:pt idx="5">
                        <c:v>Brewster</c:v>
                      </c:pt>
                      <c:pt idx="6">
                        <c:v>Scurry</c:v>
                      </c:pt>
                      <c:pt idx="7">
                        <c:v>Martin</c:v>
                      </c:pt>
                      <c:pt idx="8">
                        <c:v>Midland</c:v>
                      </c:pt>
                      <c:pt idx="9">
                        <c:v>Upton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Rate'!$D$2:$D$71</c15:sqref>
                        </c15:fullRef>
                        <c15:formulaRef>
                          <c15:sqref>('ADV Total Rate'!$D$3:$D$4,'ADV Total Rate'!$D$6:$D$8,'ADV Total Rate'!$D$10:$D$11,'ADV Total Rate'!$D$15,'ADV Total Rate'!$D$20,'ADV Total Rate'!$D$50)</c15:sqref>
                        </c15:formulaRef>
                      </c:ext>
                    </c:extLst>
                    <c:numCache>
                      <c:formatCode>0.000000</c:formatCode>
                      <c:ptCount val="10"/>
                      <c:pt idx="0">
                        <c:v>0.39029999999999998</c:v>
                      </c:pt>
                      <c:pt idx="1">
                        <c:v>0.34200000000000003</c:v>
                      </c:pt>
                      <c:pt idx="2">
                        <c:v>0.32950000000000002</c:v>
                      </c:pt>
                      <c:pt idx="3">
                        <c:v>0.314</c:v>
                      </c:pt>
                      <c:pt idx="4">
                        <c:v>0.35799999999999998</c:v>
                      </c:pt>
                      <c:pt idx="5">
                        <c:v>0.33129999999999998</c:v>
                      </c:pt>
                      <c:pt idx="6">
                        <c:v>0.36770000000000003</c:v>
                      </c:pt>
                      <c:pt idx="7">
                        <c:v>0.31900000000000001</c:v>
                      </c:pt>
                      <c:pt idx="8">
                        <c:v>0.21179999999999999</c:v>
                      </c:pt>
                      <c:pt idx="9">
                        <c:v>0.2455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9D0-4993-BDE6-876E517DFBC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Rate'!$E$1</c15:sqref>
                        </c15:formulaRef>
                      </c:ext>
                    </c:extLst>
                    <c:strCache>
                      <c:ptCount val="1"/>
                      <c:pt idx="0">
                        <c:v>2010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Rate'!$A$2:$A$71</c15:sqref>
                        </c15:fullRef>
                        <c15:formulaRef>
                          <c15:sqref>('ADV Total Rate'!$A$3:$A$4,'ADV Total Rate'!$A$6:$A$8,'ADV Total Rate'!$A$10:$A$11,'ADV Total Rate'!$A$15,'ADV Total Rate'!$A$20,'ADV Total Rate'!$A$50)</c15:sqref>
                        </c15:formulaRef>
                      </c:ext>
                    </c:extLst>
                    <c:strCache>
                      <c:ptCount val="10"/>
                      <c:pt idx="0">
                        <c:v>Reagan</c:v>
                      </c:pt>
                      <c:pt idx="1">
                        <c:v>Glasscock</c:v>
                      </c:pt>
                      <c:pt idx="2">
                        <c:v>Lubbock</c:v>
                      </c:pt>
                      <c:pt idx="3">
                        <c:v>Kimble</c:v>
                      </c:pt>
                      <c:pt idx="4">
                        <c:v>Ector</c:v>
                      </c:pt>
                      <c:pt idx="5">
                        <c:v>Brewster</c:v>
                      </c:pt>
                      <c:pt idx="6">
                        <c:v>Scurry</c:v>
                      </c:pt>
                      <c:pt idx="7">
                        <c:v>Martin</c:v>
                      </c:pt>
                      <c:pt idx="8">
                        <c:v>Midland</c:v>
                      </c:pt>
                      <c:pt idx="9">
                        <c:v>Upton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Rate'!$E$2:$E$71</c15:sqref>
                        </c15:fullRef>
                        <c15:formulaRef>
                          <c15:sqref>('ADV Total Rate'!$E$3:$E$4,'ADV Total Rate'!$E$6:$E$8,'ADV Total Rate'!$E$10:$E$11,'ADV Total Rate'!$E$15,'ADV Total Rate'!$E$20,'ADV Total Rate'!$E$50)</c15:sqref>
                        </c15:formulaRef>
                      </c:ext>
                    </c:extLst>
                    <c:numCache>
                      <c:formatCode>0.000000</c:formatCode>
                      <c:ptCount val="10"/>
                      <c:pt idx="0">
                        <c:v>0.34842299999999998</c:v>
                      </c:pt>
                      <c:pt idx="1">
                        <c:v>0.308</c:v>
                      </c:pt>
                      <c:pt idx="2">
                        <c:v>0.32945799999999997</c:v>
                      </c:pt>
                      <c:pt idx="3">
                        <c:v>0.29870000000000002</c:v>
                      </c:pt>
                      <c:pt idx="4">
                        <c:v>0.35637200000000002</c:v>
                      </c:pt>
                      <c:pt idx="5">
                        <c:v>0.32246999999999998</c:v>
                      </c:pt>
                      <c:pt idx="6">
                        <c:v>0.38100000000000001</c:v>
                      </c:pt>
                      <c:pt idx="7">
                        <c:v>0.87929000000000002</c:v>
                      </c:pt>
                      <c:pt idx="8">
                        <c:v>0.21180499999999999</c:v>
                      </c:pt>
                      <c:pt idx="9">
                        <c:v>0.2233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9D0-4993-BDE6-876E517DFBC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Rate'!$F$1</c15:sqref>
                        </c15:formulaRef>
                      </c:ext>
                    </c:extLst>
                    <c:strCache>
                      <c:ptCount val="1"/>
                      <c:pt idx="0">
                        <c:v>2011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Rate'!$A$2:$A$71</c15:sqref>
                        </c15:fullRef>
                        <c15:formulaRef>
                          <c15:sqref>('ADV Total Rate'!$A$3:$A$4,'ADV Total Rate'!$A$6:$A$8,'ADV Total Rate'!$A$10:$A$11,'ADV Total Rate'!$A$15,'ADV Total Rate'!$A$20,'ADV Total Rate'!$A$50)</c15:sqref>
                        </c15:formulaRef>
                      </c:ext>
                    </c:extLst>
                    <c:strCache>
                      <c:ptCount val="10"/>
                      <c:pt idx="0">
                        <c:v>Reagan</c:v>
                      </c:pt>
                      <c:pt idx="1">
                        <c:v>Glasscock</c:v>
                      </c:pt>
                      <c:pt idx="2">
                        <c:v>Lubbock</c:v>
                      </c:pt>
                      <c:pt idx="3">
                        <c:v>Kimble</c:v>
                      </c:pt>
                      <c:pt idx="4">
                        <c:v>Ector</c:v>
                      </c:pt>
                      <c:pt idx="5">
                        <c:v>Brewster</c:v>
                      </c:pt>
                      <c:pt idx="6">
                        <c:v>Scurry</c:v>
                      </c:pt>
                      <c:pt idx="7">
                        <c:v>Martin</c:v>
                      </c:pt>
                      <c:pt idx="8">
                        <c:v>Midland</c:v>
                      </c:pt>
                      <c:pt idx="9">
                        <c:v>Upton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Rate'!$F$2:$F$71</c15:sqref>
                        </c15:fullRef>
                        <c15:formulaRef>
                          <c15:sqref>('ADV Total Rate'!$F$3:$F$4,'ADV Total Rate'!$F$6:$F$8,'ADV Total Rate'!$F$10:$F$11,'ADV Total Rate'!$F$15,'ADV Total Rate'!$F$20,'ADV Total Rate'!$F$50)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0.344555</c:v>
                      </c:pt>
                      <c:pt idx="1">
                        <c:v>0.3</c:v>
                      </c:pt>
                      <c:pt idx="2">
                        <c:v>0.32945799999999997</c:v>
                      </c:pt>
                      <c:pt idx="3">
                        <c:v>0.31850000000000001</c:v>
                      </c:pt>
                      <c:pt idx="4">
                        <c:v>0.35637200000000002</c:v>
                      </c:pt>
                      <c:pt idx="5">
                        <c:v>0.33979999999999999</c:v>
                      </c:pt>
                      <c:pt idx="6">
                        <c:v>0.39889999999999998</c:v>
                      </c:pt>
                      <c:pt idx="7">
                        <c:v>0.24659</c:v>
                      </c:pt>
                      <c:pt idx="8">
                        <c:v>0.19820699999999999</c:v>
                      </c:pt>
                      <c:pt idx="9">
                        <c:v>0.23400000000000001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9D0-4993-BDE6-876E517DFBC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Rate'!$G$1</c15:sqref>
                        </c15:formulaRef>
                      </c:ext>
                    </c:extLst>
                    <c:strCache>
                      <c:ptCount val="1"/>
                      <c:pt idx="0">
                        <c:v>2012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Rate'!$A$2:$A$71</c15:sqref>
                        </c15:fullRef>
                        <c15:formulaRef>
                          <c15:sqref>('ADV Total Rate'!$A$3:$A$4,'ADV Total Rate'!$A$6:$A$8,'ADV Total Rate'!$A$10:$A$11,'ADV Total Rate'!$A$15,'ADV Total Rate'!$A$20,'ADV Total Rate'!$A$50)</c15:sqref>
                        </c15:formulaRef>
                      </c:ext>
                    </c:extLst>
                    <c:strCache>
                      <c:ptCount val="10"/>
                      <c:pt idx="0">
                        <c:v>Reagan</c:v>
                      </c:pt>
                      <c:pt idx="1">
                        <c:v>Glasscock</c:v>
                      </c:pt>
                      <c:pt idx="2">
                        <c:v>Lubbock</c:v>
                      </c:pt>
                      <c:pt idx="3">
                        <c:v>Kimble</c:v>
                      </c:pt>
                      <c:pt idx="4">
                        <c:v>Ector</c:v>
                      </c:pt>
                      <c:pt idx="5">
                        <c:v>Brewster</c:v>
                      </c:pt>
                      <c:pt idx="6">
                        <c:v>Scurry</c:v>
                      </c:pt>
                      <c:pt idx="7">
                        <c:v>Martin</c:v>
                      </c:pt>
                      <c:pt idx="8">
                        <c:v>Midland</c:v>
                      </c:pt>
                      <c:pt idx="9">
                        <c:v>Upton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Rate'!$G$2:$G$71</c15:sqref>
                        </c15:fullRef>
                        <c15:formulaRef>
                          <c15:sqref>('ADV Total Rate'!$G$3:$G$4,'ADV Total Rate'!$G$6:$G$8,'ADV Total Rate'!$G$10:$G$11,'ADV Total Rate'!$G$15,'ADV Total Rate'!$G$20,'ADV Total Rate'!$G$50)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0.27776400000000001</c:v>
                      </c:pt>
                      <c:pt idx="1">
                        <c:v>0.22</c:v>
                      </c:pt>
                      <c:pt idx="2">
                        <c:v>0.34647699999999998</c:v>
                      </c:pt>
                      <c:pt idx="3">
                        <c:v>0.32629999999999998</c:v>
                      </c:pt>
                      <c:pt idx="4">
                        <c:v>0.31827800000000001</c:v>
                      </c:pt>
                      <c:pt idx="5">
                        <c:v>0.36219999999999997</c:v>
                      </c:pt>
                      <c:pt idx="6">
                        <c:v>0.31360000000000005</c:v>
                      </c:pt>
                      <c:pt idx="7">
                        <c:v>0.21069999999999997</c:v>
                      </c:pt>
                      <c:pt idx="8">
                        <c:v>0.15478900000000001</c:v>
                      </c:pt>
                      <c:pt idx="9">
                        <c:v>0.18720000000000001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9D0-4993-BDE6-876E517DFBC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Rate'!$H$1</c15:sqref>
                        </c15:formulaRef>
                      </c:ext>
                    </c:extLst>
                    <c:strCache>
                      <c:ptCount val="1"/>
                      <c:pt idx="0">
                        <c:v>2013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Rate'!$A$2:$A$71</c15:sqref>
                        </c15:fullRef>
                        <c15:formulaRef>
                          <c15:sqref>('ADV Total Rate'!$A$3:$A$4,'ADV Total Rate'!$A$6:$A$8,'ADV Total Rate'!$A$10:$A$11,'ADV Total Rate'!$A$15,'ADV Total Rate'!$A$20,'ADV Total Rate'!$A$50)</c15:sqref>
                        </c15:formulaRef>
                      </c:ext>
                    </c:extLst>
                    <c:strCache>
                      <c:ptCount val="10"/>
                      <c:pt idx="0">
                        <c:v>Reagan</c:v>
                      </c:pt>
                      <c:pt idx="1">
                        <c:v>Glasscock</c:v>
                      </c:pt>
                      <c:pt idx="2">
                        <c:v>Lubbock</c:v>
                      </c:pt>
                      <c:pt idx="3">
                        <c:v>Kimble</c:v>
                      </c:pt>
                      <c:pt idx="4">
                        <c:v>Ector</c:v>
                      </c:pt>
                      <c:pt idx="5">
                        <c:v>Brewster</c:v>
                      </c:pt>
                      <c:pt idx="6">
                        <c:v>Scurry</c:v>
                      </c:pt>
                      <c:pt idx="7">
                        <c:v>Martin</c:v>
                      </c:pt>
                      <c:pt idx="8">
                        <c:v>Midland</c:v>
                      </c:pt>
                      <c:pt idx="9">
                        <c:v>Upton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Rate'!$H$2:$H$71</c15:sqref>
                        </c15:fullRef>
                        <c15:formulaRef>
                          <c15:sqref>('ADV Total Rate'!$H$3:$H$4,'ADV Total Rate'!$H$6:$H$8,'ADV Total Rate'!$H$10:$H$11,'ADV Total Rate'!$H$15,'ADV Total Rate'!$H$20,'ADV Total Rate'!$H$50)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0.257023</c:v>
                      </c:pt>
                      <c:pt idx="1">
                        <c:v>0.24</c:v>
                      </c:pt>
                      <c:pt idx="2">
                        <c:v>0.34531000000000001</c:v>
                      </c:pt>
                      <c:pt idx="3">
                        <c:v>0.32629999999999998</c:v>
                      </c:pt>
                      <c:pt idx="4">
                        <c:v>0.297296</c:v>
                      </c:pt>
                      <c:pt idx="5">
                        <c:v>0.38263000000000003</c:v>
                      </c:pt>
                      <c:pt idx="6">
                        <c:v>0.31359999999999999</c:v>
                      </c:pt>
                      <c:pt idx="7">
                        <c:v>0.23069999999999999</c:v>
                      </c:pt>
                      <c:pt idx="8">
                        <c:v>0.140178</c:v>
                      </c:pt>
                      <c:pt idx="9">
                        <c:v>0.2273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9D0-4993-BDE6-876E517DFBC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Rate'!$I$1</c15:sqref>
                        </c15:formulaRef>
                      </c:ext>
                    </c:extLst>
                    <c:strCache>
                      <c:ptCount val="1"/>
                      <c:pt idx="0">
                        <c:v>2014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Rate'!$A$2:$A$71</c15:sqref>
                        </c15:fullRef>
                        <c15:formulaRef>
                          <c15:sqref>('ADV Total Rate'!$A$3:$A$4,'ADV Total Rate'!$A$6:$A$8,'ADV Total Rate'!$A$10:$A$11,'ADV Total Rate'!$A$15,'ADV Total Rate'!$A$20,'ADV Total Rate'!$A$50)</c15:sqref>
                        </c15:formulaRef>
                      </c:ext>
                    </c:extLst>
                    <c:strCache>
                      <c:ptCount val="10"/>
                      <c:pt idx="0">
                        <c:v>Reagan</c:v>
                      </c:pt>
                      <c:pt idx="1">
                        <c:v>Glasscock</c:v>
                      </c:pt>
                      <c:pt idx="2">
                        <c:v>Lubbock</c:v>
                      </c:pt>
                      <c:pt idx="3">
                        <c:v>Kimble</c:v>
                      </c:pt>
                      <c:pt idx="4">
                        <c:v>Ector</c:v>
                      </c:pt>
                      <c:pt idx="5">
                        <c:v>Brewster</c:v>
                      </c:pt>
                      <c:pt idx="6">
                        <c:v>Scurry</c:v>
                      </c:pt>
                      <c:pt idx="7">
                        <c:v>Martin</c:v>
                      </c:pt>
                      <c:pt idx="8">
                        <c:v>Midland</c:v>
                      </c:pt>
                      <c:pt idx="9">
                        <c:v>Upton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Rate'!$I$2:$I$71</c15:sqref>
                        </c15:fullRef>
                        <c15:formulaRef>
                          <c15:sqref>('ADV Total Rate'!$I$3:$I$4,'ADV Total Rate'!$I$6:$I$8,'ADV Total Rate'!$I$10:$I$11,'ADV Total Rate'!$I$15,'ADV Total Rate'!$I$20,'ADV Total Rate'!$I$50)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0.21083499999999999</c:v>
                      </c:pt>
                      <c:pt idx="1">
                        <c:v>0.27</c:v>
                      </c:pt>
                      <c:pt idx="2">
                        <c:v>0.34135799999999999</c:v>
                      </c:pt>
                      <c:pt idx="3">
                        <c:v>0.32629999999999998</c:v>
                      </c:pt>
                      <c:pt idx="4">
                        <c:v>0.297296</c:v>
                      </c:pt>
                      <c:pt idx="5">
                        <c:v>0.39857599999999999</c:v>
                      </c:pt>
                      <c:pt idx="6">
                        <c:v>0.31274999999999997</c:v>
                      </c:pt>
                      <c:pt idx="7">
                        <c:v>0.24429999999999999</c:v>
                      </c:pt>
                      <c:pt idx="8">
                        <c:v>0.126523</c:v>
                      </c:pt>
                      <c:pt idx="9">
                        <c:v>0.25669999999999998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9D0-4993-BDE6-876E517DFBCF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Rate'!$J$1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Rate'!$A$2:$A$71</c15:sqref>
                        </c15:fullRef>
                        <c15:formulaRef>
                          <c15:sqref>('ADV Total Rate'!$A$3:$A$4,'ADV Total Rate'!$A$6:$A$8,'ADV Total Rate'!$A$10:$A$11,'ADV Total Rate'!$A$15,'ADV Total Rate'!$A$20,'ADV Total Rate'!$A$50)</c15:sqref>
                        </c15:formulaRef>
                      </c:ext>
                    </c:extLst>
                    <c:strCache>
                      <c:ptCount val="10"/>
                      <c:pt idx="0">
                        <c:v>Reagan</c:v>
                      </c:pt>
                      <c:pt idx="1">
                        <c:v>Glasscock</c:v>
                      </c:pt>
                      <c:pt idx="2">
                        <c:v>Lubbock</c:v>
                      </c:pt>
                      <c:pt idx="3">
                        <c:v>Kimble</c:v>
                      </c:pt>
                      <c:pt idx="4">
                        <c:v>Ector</c:v>
                      </c:pt>
                      <c:pt idx="5">
                        <c:v>Brewster</c:v>
                      </c:pt>
                      <c:pt idx="6">
                        <c:v>Scurry</c:v>
                      </c:pt>
                      <c:pt idx="7">
                        <c:v>Martin</c:v>
                      </c:pt>
                      <c:pt idx="8">
                        <c:v>Midland</c:v>
                      </c:pt>
                      <c:pt idx="9">
                        <c:v>Upton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Rate'!$J$2:$J$71</c15:sqref>
                        </c15:fullRef>
                        <c15:formulaRef>
                          <c15:sqref>('ADV Total Rate'!$J$3:$J$4,'ADV Total Rate'!$J$6:$J$8,'ADV Total Rate'!$J$10:$J$11,'ADV Total Rate'!$J$15,'ADV Total Rate'!$J$20,'ADV Total Rate'!$J$50)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0.25818000000000002</c:v>
                      </c:pt>
                      <c:pt idx="1">
                        <c:v>0.4</c:v>
                      </c:pt>
                      <c:pt idx="2">
                        <c:v>0.35815799999999998</c:v>
                      </c:pt>
                      <c:pt idx="3">
                        <c:v>0.32629999999999998</c:v>
                      </c:pt>
                      <c:pt idx="4">
                        <c:v>0.33500000000000002</c:v>
                      </c:pt>
                      <c:pt idx="5">
                        <c:v>0.372697</c:v>
                      </c:pt>
                      <c:pt idx="6">
                        <c:v>0.32</c:v>
                      </c:pt>
                      <c:pt idx="7">
                        <c:v>0.29389999999999999</c:v>
                      </c:pt>
                      <c:pt idx="8">
                        <c:v>0.14081099999999999</c:v>
                      </c:pt>
                      <c:pt idx="9">
                        <c:v>0.35220000000000001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9D0-4993-BDE6-876E517DFBCF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Rate'!$K$1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Rate'!$A$2:$A$71</c15:sqref>
                        </c15:fullRef>
                        <c15:formulaRef>
                          <c15:sqref>('ADV Total Rate'!$A$3:$A$4,'ADV Total Rate'!$A$6:$A$8,'ADV Total Rate'!$A$10:$A$11,'ADV Total Rate'!$A$15,'ADV Total Rate'!$A$20,'ADV Total Rate'!$A$50)</c15:sqref>
                        </c15:formulaRef>
                      </c:ext>
                    </c:extLst>
                    <c:strCache>
                      <c:ptCount val="10"/>
                      <c:pt idx="0">
                        <c:v>Reagan</c:v>
                      </c:pt>
                      <c:pt idx="1">
                        <c:v>Glasscock</c:v>
                      </c:pt>
                      <c:pt idx="2">
                        <c:v>Lubbock</c:v>
                      </c:pt>
                      <c:pt idx="3">
                        <c:v>Kimble</c:v>
                      </c:pt>
                      <c:pt idx="4">
                        <c:v>Ector</c:v>
                      </c:pt>
                      <c:pt idx="5">
                        <c:v>Brewster</c:v>
                      </c:pt>
                      <c:pt idx="6">
                        <c:v>Scurry</c:v>
                      </c:pt>
                      <c:pt idx="7">
                        <c:v>Martin</c:v>
                      </c:pt>
                      <c:pt idx="8">
                        <c:v>Midland</c:v>
                      </c:pt>
                      <c:pt idx="9">
                        <c:v>Upton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Rate'!$K$2:$K$71</c15:sqref>
                        </c15:fullRef>
                        <c15:formulaRef>
                          <c15:sqref>('ADV Total Rate'!$K$3:$K$4,'ADV Total Rate'!$K$6:$K$8,'ADV Total Rate'!$K$10:$K$11,'ADV Total Rate'!$K$15,'ADV Total Rate'!$K$20,'ADV Total Rate'!$K$50)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0.37183699999999997</c:v>
                      </c:pt>
                      <c:pt idx="1">
                        <c:v>0.4</c:v>
                      </c:pt>
                      <c:pt idx="2">
                        <c:v>0.35815799999999998</c:v>
                      </c:pt>
                      <c:pt idx="3">
                        <c:v>0.33550000000000002</c:v>
                      </c:pt>
                      <c:pt idx="4">
                        <c:v>0.37</c:v>
                      </c:pt>
                      <c:pt idx="5">
                        <c:v>0.39539999999999997</c:v>
                      </c:pt>
                      <c:pt idx="6">
                        <c:v>0.38</c:v>
                      </c:pt>
                      <c:pt idx="7">
                        <c:v>0.37269999999999998</c:v>
                      </c:pt>
                      <c:pt idx="8">
                        <c:v>0.15599199999999999</c:v>
                      </c:pt>
                      <c:pt idx="9">
                        <c:v>0.81720000000000004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9D0-4993-BDE6-876E517DFBCF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Rate'!$L$1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Rate'!$A$2:$A$71</c15:sqref>
                        </c15:fullRef>
                        <c15:formulaRef>
                          <c15:sqref>('ADV Total Rate'!$A$3:$A$4,'ADV Total Rate'!$A$6:$A$8,'ADV Total Rate'!$A$10:$A$11,'ADV Total Rate'!$A$15,'ADV Total Rate'!$A$20,'ADV Total Rate'!$A$50)</c15:sqref>
                        </c15:formulaRef>
                      </c:ext>
                    </c:extLst>
                    <c:strCache>
                      <c:ptCount val="10"/>
                      <c:pt idx="0">
                        <c:v>Reagan</c:v>
                      </c:pt>
                      <c:pt idx="1">
                        <c:v>Glasscock</c:v>
                      </c:pt>
                      <c:pt idx="2">
                        <c:v>Lubbock</c:v>
                      </c:pt>
                      <c:pt idx="3">
                        <c:v>Kimble</c:v>
                      </c:pt>
                      <c:pt idx="4">
                        <c:v>Ector</c:v>
                      </c:pt>
                      <c:pt idx="5">
                        <c:v>Brewster</c:v>
                      </c:pt>
                      <c:pt idx="6">
                        <c:v>Scurry</c:v>
                      </c:pt>
                      <c:pt idx="7">
                        <c:v>Martin</c:v>
                      </c:pt>
                      <c:pt idx="8">
                        <c:v>Midland</c:v>
                      </c:pt>
                      <c:pt idx="9">
                        <c:v>Upton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Rate'!$L$2:$L$71</c15:sqref>
                        </c15:fullRef>
                        <c15:formulaRef>
                          <c15:sqref>('ADV Total Rate'!$L$3:$L$4,'ADV Total Rate'!$L$6:$L$8,'ADV Total Rate'!$L$10:$L$11,'ADV Total Rate'!$L$15,'ADV Total Rate'!$L$20,'ADV Total Rate'!$L$50)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0.34965499999999999</c:v>
                      </c:pt>
                      <c:pt idx="1">
                        <c:v>0.4</c:v>
                      </c:pt>
                      <c:pt idx="2">
                        <c:v>0.35815799999999998</c:v>
                      </c:pt>
                      <c:pt idx="3">
                        <c:v>0.34599999999999997</c:v>
                      </c:pt>
                      <c:pt idx="4">
                        <c:v>0.38721</c:v>
                      </c:pt>
                      <c:pt idx="5">
                        <c:v>0.38640000000000002</c:v>
                      </c:pt>
                      <c:pt idx="6">
                        <c:v>0.36909999999999998</c:v>
                      </c:pt>
                      <c:pt idx="7">
                        <c:v>0.34684199999999998</c:v>
                      </c:pt>
                      <c:pt idx="8">
                        <c:v>0.153169</c:v>
                      </c:pt>
                      <c:pt idx="9">
                        <c:v>0.41752299999999998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9D0-4993-BDE6-876E517DFBCF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Rate'!$M$1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Rate'!$A$2:$A$71</c15:sqref>
                        </c15:fullRef>
                        <c15:formulaRef>
                          <c15:sqref>('ADV Total Rate'!$A$3:$A$4,'ADV Total Rate'!$A$6:$A$8,'ADV Total Rate'!$A$10:$A$11,'ADV Total Rate'!$A$15,'ADV Total Rate'!$A$20,'ADV Total Rate'!$A$50)</c15:sqref>
                        </c15:formulaRef>
                      </c:ext>
                    </c:extLst>
                    <c:strCache>
                      <c:ptCount val="10"/>
                      <c:pt idx="0">
                        <c:v>Reagan</c:v>
                      </c:pt>
                      <c:pt idx="1">
                        <c:v>Glasscock</c:v>
                      </c:pt>
                      <c:pt idx="2">
                        <c:v>Lubbock</c:v>
                      </c:pt>
                      <c:pt idx="3">
                        <c:v>Kimble</c:v>
                      </c:pt>
                      <c:pt idx="4">
                        <c:v>Ector</c:v>
                      </c:pt>
                      <c:pt idx="5">
                        <c:v>Brewster</c:v>
                      </c:pt>
                      <c:pt idx="6">
                        <c:v>Scurry</c:v>
                      </c:pt>
                      <c:pt idx="7">
                        <c:v>Martin</c:v>
                      </c:pt>
                      <c:pt idx="8">
                        <c:v>Midland</c:v>
                      </c:pt>
                      <c:pt idx="9">
                        <c:v>Upton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Rate'!$M$2:$M$71</c15:sqref>
                        </c15:fullRef>
                        <c15:formulaRef>
                          <c15:sqref>('ADV Total Rate'!$M$3:$M$4,'ADV Total Rate'!$M$6:$M$8,'ADV Total Rate'!$M$10:$M$11,'ADV Total Rate'!$M$15,'ADV Total Rate'!$M$20,'ADV Total Rate'!$M$50)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0.28577999999999998</c:v>
                      </c:pt>
                      <c:pt idx="1">
                        <c:v>0.3382</c:v>
                      </c:pt>
                      <c:pt idx="2">
                        <c:v>0.34808600000000001</c:v>
                      </c:pt>
                      <c:pt idx="3">
                        <c:v>0.4</c:v>
                      </c:pt>
                      <c:pt idx="4">
                        <c:v>0.39699999999999996</c:v>
                      </c:pt>
                      <c:pt idx="5">
                        <c:v>0.38639999999999997</c:v>
                      </c:pt>
                      <c:pt idx="6">
                        <c:v>0.44980000000000003</c:v>
                      </c:pt>
                      <c:pt idx="7">
                        <c:v>0.38009999999999999</c:v>
                      </c:pt>
                      <c:pt idx="8">
                        <c:v>0.14000000000000001</c:v>
                      </c:pt>
                      <c:pt idx="9">
                        <c:v>0.35156999999999999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9D0-4993-BDE6-876E517DFBCF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Rate'!$N$1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Rate'!$A$2:$A$71</c15:sqref>
                        </c15:fullRef>
                        <c15:formulaRef>
                          <c15:sqref>('ADV Total Rate'!$A$3:$A$4,'ADV Total Rate'!$A$6:$A$8,'ADV Total Rate'!$A$10:$A$11,'ADV Total Rate'!$A$15,'ADV Total Rate'!$A$20,'ADV Total Rate'!$A$50)</c15:sqref>
                        </c15:formulaRef>
                      </c:ext>
                    </c:extLst>
                    <c:strCache>
                      <c:ptCount val="10"/>
                      <c:pt idx="0">
                        <c:v>Reagan</c:v>
                      </c:pt>
                      <c:pt idx="1">
                        <c:v>Glasscock</c:v>
                      </c:pt>
                      <c:pt idx="2">
                        <c:v>Lubbock</c:v>
                      </c:pt>
                      <c:pt idx="3">
                        <c:v>Kimble</c:v>
                      </c:pt>
                      <c:pt idx="4">
                        <c:v>Ector</c:v>
                      </c:pt>
                      <c:pt idx="5">
                        <c:v>Brewster</c:v>
                      </c:pt>
                      <c:pt idx="6">
                        <c:v>Scurry</c:v>
                      </c:pt>
                      <c:pt idx="7">
                        <c:v>Martin</c:v>
                      </c:pt>
                      <c:pt idx="8">
                        <c:v>Midland</c:v>
                      </c:pt>
                      <c:pt idx="9">
                        <c:v>Upton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Rate'!$N$2:$N$71</c15:sqref>
                        </c15:fullRef>
                        <c15:formulaRef>
                          <c15:sqref>('ADV Total Rate'!$N$3:$N$4,'ADV Total Rate'!$N$6:$N$8,'ADV Total Rate'!$N$10:$N$11,'ADV Total Rate'!$N$15,'ADV Total Rate'!$N$20,'ADV Total Rate'!$N$50)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0.20135400000000001</c:v>
                      </c:pt>
                      <c:pt idx="1">
                        <c:v>0.23</c:v>
                      </c:pt>
                      <c:pt idx="2">
                        <c:v>0.339978</c:v>
                      </c:pt>
                      <c:pt idx="3">
                        <c:v>0.40500000000000003</c:v>
                      </c:pt>
                      <c:pt idx="4">
                        <c:v>0.36499999999999999</c:v>
                      </c:pt>
                      <c:pt idx="5">
                        <c:v>0.38859700000000003</c:v>
                      </c:pt>
                      <c:pt idx="6">
                        <c:v>0.44979999999999998</c:v>
                      </c:pt>
                      <c:pt idx="7">
                        <c:v>0.29449999999999998</c:v>
                      </c:pt>
                      <c:pt idx="8">
                        <c:v>0.128</c:v>
                      </c:pt>
                      <c:pt idx="9">
                        <c:v>0.29252099999999998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9D0-4993-BDE6-876E517DFBCF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Rate'!$O$1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Rate'!$A$2:$A$71</c15:sqref>
                        </c15:fullRef>
                        <c15:formulaRef>
                          <c15:sqref>('ADV Total Rate'!$A$3:$A$4,'ADV Total Rate'!$A$6:$A$8,'ADV Total Rate'!$A$10:$A$11,'ADV Total Rate'!$A$15,'ADV Total Rate'!$A$20,'ADV Total Rate'!$A$50)</c15:sqref>
                        </c15:formulaRef>
                      </c:ext>
                    </c:extLst>
                    <c:strCache>
                      <c:ptCount val="10"/>
                      <c:pt idx="0">
                        <c:v>Reagan</c:v>
                      </c:pt>
                      <c:pt idx="1">
                        <c:v>Glasscock</c:v>
                      </c:pt>
                      <c:pt idx="2">
                        <c:v>Lubbock</c:v>
                      </c:pt>
                      <c:pt idx="3">
                        <c:v>Kimble</c:v>
                      </c:pt>
                      <c:pt idx="4">
                        <c:v>Ector</c:v>
                      </c:pt>
                      <c:pt idx="5">
                        <c:v>Brewster</c:v>
                      </c:pt>
                      <c:pt idx="6">
                        <c:v>Scurry</c:v>
                      </c:pt>
                      <c:pt idx="7">
                        <c:v>Martin</c:v>
                      </c:pt>
                      <c:pt idx="8">
                        <c:v>Midland</c:v>
                      </c:pt>
                      <c:pt idx="9">
                        <c:v>Upton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Rate'!$O$2:$O$71</c15:sqref>
                        </c15:fullRef>
                        <c15:formulaRef>
                          <c15:sqref>('ADV Total Rate'!$O$3:$O$4,'ADV Total Rate'!$O$6:$O$8,'ADV Total Rate'!$O$10:$O$11,'ADV Total Rate'!$O$15,'ADV Total Rate'!$O$20,'ADV Total Rate'!$O$50)</c15:sqref>
                        </c15:formulaRef>
                      </c:ext>
                    </c:extLst>
                    <c:numCache>
                      <c:formatCode>#,##0.000000</c:formatCode>
                      <c:ptCount val="10"/>
                      <c:pt idx="0">
                        <c:v>0.22002899999999997</c:v>
                      </c:pt>
                      <c:pt idx="1">
                        <c:v>0.21</c:v>
                      </c:pt>
                      <c:pt idx="2">
                        <c:v>0.339978</c:v>
                      </c:pt>
                      <c:pt idx="3">
                        <c:v>0.40500000000000003</c:v>
                      </c:pt>
                      <c:pt idx="4">
                        <c:v>0.36499999999999999</c:v>
                      </c:pt>
                      <c:pt idx="5">
                        <c:v>0.38960100000000003</c:v>
                      </c:pt>
                      <c:pt idx="6">
                        <c:v>0.44979999999999998</c:v>
                      </c:pt>
                      <c:pt idx="7">
                        <c:v>0.56140000000000001</c:v>
                      </c:pt>
                      <c:pt idx="8">
                        <c:v>0.12884400000000001</c:v>
                      </c:pt>
                      <c:pt idx="9">
                        <c:v>0.26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9D0-4993-BDE6-876E517DFBCF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Rate'!$P$1</c15:sqref>
                        </c15:formulaRef>
                      </c:ext>
                    </c:extLst>
                    <c:strCache>
                      <c:ptCount val="1"/>
                      <c:pt idx="0">
                        <c:v>2021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Rate'!$A$2:$A$71</c15:sqref>
                        </c15:fullRef>
                        <c15:formulaRef>
                          <c15:sqref>('ADV Total Rate'!$A$3:$A$4,'ADV Total Rate'!$A$6:$A$8,'ADV Total Rate'!$A$10:$A$11,'ADV Total Rate'!$A$15,'ADV Total Rate'!$A$20,'ADV Total Rate'!$A$50)</c15:sqref>
                        </c15:formulaRef>
                      </c:ext>
                    </c:extLst>
                    <c:strCache>
                      <c:ptCount val="10"/>
                      <c:pt idx="0">
                        <c:v>Reagan</c:v>
                      </c:pt>
                      <c:pt idx="1">
                        <c:v>Glasscock</c:v>
                      </c:pt>
                      <c:pt idx="2">
                        <c:v>Lubbock</c:v>
                      </c:pt>
                      <c:pt idx="3">
                        <c:v>Kimble</c:v>
                      </c:pt>
                      <c:pt idx="4">
                        <c:v>Ector</c:v>
                      </c:pt>
                      <c:pt idx="5">
                        <c:v>Brewster</c:v>
                      </c:pt>
                      <c:pt idx="6">
                        <c:v>Scurry</c:v>
                      </c:pt>
                      <c:pt idx="7">
                        <c:v>Martin</c:v>
                      </c:pt>
                      <c:pt idx="8">
                        <c:v>Midland</c:v>
                      </c:pt>
                      <c:pt idx="9">
                        <c:v>Upton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Rate'!$P$2:$P$71</c15:sqref>
                        </c15:fullRef>
                        <c15:formulaRef>
                          <c15:sqref>('ADV Total Rate'!$P$3:$P$4,'ADV Total Rate'!$P$6:$P$8,'ADV Total Rate'!$P$10:$P$11,'ADV Total Rate'!$P$15,'ADV Total Rate'!$P$20,'ADV Total Rate'!$P$50)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0.209146</c:v>
                      </c:pt>
                      <c:pt idx="1">
                        <c:v>0.21</c:v>
                      </c:pt>
                      <c:pt idx="2">
                        <c:v>0.35998999999999998</c:v>
                      </c:pt>
                      <c:pt idx="3">
                        <c:v>0.47310000000000002</c:v>
                      </c:pt>
                      <c:pt idx="4">
                        <c:v>0.36499999999999999</c:v>
                      </c:pt>
                      <c:pt idx="5">
                        <c:v>0.42153099999999999</c:v>
                      </c:pt>
                      <c:pt idx="6">
                        <c:v>0.53610000000000002</c:v>
                      </c:pt>
                      <c:pt idx="7">
                        <c:v>0.37030000000000002</c:v>
                      </c:pt>
                      <c:pt idx="8">
                        <c:v>0.251635</c:v>
                      </c:pt>
                      <c:pt idx="9">
                        <c:v>0.25940600000000003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9D0-4993-BDE6-876E517DFBCF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Rate'!$S$1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Rate'!$A$2:$A$71</c15:sqref>
                        </c15:fullRef>
                        <c15:formulaRef>
                          <c15:sqref>('ADV Total Rate'!$A$3:$A$4,'ADV Total Rate'!$A$6:$A$8,'ADV Total Rate'!$A$10:$A$11,'ADV Total Rate'!$A$15,'ADV Total Rate'!$A$20,'ADV Total Rate'!$A$50)</c15:sqref>
                        </c15:formulaRef>
                      </c:ext>
                    </c:extLst>
                    <c:strCache>
                      <c:ptCount val="10"/>
                      <c:pt idx="0">
                        <c:v>Reagan</c:v>
                      </c:pt>
                      <c:pt idx="1">
                        <c:v>Glasscock</c:v>
                      </c:pt>
                      <c:pt idx="2">
                        <c:v>Lubbock</c:v>
                      </c:pt>
                      <c:pt idx="3">
                        <c:v>Kimble</c:v>
                      </c:pt>
                      <c:pt idx="4">
                        <c:v>Ector</c:v>
                      </c:pt>
                      <c:pt idx="5">
                        <c:v>Brewster</c:v>
                      </c:pt>
                      <c:pt idx="6">
                        <c:v>Scurry</c:v>
                      </c:pt>
                      <c:pt idx="7">
                        <c:v>Martin</c:v>
                      </c:pt>
                      <c:pt idx="8">
                        <c:v>Midland</c:v>
                      </c:pt>
                      <c:pt idx="9">
                        <c:v>Upton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Rate'!$S$2:$S$71</c15:sqref>
                        </c15:fullRef>
                        <c15:formulaRef>
                          <c15:sqref>('ADV Total Rate'!$S$3:$S$4,'ADV Total Rate'!$S$6:$S$8,'ADV Total Rate'!$S$10:$S$11,'ADV Total Rate'!$S$15,'ADV Total Rate'!$S$20,'ADV Total Rate'!$S$50)</c15:sqref>
                        </c15:formulaRef>
                      </c:ext>
                    </c:extLst>
                    <c:numCache>
                      <c:formatCode>0.000000</c:formatCode>
                      <c:ptCount val="10"/>
                      <c:pt idx="0">
                        <c:v>4.4502439999999996</c:v>
                      </c:pt>
                      <c:pt idx="1">
                        <c:v>4.4747649999999997</c:v>
                      </c:pt>
                      <c:pt idx="2">
                        <c:v>5.1163150000000002</c:v>
                      </c:pt>
                      <c:pt idx="3">
                        <c:v>5.2150999999999996</c:v>
                      </c:pt>
                      <c:pt idx="4">
                        <c:v>5.3299150000000006</c:v>
                      </c:pt>
                      <c:pt idx="5">
                        <c:v>5.5461319999999992</c:v>
                      </c:pt>
                      <c:pt idx="6">
                        <c:v>5.6266499999999997</c:v>
                      </c:pt>
                      <c:pt idx="7">
                        <c:v>5.4505220000000003</c:v>
                      </c:pt>
                      <c:pt idx="8">
                        <c:v>2.5797129999999999</c:v>
                      </c:pt>
                      <c:pt idx="9">
                        <c:v>4.6131200000000003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49D0-4993-BDE6-876E517DFBCF}"/>
                  </c:ext>
                </c:extLst>
              </c15:ser>
            </c15:filteredBarSeries>
          </c:ext>
        </c:extLst>
      </c:barChart>
      <c:catAx>
        <c:axId val="114595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520495"/>
        <c:crosses val="autoZero"/>
        <c:auto val="1"/>
        <c:lblAlgn val="ctr"/>
        <c:lblOffset val="100"/>
        <c:noMultiLvlLbl val="0"/>
      </c:catAx>
      <c:valAx>
        <c:axId val="113952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95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chart </a:t>
            </a:r>
            <a:r>
              <a:rPr lang="en-US" baseline="0"/>
              <a:t>ADV Total Rate(2007-2021)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'ADV Total Rate'!$A$8</c:f>
              <c:strCache>
                <c:ptCount val="1"/>
                <c:pt idx="0">
                  <c:v>Ector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'ADV Total Rate'!$B$1:$S$1</c15:sqref>
                  </c15:fullRef>
                </c:ext>
              </c:extLst>
              <c:f>'ADV Total Rate'!$B$1:$P$1</c:f>
              <c:strCach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'ADV Total Rate'!$B$8:$S$8</c15:sqref>
                  </c15:fullRef>
                </c:ext>
              </c:extLst>
              <c:f>'ADV Total Rate'!$B$8:$P$8</c:f>
              <c:numCache>
                <c:formatCode>0.000000</c:formatCode>
                <c:ptCount val="15"/>
                <c:pt idx="0">
                  <c:v>0.40409099999999998</c:v>
                </c:pt>
                <c:pt idx="1">
                  <c:v>0.35799999999999998</c:v>
                </c:pt>
                <c:pt idx="2">
                  <c:v>0.35799999999999998</c:v>
                </c:pt>
                <c:pt idx="3">
                  <c:v>0.35637200000000002</c:v>
                </c:pt>
                <c:pt idx="4" formatCode="General">
                  <c:v>0.35637200000000002</c:v>
                </c:pt>
                <c:pt idx="5" formatCode="General">
                  <c:v>0.31827800000000001</c:v>
                </c:pt>
                <c:pt idx="6" formatCode="General">
                  <c:v>0.297296</c:v>
                </c:pt>
                <c:pt idx="7" formatCode="General">
                  <c:v>0.297296</c:v>
                </c:pt>
                <c:pt idx="8" formatCode="General">
                  <c:v>0.33500000000000002</c:v>
                </c:pt>
                <c:pt idx="9" formatCode="General">
                  <c:v>0.37</c:v>
                </c:pt>
                <c:pt idx="10" formatCode="General">
                  <c:v>0.38721</c:v>
                </c:pt>
                <c:pt idx="11" formatCode="General">
                  <c:v>0.39699999999999996</c:v>
                </c:pt>
                <c:pt idx="12" formatCode="General">
                  <c:v>0.36499999999999999</c:v>
                </c:pt>
                <c:pt idx="13" formatCode="#,##0.000000">
                  <c:v>0.36499999999999999</c:v>
                </c:pt>
                <c:pt idx="14" formatCode="General">
                  <c:v>0.36499999999999999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8ABD-440F-B4B5-5D7EB22ADA18}"/>
            </c:ext>
          </c:extLst>
        </c:ser>
        <c:ser>
          <c:idx val="18"/>
          <c:order val="18"/>
          <c:tx>
            <c:strRef>
              <c:f>'ADV Total Rate'!$A$20</c:f>
              <c:strCache>
                <c:ptCount val="1"/>
                <c:pt idx="0">
                  <c:v>Midland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'ADV Total Rate'!$B$1:$S$1</c15:sqref>
                  </c15:fullRef>
                </c:ext>
              </c:extLst>
              <c:f>'ADV Total Rate'!$B$1:$P$1</c:f>
              <c:strCach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'ADV Total Rate'!$B$20:$S$20</c15:sqref>
                  </c15:fullRef>
                </c:ext>
              </c:extLst>
              <c:f>'ADV Total Rate'!$B$20:$P$20</c:f>
              <c:numCache>
                <c:formatCode>0.000000</c:formatCode>
                <c:ptCount val="15"/>
                <c:pt idx="0">
                  <c:v>0.23050499999999999</c:v>
                </c:pt>
                <c:pt idx="1">
                  <c:v>0.207455</c:v>
                </c:pt>
                <c:pt idx="2">
                  <c:v>0.21179999999999999</c:v>
                </c:pt>
                <c:pt idx="3">
                  <c:v>0.21180499999999999</c:v>
                </c:pt>
                <c:pt idx="4" formatCode="General">
                  <c:v>0.19820699999999999</c:v>
                </c:pt>
                <c:pt idx="5" formatCode="General">
                  <c:v>0.15478900000000001</c:v>
                </c:pt>
                <c:pt idx="6" formatCode="General">
                  <c:v>0.140178</c:v>
                </c:pt>
                <c:pt idx="7" formatCode="General">
                  <c:v>0.126523</c:v>
                </c:pt>
                <c:pt idx="8" formatCode="General">
                  <c:v>0.14081099999999999</c:v>
                </c:pt>
                <c:pt idx="9" formatCode="General">
                  <c:v>0.15599199999999999</c:v>
                </c:pt>
                <c:pt idx="10" formatCode="General">
                  <c:v>0.153169</c:v>
                </c:pt>
                <c:pt idx="11" formatCode="General">
                  <c:v>0.14000000000000001</c:v>
                </c:pt>
                <c:pt idx="12" formatCode="General">
                  <c:v>0.128</c:v>
                </c:pt>
                <c:pt idx="13" formatCode="#,##0.000000">
                  <c:v>0.12884400000000001</c:v>
                </c:pt>
                <c:pt idx="14" formatCode="General">
                  <c:v>0.251635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2-8ABD-440F-B4B5-5D7EB22AD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953567"/>
        <c:axId val="11395204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'ADV Total Rate'!$A$2</c15:sqref>
                        </c15:formulaRef>
                      </c:ext>
                    </c:extLst>
                    <c:strCache>
                      <c:ptCount val="1"/>
                      <c:pt idx="0">
                        <c:v>Andrews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'ADV Total Rate'!$B$2:$S$2</c15:sqref>
                        </c15:fullRef>
                        <c15:formulaRef>
                          <c15:sqref>'ADV Total Rate'!$B$2:$P$2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0.38940000000000002</c:v>
                      </c:pt>
                      <c:pt idx="1">
                        <c:v>0.35499999999999998</c:v>
                      </c:pt>
                      <c:pt idx="2">
                        <c:v>0.48430000000000001</c:v>
                      </c:pt>
                      <c:pt idx="3">
                        <c:v>0.44290000000000002</c:v>
                      </c:pt>
                      <c:pt idx="4" formatCode="General">
                        <c:v>0.43240000000000001</c:v>
                      </c:pt>
                      <c:pt idx="5" formatCode="General">
                        <c:v>0.36849999999999999</c:v>
                      </c:pt>
                      <c:pt idx="6" formatCode="General">
                        <c:v>0.36780000000000002</c:v>
                      </c:pt>
                      <c:pt idx="7" formatCode="General">
                        <c:v>0.34129999999999999</c:v>
                      </c:pt>
                      <c:pt idx="8" formatCode="General">
                        <c:v>0.51049999999999995</c:v>
                      </c:pt>
                      <c:pt idx="9" formatCode="General">
                        <c:v>0.5655</c:v>
                      </c:pt>
                      <c:pt idx="10" formatCode="General">
                        <c:v>0.60070000000000001</c:v>
                      </c:pt>
                      <c:pt idx="11" formatCode="General">
                        <c:v>0.60389999999999988</c:v>
                      </c:pt>
                      <c:pt idx="12" formatCode="General">
                        <c:v>0.50990000000000002</c:v>
                      </c:pt>
                      <c:pt idx="13" formatCode="#,##0.000000">
                        <c:v>0.50990000000000002</c:v>
                      </c:pt>
                      <c:pt idx="14" formatCode="General">
                        <c:v>0.51500000000000001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ABD-440F-B4B5-5D7EB22ADA1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Rate'!$A$3</c15:sqref>
                        </c15:formulaRef>
                      </c:ext>
                    </c:extLst>
                    <c:strCache>
                      <c:ptCount val="1"/>
                      <c:pt idx="0">
                        <c:v>Reagan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Rate'!$B$3:$S$3</c15:sqref>
                        </c15:fullRef>
                        <c15:formulaRef>
                          <c15:sqref>'ADV Total Rate'!$B$3:$P$3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0.381691</c:v>
                      </c:pt>
                      <c:pt idx="1">
                        <c:v>0.34367199999999998</c:v>
                      </c:pt>
                      <c:pt idx="2">
                        <c:v>0.39029999999999998</c:v>
                      </c:pt>
                      <c:pt idx="3">
                        <c:v>0.34842299999999998</c:v>
                      </c:pt>
                      <c:pt idx="4" formatCode="General">
                        <c:v>0.344555</c:v>
                      </c:pt>
                      <c:pt idx="5" formatCode="General">
                        <c:v>0.27776400000000001</c:v>
                      </c:pt>
                      <c:pt idx="6" formatCode="General">
                        <c:v>0.257023</c:v>
                      </c:pt>
                      <c:pt idx="7" formatCode="General">
                        <c:v>0.21083499999999999</c:v>
                      </c:pt>
                      <c:pt idx="8" formatCode="General">
                        <c:v>0.25818000000000002</c:v>
                      </c:pt>
                      <c:pt idx="9" formatCode="General">
                        <c:v>0.37183699999999997</c:v>
                      </c:pt>
                      <c:pt idx="10" formatCode="General">
                        <c:v>0.34965499999999999</c:v>
                      </c:pt>
                      <c:pt idx="11" formatCode="General">
                        <c:v>0.28577999999999998</c:v>
                      </c:pt>
                      <c:pt idx="12" formatCode="General">
                        <c:v>0.20135400000000001</c:v>
                      </c:pt>
                      <c:pt idx="13" formatCode="#,##0.000000">
                        <c:v>0.22002899999999997</c:v>
                      </c:pt>
                      <c:pt idx="14" formatCode="General">
                        <c:v>0.209146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ABD-440F-B4B5-5D7EB22ADA1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Rate'!$A$4</c15:sqref>
                        </c15:formulaRef>
                      </c:ext>
                    </c:extLst>
                    <c:strCache>
                      <c:ptCount val="1"/>
                      <c:pt idx="0">
                        <c:v>Glasscock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Rate'!$B$4:$S$4</c15:sqref>
                        </c15:fullRef>
                        <c15:formulaRef>
                          <c15:sqref>'ADV Total Rate'!$B$4:$P$4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0.343165</c:v>
                      </c:pt>
                      <c:pt idx="1">
                        <c:v>0.26340000000000002</c:v>
                      </c:pt>
                      <c:pt idx="2">
                        <c:v>0.34200000000000003</c:v>
                      </c:pt>
                      <c:pt idx="3">
                        <c:v>0.308</c:v>
                      </c:pt>
                      <c:pt idx="4" formatCode="General">
                        <c:v>0.3</c:v>
                      </c:pt>
                      <c:pt idx="5" formatCode="General">
                        <c:v>0.22</c:v>
                      </c:pt>
                      <c:pt idx="6" formatCode="General">
                        <c:v>0.24</c:v>
                      </c:pt>
                      <c:pt idx="7" formatCode="General">
                        <c:v>0.27</c:v>
                      </c:pt>
                      <c:pt idx="8" formatCode="General">
                        <c:v>0.4</c:v>
                      </c:pt>
                      <c:pt idx="9" formatCode="General">
                        <c:v>0.4</c:v>
                      </c:pt>
                      <c:pt idx="10" formatCode="General">
                        <c:v>0.4</c:v>
                      </c:pt>
                      <c:pt idx="11" formatCode="General">
                        <c:v>0.3382</c:v>
                      </c:pt>
                      <c:pt idx="12" formatCode="General">
                        <c:v>0.23</c:v>
                      </c:pt>
                      <c:pt idx="13" formatCode="#,##0.000000">
                        <c:v>0.21</c:v>
                      </c:pt>
                      <c:pt idx="14" formatCode="General">
                        <c:v>0.21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ABD-440F-B4B5-5D7EB22ADA1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Rate'!$A$5</c15:sqref>
                        </c15:formulaRef>
                      </c:ext>
                    </c:extLst>
                    <c:strCache>
                      <c:ptCount val="1"/>
                      <c:pt idx="0">
                        <c:v>Crane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Rate'!$B$5:$S$5</c15:sqref>
                        </c15:fullRef>
                        <c15:formulaRef>
                          <c15:sqref>'ADV Total Rate'!$B$5:$P$5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0.39296999999999999</c:v>
                      </c:pt>
                      <c:pt idx="1">
                        <c:v>0.31258000000000002</c:v>
                      </c:pt>
                      <c:pt idx="2">
                        <c:v>0.31259999999999999</c:v>
                      </c:pt>
                      <c:pt idx="3">
                        <c:v>0.28459000000000001</c:v>
                      </c:pt>
                      <c:pt idx="4" formatCode="General">
                        <c:v>0.29453000000000001</c:v>
                      </c:pt>
                      <c:pt idx="5" formatCode="General">
                        <c:v>0.266544</c:v>
                      </c:pt>
                      <c:pt idx="6" formatCode="General">
                        <c:v>0.298736</c:v>
                      </c:pt>
                      <c:pt idx="7" formatCode="General">
                        <c:v>0.35333700000000001</c:v>
                      </c:pt>
                      <c:pt idx="8" formatCode="General">
                        <c:v>0.558979</c:v>
                      </c:pt>
                      <c:pt idx="9" formatCode="General">
                        <c:v>0.83</c:v>
                      </c:pt>
                      <c:pt idx="10" formatCode="General">
                        <c:v>0.78</c:v>
                      </c:pt>
                      <c:pt idx="11" formatCode="General">
                        <c:v>0.772729</c:v>
                      </c:pt>
                      <c:pt idx="12" formatCode="General">
                        <c:v>0.68273300000000003</c:v>
                      </c:pt>
                      <c:pt idx="13" formatCode="#,##0.000000">
                        <c:v>0.68271999999999999</c:v>
                      </c:pt>
                      <c:pt idx="14" formatCode="General">
                        <c:v>0.81509999999999994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ABD-440F-B4B5-5D7EB22ADA1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Rate'!$A$6</c15:sqref>
                        </c15:formulaRef>
                      </c:ext>
                    </c:extLst>
                    <c:strCache>
                      <c:ptCount val="1"/>
                      <c:pt idx="0">
                        <c:v>Lubbock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Rate'!$B$6:$S$6</c15:sqref>
                        </c15:fullRef>
                        <c15:formulaRef>
                          <c15:sqref>'ADV Total Rate'!$B$6:$P$6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0.30614799999999998</c:v>
                      </c:pt>
                      <c:pt idx="1">
                        <c:v>0.3261</c:v>
                      </c:pt>
                      <c:pt idx="2">
                        <c:v>0.32950000000000002</c:v>
                      </c:pt>
                      <c:pt idx="3">
                        <c:v>0.32945799999999997</c:v>
                      </c:pt>
                      <c:pt idx="4" formatCode="General">
                        <c:v>0.32945799999999997</c:v>
                      </c:pt>
                      <c:pt idx="5" formatCode="General">
                        <c:v>0.34647699999999998</c:v>
                      </c:pt>
                      <c:pt idx="6" formatCode="General">
                        <c:v>0.34531000000000001</c:v>
                      </c:pt>
                      <c:pt idx="7" formatCode="General">
                        <c:v>0.34135799999999999</c:v>
                      </c:pt>
                      <c:pt idx="8" formatCode="General">
                        <c:v>0.35815799999999998</c:v>
                      </c:pt>
                      <c:pt idx="9" formatCode="General">
                        <c:v>0.35815799999999998</c:v>
                      </c:pt>
                      <c:pt idx="10" formatCode="General">
                        <c:v>0.35815799999999998</c:v>
                      </c:pt>
                      <c:pt idx="11" formatCode="General">
                        <c:v>0.34808600000000001</c:v>
                      </c:pt>
                      <c:pt idx="12" formatCode="General">
                        <c:v>0.339978</c:v>
                      </c:pt>
                      <c:pt idx="13" formatCode="#,##0.000000">
                        <c:v>0.339978</c:v>
                      </c:pt>
                      <c:pt idx="14" formatCode="General">
                        <c:v>0.35998999999999998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ABD-440F-B4B5-5D7EB22ADA1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Rate'!$A$7</c15:sqref>
                        </c15:formulaRef>
                      </c:ext>
                    </c:extLst>
                    <c:strCache>
                      <c:ptCount val="1"/>
                      <c:pt idx="0">
                        <c:v>Kimble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Rate'!$B$7:$S$7</c15:sqref>
                        </c15:fullRef>
                        <c15:formulaRef>
                          <c15:sqref>'ADV Total Rate'!$B$7:$P$7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0.30009999999999998</c:v>
                      </c:pt>
                      <c:pt idx="1">
                        <c:v>0.314</c:v>
                      </c:pt>
                      <c:pt idx="2">
                        <c:v>0.314</c:v>
                      </c:pt>
                      <c:pt idx="3">
                        <c:v>0.29870000000000002</c:v>
                      </c:pt>
                      <c:pt idx="4" formatCode="General">
                        <c:v>0.31850000000000001</c:v>
                      </c:pt>
                      <c:pt idx="5" formatCode="General">
                        <c:v>0.32629999999999998</c:v>
                      </c:pt>
                      <c:pt idx="6" formatCode="General">
                        <c:v>0.32629999999999998</c:v>
                      </c:pt>
                      <c:pt idx="7" formatCode="General">
                        <c:v>0.32629999999999998</c:v>
                      </c:pt>
                      <c:pt idx="8" formatCode="General">
                        <c:v>0.32629999999999998</c:v>
                      </c:pt>
                      <c:pt idx="9" formatCode="General">
                        <c:v>0.33550000000000002</c:v>
                      </c:pt>
                      <c:pt idx="10" formatCode="General">
                        <c:v>0.34599999999999997</c:v>
                      </c:pt>
                      <c:pt idx="11" formatCode="General">
                        <c:v>0.4</c:v>
                      </c:pt>
                      <c:pt idx="12" formatCode="General">
                        <c:v>0.40500000000000003</c:v>
                      </c:pt>
                      <c:pt idx="13" formatCode="#,##0.000000">
                        <c:v>0.40500000000000003</c:v>
                      </c:pt>
                      <c:pt idx="14" formatCode="General">
                        <c:v>0.47310000000000002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ABD-440F-B4B5-5D7EB22ADA1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Rate'!$A$9</c15:sqref>
                        </c15:formulaRef>
                      </c:ext>
                    </c:extLst>
                    <c:strCache>
                      <c:ptCount val="1"/>
                      <c:pt idx="0">
                        <c:v>Loving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Rate'!$B$9:$S$9</c15:sqref>
                        </c15:fullRef>
                        <c15:formulaRef>
                          <c15:sqref>'ADV Total Rate'!$B$9:$P$9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0.35549999999999998</c:v>
                      </c:pt>
                      <c:pt idx="1">
                        <c:v>0.317</c:v>
                      </c:pt>
                      <c:pt idx="2">
                        <c:v>0.44900000000000001</c:v>
                      </c:pt>
                      <c:pt idx="3">
                        <c:v>0.4703</c:v>
                      </c:pt>
                      <c:pt idx="4" formatCode="General">
                        <c:v>0.54810000000000003</c:v>
                      </c:pt>
                      <c:pt idx="5" formatCode="General">
                        <c:v>0.60570000000000002</c:v>
                      </c:pt>
                      <c:pt idx="6" formatCode="General">
                        <c:v>1.0508</c:v>
                      </c:pt>
                      <c:pt idx="7" formatCode="General">
                        <c:v>0.92090000000000005</c:v>
                      </c:pt>
                      <c:pt idx="8" formatCode="General">
                        <c:v>0.99039999999999995</c:v>
                      </c:pt>
                      <c:pt idx="9" formatCode="General">
                        <c:v>0.89439999999999997</c:v>
                      </c:pt>
                      <c:pt idx="10" formatCode="General">
                        <c:v>0.61950000000000005</c:v>
                      </c:pt>
                      <c:pt idx="11" formatCode="General">
                        <c:v>0.49099999999999999</c:v>
                      </c:pt>
                      <c:pt idx="12" formatCode="General">
                        <c:v>0.47</c:v>
                      </c:pt>
                      <c:pt idx="13" formatCode="#,##0.000000">
                        <c:v>0.45819999999999994</c:v>
                      </c:pt>
                      <c:pt idx="14" formatCode="General">
                        <c:v>0.45819999999999994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ABD-440F-B4B5-5D7EB22ADA1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Rate'!$A$10</c15:sqref>
                        </c15:formulaRef>
                      </c:ext>
                    </c:extLst>
                    <c:strCache>
                      <c:ptCount val="1"/>
                      <c:pt idx="0">
                        <c:v>Brewster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Rate'!$B$10:$S$10</c15:sqref>
                        </c15:fullRef>
                        <c15:formulaRef>
                          <c15:sqref>'ADV Total Rate'!$B$10:$P$10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0.33426499999999998</c:v>
                      </c:pt>
                      <c:pt idx="1">
                        <c:v>0.33426499999999998</c:v>
                      </c:pt>
                      <c:pt idx="2">
                        <c:v>0.33129999999999998</c:v>
                      </c:pt>
                      <c:pt idx="3">
                        <c:v>0.32246999999999998</c:v>
                      </c:pt>
                      <c:pt idx="4" formatCode="General">
                        <c:v>0.33979999999999999</c:v>
                      </c:pt>
                      <c:pt idx="5" formatCode="General">
                        <c:v>0.36219999999999997</c:v>
                      </c:pt>
                      <c:pt idx="6" formatCode="General">
                        <c:v>0.38263000000000003</c:v>
                      </c:pt>
                      <c:pt idx="7" formatCode="General">
                        <c:v>0.39857599999999999</c:v>
                      </c:pt>
                      <c:pt idx="8" formatCode="General">
                        <c:v>0.372697</c:v>
                      </c:pt>
                      <c:pt idx="9" formatCode="General">
                        <c:v>0.39539999999999997</c:v>
                      </c:pt>
                      <c:pt idx="10" formatCode="General">
                        <c:v>0.38640000000000002</c:v>
                      </c:pt>
                      <c:pt idx="11" formatCode="General">
                        <c:v>0.38639999999999997</c:v>
                      </c:pt>
                      <c:pt idx="12" formatCode="General">
                        <c:v>0.38859700000000003</c:v>
                      </c:pt>
                      <c:pt idx="13" formatCode="#,##0.000000">
                        <c:v>0.38960100000000003</c:v>
                      </c:pt>
                      <c:pt idx="14" formatCode="General">
                        <c:v>0.42153099999999999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ABD-440F-B4B5-5D7EB22ADA1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Rate'!$A$11</c15:sqref>
                        </c15:formulaRef>
                      </c:ext>
                    </c:extLst>
                    <c:strCache>
                      <c:ptCount val="1"/>
                      <c:pt idx="0">
                        <c:v>Scurry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Rate'!$B$11:$S$11</c15:sqref>
                        </c15:fullRef>
                        <c15:formulaRef>
                          <c15:sqref>'ADV Total Rate'!$B$11:$P$11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0.33750000000000002</c:v>
                      </c:pt>
                      <c:pt idx="1">
                        <c:v>0.247</c:v>
                      </c:pt>
                      <c:pt idx="2">
                        <c:v>0.36770000000000003</c:v>
                      </c:pt>
                      <c:pt idx="3">
                        <c:v>0.38100000000000001</c:v>
                      </c:pt>
                      <c:pt idx="4" formatCode="General">
                        <c:v>0.39889999999999998</c:v>
                      </c:pt>
                      <c:pt idx="5" formatCode="General">
                        <c:v>0.31360000000000005</c:v>
                      </c:pt>
                      <c:pt idx="6" formatCode="General">
                        <c:v>0.31359999999999999</c:v>
                      </c:pt>
                      <c:pt idx="7" formatCode="General">
                        <c:v>0.31274999999999997</c:v>
                      </c:pt>
                      <c:pt idx="8" formatCode="General">
                        <c:v>0.32</c:v>
                      </c:pt>
                      <c:pt idx="9" formatCode="General">
                        <c:v>0.38</c:v>
                      </c:pt>
                      <c:pt idx="10" formatCode="General">
                        <c:v>0.36909999999999998</c:v>
                      </c:pt>
                      <c:pt idx="11" formatCode="General">
                        <c:v>0.44980000000000003</c:v>
                      </c:pt>
                      <c:pt idx="12" formatCode="General">
                        <c:v>0.44979999999999998</c:v>
                      </c:pt>
                      <c:pt idx="13" formatCode="#,##0.000000">
                        <c:v>0.44979999999999998</c:v>
                      </c:pt>
                      <c:pt idx="14" formatCode="General">
                        <c:v>0.53610000000000002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ABD-440F-B4B5-5D7EB22ADA1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Rate'!$A$12</c15:sqref>
                        </c15:formulaRef>
                      </c:ext>
                    </c:extLst>
                    <c:strCache>
                      <c:ptCount val="1"/>
                      <c:pt idx="0">
                        <c:v>Randall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Rate'!$B$12:$S$12</c15:sqref>
                        </c15:fullRef>
                        <c15:formulaRef>
                          <c15:sqref>'ADV Total Rate'!$B$12:$P$12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0.34956999999999999</c:v>
                      </c:pt>
                      <c:pt idx="1">
                        <c:v>0.36062</c:v>
                      </c:pt>
                      <c:pt idx="2">
                        <c:v>0.36059999999999998</c:v>
                      </c:pt>
                      <c:pt idx="3">
                        <c:v>0.36890000000000001</c:v>
                      </c:pt>
                      <c:pt idx="4" formatCode="General">
                        <c:v>0.37756000000000001</c:v>
                      </c:pt>
                      <c:pt idx="5" formatCode="General">
                        <c:v>0.38429999999999997</c:v>
                      </c:pt>
                      <c:pt idx="6" formatCode="General">
                        <c:v>0.39240999999999998</c:v>
                      </c:pt>
                      <c:pt idx="7" formatCode="General">
                        <c:v>0.39913999999999999</c:v>
                      </c:pt>
                      <c:pt idx="8" formatCode="General">
                        <c:v>0.40605000000000002</c:v>
                      </c:pt>
                      <c:pt idx="9" formatCode="General">
                        <c:v>0.41472999999999999</c:v>
                      </c:pt>
                      <c:pt idx="10" formatCode="General">
                        <c:v>0.41472999999999999</c:v>
                      </c:pt>
                      <c:pt idx="11" formatCode="General">
                        <c:v>0.43125999999999998</c:v>
                      </c:pt>
                      <c:pt idx="12" formatCode="General">
                        <c:v>0.44125999999999999</c:v>
                      </c:pt>
                      <c:pt idx="13" formatCode="#,##0.000000">
                        <c:v>0.44420999999999999</c:v>
                      </c:pt>
                      <c:pt idx="14" formatCode="General">
                        <c:v>0.53366499999999994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ABD-440F-B4B5-5D7EB22ADA1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Rate'!$A$13</c15:sqref>
                        </c15:formulaRef>
                      </c:ext>
                    </c:extLst>
                    <c:strCache>
                      <c:ptCount val="1"/>
                      <c:pt idx="0">
                        <c:v>Howard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Rate'!$B$13:$S$13</c15:sqref>
                        </c15:fullRef>
                        <c15:formulaRef>
                          <c15:sqref>'ADV Total Rate'!$B$13:$P$13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 formatCode="0.000000">
                        <c:v>0.48787000000000003</c:v>
                      </c:pt>
                      <c:pt idx="1">
                        <c:v>0.53625400000000001</c:v>
                      </c:pt>
                      <c:pt idx="2">
                        <c:v>0.57869999999999999</c:v>
                      </c:pt>
                      <c:pt idx="3">
                        <c:v>0.52240600000000004</c:v>
                      </c:pt>
                      <c:pt idx="4">
                        <c:v>0.43672</c:v>
                      </c:pt>
                      <c:pt idx="5">
                        <c:v>0.33</c:v>
                      </c:pt>
                      <c:pt idx="6">
                        <c:v>0.35982799999999998</c:v>
                      </c:pt>
                      <c:pt idx="7">
                        <c:v>0.30068699999999998</c:v>
                      </c:pt>
                      <c:pt idx="8">
                        <c:v>0.37188500000000002</c:v>
                      </c:pt>
                      <c:pt idx="9">
                        <c:v>0.44</c:v>
                      </c:pt>
                      <c:pt idx="10">
                        <c:v>0.44</c:v>
                      </c:pt>
                      <c:pt idx="11">
                        <c:v>0.32802399999999998</c:v>
                      </c:pt>
                      <c:pt idx="12">
                        <c:v>0.33124199999999998</c:v>
                      </c:pt>
                      <c:pt idx="13" formatCode="#,##0.000000">
                        <c:v>0.30025500000000005</c:v>
                      </c:pt>
                      <c:pt idx="14">
                        <c:v>0.32754499999999998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ABD-440F-B4B5-5D7EB22ADA18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Rate'!$A$14</c15:sqref>
                        </c15:formulaRef>
                      </c:ext>
                    </c:extLst>
                    <c:strCache>
                      <c:ptCount val="1"/>
                      <c:pt idx="0">
                        <c:v>Dallam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Rate'!$B$14:$S$14</c15:sqref>
                        </c15:fullRef>
                        <c15:formulaRef>
                          <c15:sqref>'ADV Total Rate'!$B$14:$P$14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0.49338199999999999</c:v>
                      </c:pt>
                      <c:pt idx="1">
                        <c:v>0.49637999999999999</c:v>
                      </c:pt>
                      <c:pt idx="2">
                        <c:v>0.47</c:v>
                      </c:pt>
                      <c:pt idx="3">
                        <c:v>0.50180000000000002</c:v>
                      </c:pt>
                      <c:pt idx="4" formatCode="General">
                        <c:v>0.50180000000000002</c:v>
                      </c:pt>
                      <c:pt idx="5" formatCode="General">
                        <c:v>0.44998299999999997</c:v>
                      </c:pt>
                      <c:pt idx="6" formatCode="General">
                        <c:v>0.43</c:v>
                      </c:pt>
                      <c:pt idx="7" formatCode="General">
                        <c:v>0.43</c:v>
                      </c:pt>
                      <c:pt idx="8" formatCode="General">
                        <c:v>0.38</c:v>
                      </c:pt>
                      <c:pt idx="9" formatCode="General">
                        <c:v>0.36</c:v>
                      </c:pt>
                      <c:pt idx="10" formatCode="General">
                        <c:v>0.35499999999999998</c:v>
                      </c:pt>
                      <c:pt idx="11" formatCode="General">
                        <c:v>0.35499999999999998</c:v>
                      </c:pt>
                      <c:pt idx="12" formatCode="General">
                        <c:v>0.35499999999999998</c:v>
                      </c:pt>
                      <c:pt idx="13" formatCode="#,##0.000000">
                        <c:v>0.34499999999999997</c:v>
                      </c:pt>
                      <c:pt idx="14" formatCode="General">
                        <c:v>0.33501500000000001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ABD-440F-B4B5-5D7EB22ADA18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Rate'!$A$15</c15:sqref>
                        </c15:formulaRef>
                      </c:ext>
                    </c:extLst>
                    <c:strCache>
                      <c:ptCount val="1"/>
                      <c:pt idx="0">
                        <c:v>Martin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Rate'!$B$15:$S$15</c15:sqref>
                        </c15:fullRef>
                        <c15:formulaRef>
                          <c15:sqref>'ADV Total Rate'!$B$15:$P$15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0.36009999999999998</c:v>
                      </c:pt>
                      <c:pt idx="1">
                        <c:v>0.34010000000000001</c:v>
                      </c:pt>
                      <c:pt idx="2">
                        <c:v>0.31900000000000001</c:v>
                      </c:pt>
                      <c:pt idx="3">
                        <c:v>0.87929000000000002</c:v>
                      </c:pt>
                      <c:pt idx="4" formatCode="General">
                        <c:v>0.24659</c:v>
                      </c:pt>
                      <c:pt idx="5" formatCode="General">
                        <c:v>0.21069999999999997</c:v>
                      </c:pt>
                      <c:pt idx="6" formatCode="General">
                        <c:v>0.23069999999999999</c:v>
                      </c:pt>
                      <c:pt idx="7" formatCode="General">
                        <c:v>0.24429999999999999</c:v>
                      </c:pt>
                      <c:pt idx="8" formatCode="General">
                        <c:v>0.29389999999999999</c:v>
                      </c:pt>
                      <c:pt idx="9" formatCode="General">
                        <c:v>0.37269999999999998</c:v>
                      </c:pt>
                      <c:pt idx="10" formatCode="General">
                        <c:v>0.34684199999999998</c:v>
                      </c:pt>
                      <c:pt idx="11" formatCode="General">
                        <c:v>0.38009999999999999</c:v>
                      </c:pt>
                      <c:pt idx="12" formatCode="General">
                        <c:v>0.29449999999999998</c:v>
                      </c:pt>
                      <c:pt idx="13" formatCode="#,##0.000000">
                        <c:v>0.56140000000000001</c:v>
                      </c:pt>
                      <c:pt idx="14" formatCode="General">
                        <c:v>0.37030000000000002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ABD-440F-B4B5-5D7EB22ADA18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Rate'!$A$16</c15:sqref>
                        </c15:formulaRef>
                      </c:ext>
                    </c:extLst>
                    <c:strCache>
                      <c:ptCount val="1"/>
                      <c:pt idx="0">
                        <c:v>Hockley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Rate'!$B$16:$S$16</c15:sqref>
                        </c15:fullRef>
                        <c15:formulaRef>
                          <c15:sqref>'ADV Total Rate'!$B$16:$P$16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0.28949999999999998</c:v>
                      </c:pt>
                      <c:pt idx="1">
                        <c:v>0.23949999999999999</c:v>
                      </c:pt>
                      <c:pt idx="2">
                        <c:v>0.33979999999999999</c:v>
                      </c:pt>
                      <c:pt idx="3">
                        <c:v>0.33642</c:v>
                      </c:pt>
                      <c:pt idx="4" formatCode="General">
                        <c:v>0.35649999999999998</c:v>
                      </c:pt>
                      <c:pt idx="5" formatCode="General">
                        <c:v>0.31667000000000001</c:v>
                      </c:pt>
                      <c:pt idx="6" formatCode="General">
                        <c:v>0.35045999999999999</c:v>
                      </c:pt>
                      <c:pt idx="7" formatCode="General">
                        <c:v>0.34833999999999998</c:v>
                      </c:pt>
                      <c:pt idx="8" formatCode="General">
                        <c:v>0.45733000000000001</c:v>
                      </c:pt>
                      <c:pt idx="9" formatCode="General">
                        <c:v>0.56408999999999998</c:v>
                      </c:pt>
                      <c:pt idx="10" formatCode="General">
                        <c:v>0.53388000000000002</c:v>
                      </c:pt>
                      <c:pt idx="11" formatCode="General">
                        <c:v>0.53361000000000003</c:v>
                      </c:pt>
                      <c:pt idx="12" formatCode="General">
                        <c:v>0.52866999999999997</c:v>
                      </c:pt>
                      <c:pt idx="13" formatCode="#,##0.000000">
                        <c:v>0.54159400000000002</c:v>
                      </c:pt>
                      <c:pt idx="14" formatCode="General">
                        <c:v>0.59687999999999997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ABD-440F-B4B5-5D7EB22ADA18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Rate'!$A$17</c15:sqref>
                        </c15:formulaRef>
                      </c:ext>
                    </c:extLst>
                    <c:strCache>
                      <c:ptCount val="1"/>
                      <c:pt idx="0">
                        <c:v>Sterling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Rate'!$B$17:$S$17</c15:sqref>
                        </c15:fullRef>
                        <c15:formulaRef>
                          <c15:sqref>'ADV Total Rate'!$B$17:$P$17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0.44496000000000002</c:v>
                      </c:pt>
                      <c:pt idx="1">
                        <c:v>0.32988000000000001</c:v>
                      </c:pt>
                      <c:pt idx="2">
                        <c:v>0.32990000000000003</c:v>
                      </c:pt>
                      <c:pt idx="3">
                        <c:v>0.32196000000000002</c:v>
                      </c:pt>
                      <c:pt idx="4" formatCode="General">
                        <c:v>0.39998</c:v>
                      </c:pt>
                      <c:pt idx="5" formatCode="General">
                        <c:v>0.37258999999999998</c:v>
                      </c:pt>
                      <c:pt idx="6" formatCode="General">
                        <c:v>0.40781000000000001</c:v>
                      </c:pt>
                      <c:pt idx="7" formatCode="General">
                        <c:v>0.36757000000000001</c:v>
                      </c:pt>
                      <c:pt idx="8" formatCode="General">
                        <c:v>0.3992</c:v>
                      </c:pt>
                      <c:pt idx="9" formatCode="General">
                        <c:v>0.52782099999999998</c:v>
                      </c:pt>
                      <c:pt idx="10" formatCode="General">
                        <c:v>0.55178400000000005</c:v>
                      </c:pt>
                      <c:pt idx="11" formatCode="General">
                        <c:v>0.52611699999999995</c:v>
                      </c:pt>
                      <c:pt idx="12" formatCode="General">
                        <c:v>0.53789299999999995</c:v>
                      </c:pt>
                      <c:pt idx="13" formatCode="#,##0.000000">
                        <c:v>0.45944800000000002</c:v>
                      </c:pt>
                      <c:pt idx="14" formatCode="General">
                        <c:v>0.61263599999999996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ABD-440F-B4B5-5D7EB22ADA18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Rate'!$A$18</c15:sqref>
                        </c15:formulaRef>
                      </c:ext>
                    </c:extLst>
                    <c:strCache>
                      <c:ptCount val="1"/>
                      <c:pt idx="0">
                        <c:v>Moore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Rate'!$B$18:$S$18</c15:sqref>
                        </c15:fullRef>
                        <c15:formulaRef>
                          <c15:sqref>'ADV Total Rate'!$B$18:$P$18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0.31359399999999998</c:v>
                      </c:pt>
                      <c:pt idx="1">
                        <c:v>0.362784</c:v>
                      </c:pt>
                      <c:pt idx="2">
                        <c:v>0.35420000000000001</c:v>
                      </c:pt>
                      <c:pt idx="3">
                        <c:v>0.39989999999999998</c:v>
                      </c:pt>
                      <c:pt idx="4" formatCode="General">
                        <c:v>0.4299</c:v>
                      </c:pt>
                      <c:pt idx="5" formatCode="General">
                        <c:v>0.4299</c:v>
                      </c:pt>
                      <c:pt idx="6" formatCode="General">
                        <c:v>0.42839500000000003</c:v>
                      </c:pt>
                      <c:pt idx="7" formatCode="General">
                        <c:v>0.44673099999999999</c:v>
                      </c:pt>
                      <c:pt idx="8" formatCode="General">
                        <c:v>0.46751700000000002</c:v>
                      </c:pt>
                      <c:pt idx="9" formatCode="General">
                        <c:v>0.48751699999999998</c:v>
                      </c:pt>
                      <c:pt idx="10" formatCode="General">
                        <c:v>0.507517</c:v>
                      </c:pt>
                      <c:pt idx="11" formatCode="General">
                        <c:v>0.52751700000000001</c:v>
                      </c:pt>
                      <c:pt idx="12" formatCode="General">
                        <c:v>0.4582</c:v>
                      </c:pt>
                      <c:pt idx="13" formatCode="#,##0.000000">
                        <c:v>0.5444</c:v>
                      </c:pt>
                      <c:pt idx="14" formatCode="General">
                        <c:v>0.55000100000000007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ABD-440F-B4B5-5D7EB22ADA18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Rate'!$A$19</c15:sqref>
                        </c15:formulaRef>
                      </c:ext>
                    </c:extLst>
                    <c:strCache>
                      <c:ptCount val="1"/>
                      <c:pt idx="0">
                        <c:v>Gaines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Rate'!$B$19:$S$19</c15:sqref>
                        </c15:fullRef>
                        <c15:formulaRef>
                          <c15:sqref>'ADV Total Rate'!$B$19:$P$19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0.34672599999999998</c:v>
                      </c:pt>
                      <c:pt idx="1">
                        <c:v>0.34672599999999998</c:v>
                      </c:pt>
                      <c:pt idx="2">
                        <c:v>0.39500000000000002</c:v>
                      </c:pt>
                      <c:pt idx="3">
                        <c:v>0.36704799999999999</c:v>
                      </c:pt>
                      <c:pt idx="4" formatCode="General">
                        <c:v>0.352352</c:v>
                      </c:pt>
                      <c:pt idx="5" formatCode="General">
                        <c:v>0.30362100000000003</c:v>
                      </c:pt>
                      <c:pt idx="6" formatCode="General">
                        <c:v>0.36110199999999998</c:v>
                      </c:pt>
                      <c:pt idx="7" formatCode="General">
                        <c:v>0.36062</c:v>
                      </c:pt>
                      <c:pt idx="8" formatCode="General">
                        <c:v>0.48957099999999998</c:v>
                      </c:pt>
                      <c:pt idx="9" formatCode="General">
                        <c:v>0.60544500000000001</c:v>
                      </c:pt>
                      <c:pt idx="10" formatCode="General">
                        <c:v>0.59396700000000002</c:v>
                      </c:pt>
                      <c:pt idx="11" formatCode="General">
                        <c:v>0.57573600000000003</c:v>
                      </c:pt>
                      <c:pt idx="12" formatCode="General">
                        <c:v>0.51979500000000001</c:v>
                      </c:pt>
                      <c:pt idx="13" formatCode="#,##0.000000">
                        <c:v>0.54549999999999998</c:v>
                      </c:pt>
                      <c:pt idx="14" formatCode="General">
                        <c:v>0.60592400000000002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ABD-440F-B4B5-5D7EB22ADA18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Rate'!$A$21</c15:sqref>
                        </c15:formulaRef>
                      </c:ext>
                    </c:extLst>
                    <c:strCache>
                      <c:ptCount val="1"/>
                      <c:pt idx="0">
                        <c:v>Nolan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Rate'!$B$21:$S$21</c15:sqref>
                        </c15:fullRef>
                        <c15:formulaRef>
                          <c15:sqref>'ADV Total Rate'!$B$21:$P$21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0.40529999999999999</c:v>
                      </c:pt>
                      <c:pt idx="1">
                        <c:v>0.35752</c:v>
                      </c:pt>
                      <c:pt idx="2">
                        <c:v>0.34920000000000001</c:v>
                      </c:pt>
                      <c:pt idx="3">
                        <c:v>0.37536000000000003</c:v>
                      </c:pt>
                      <c:pt idx="4" formatCode="General">
                        <c:v>0.42302299999999998</c:v>
                      </c:pt>
                      <c:pt idx="5" formatCode="General">
                        <c:v>0.39463499999999996</c:v>
                      </c:pt>
                      <c:pt idx="6" formatCode="General">
                        <c:v>0.507552</c:v>
                      </c:pt>
                      <c:pt idx="7" formatCode="General">
                        <c:v>0.50868500000000005</c:v>
                      </c:pt>
                      <c:pt idx="8" formatCode="General">
                        <c:v>0.53995199999999999</c:v>
                      </c:pt>
                      <c:pt idx="9" formatCode="General">
                        <c:v>0.56645599999999996</c:v>
                      </c:pt>
                      <c:pt idx="10" formatCode="General">
                        <c:v>0.56794999999999995</c:v>
                      </c:pt>
                      <c:pt idx="11" formatCode="General">
                        <c:v>0.53165600000000002</c:v>
                      </c:pt>
                      <c:pt idx="12" formatCode="General">
                        <c:v>0.53165600000000002</c:v>
                      </c:pt>
                      <c:pt idx="13" formatCode="#,##0.000000">
                        <c:v>0.54086400000000001</c:v>
                      </c:pt>
                      <c:pt idx="14" formatCode="General">
                        <c:v>0.53763699999999992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ABD-440F-B4B5-5D7EB22ADA18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Rate'!$A$22</c15:sqref>
                        </c15:formulaRef>
                      </c:ext>
                    </c:extLst>
                    <c:strCache>
                      <c:ptCount val="1"/>
                      <c:pt idx="0">
                        <c:v>Borden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Rate'!$B$22:$S$22</c15:sqref>
                        </c15:fullRef>
                        <c15:formulaRef>
                          <c15:sqref>'ADV Total Rate'!$B$22:$P$22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0.26784000000000002</c:v>
                      </c:pt>
                      <c:pt idx="1">
                        <c:v>0.22397</c:v>
                      </c:pt>
                      <c:pt idx="2">
                        <c:v>0.2586</c:v>
                      </c:pt>
                      <c:pt idx="3">
                        <c:v>0.26800000000000002</c:v>
                      </c:pt>
                      <c:pt idx="4" formatCode="General">
                        <c:v>0.28899999999999998</c:v>
                      </c:pt>
                      <c:pt idx="5" formatCode="General">
                        <c:v>0.2636</c:v>
                      </c:pt>
                      <c:pt idx="6" formatCode="General">
                        <c:v>0.34564</c:v>
                      </c:pt>
                      <c:pt idx="7" formatCode="General">
                        <c:v>0.34564</c:v>
                      </c:pt>
                      <c:pt idx="8" formatCode="General">
                        <c:v>0.55596999999999996</c:v>
                      </c:pt>
                      <c:pt idx="9" formatCode="General">
                        <c:v>0.71750000000000003</c:v>
                      </c:pt>
                      <c:pt idx="10" formatCode="General">
                        <c:v>0.77</c:v>
                      </c:pt>
                      <c:pt idx="11" formatCode="General">
                        <c:v>0.75875000000000004</c:v>
                      </c:pt>
                      <c:pt idx="12" formatCode="General">
                        <c:v>0.65</c:v>
                      </c:pt>
                      <c:pt idx="13" formatCode="#,##0.000000">
                        <c:v>0.74</c:v>
                      </c:pt>
                      <c:pt idx="14" formatCode="General">
                        <c:v>0.74250000000000005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8ABD-440F-B4B5-5D7EB22ADA18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Rate'!$A$23</c15:sqref>
                        </c15:formulaRef>
                      </c:ext>
                    </c:extLst>
                    <c:strCache>
                      <c:ptCount val="1"/>
                      <c:pt idx="0">
                        <c:v>Irion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Rate'!$B$23:$S$23</c15:sqref>
                        </c15:fullRef>
                        <c15:formulaRef>
                          <c15:sqref>'ADV Total Rate'!$B$23:$P$23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0.44509100000000001</c:v>
                      </c:pt>
                      <c:pt idx="1">
                        <c:v>0.41193200000000002</c:v>
                      </c:pt>
                      <c:pt idx="2">
                        <c:v>0.4118</c:v>
                      </c:pt>
                      <c:pt idx="3">
                        <c:v>0.41099000000000002</c:v>
                      </c:pt>
                      <c:pt idx="4" formatCode="General">
                        <c:v>0.41099000000000002</c:v>
                      </c:pt>
                      <c:pt idx="5" formatCode="General">
                        <c:v>0.380915</c:v>
                      </c:pt>
                      <c:pt idx="6" formatCode="General">
                        <c:v>0.380915</c:v>
                      </c:pt>
                      <c:pt idx="7" formatCode="General">
                        <c:v>0.380915</c:v>
                      </c:pt>
                      <c:pt idx="8" formatCode="General">
                        <c:v>0.38091399999999997</c:v>
                      </c:pt>
                      <c:pt idx="9" formatCode="General">
                        <c:v>0.52999300000000005</c:v>
                      </c:pt>
                      <c:pt idx="10" formatCode="General">
                        <c:v>0.62171799999999999</c:v>
                      </c:pt>
                      <c:pt idx="11" formatCode="General">
                        <c:v>0.56716500000000003</c:v>
                      </c:pt>
                      <c:pt idx="12" formatCode="General">
                        <c:v>0.62171699999999996</c:v>
                      </c:pt>
                      <c:pt idx="13" formatCode="#,##0.000000">
                        <c:v>0.58130999999999999</c:v>
                      </c:pt>
                      <c:pt idx="14" formatCode="General">
                        <c:v>0.71446600000000005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8ABD-440F-B4B5-5D7EB22ADA18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Rate'!$A$24</c15:sqref>
                        </c15:formulaRef>
                      </c:ext>
                    </c:extLst>
                    <c:strCache>
                      <c:ptCount val="1"/>
                      <c:pt idx="0">
                        <c:v>Val Verde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Rate'!$B$24:$S$24</c15:sqref>
                        </c15:fullRef>
                        <c15:formulaRef>
                          <c15:sqref>'ADV Total Rate'!$B$24:$P$24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0.46600000000000003</c:v>
                      </c:pt>
                      <c:pt idx="1">
                        <c:v>0.4637</c:v>
                      </c:pt>
                      <c:pt idx="2">
                        <c:v>0.4637</c:v>
                      </c:pt>
                      <c:pt idx="3">
                        <c:v>0.4637</c:v>
                      </c:pt>
                      <c:pt idx="4" formatCode="General">
                        <c:v>0.4637</c:v>
                      </c:pt>
                      <c:pt idx="5" formatCode="General">
                        <c:v>0.46370000000000006</c:v>
                      </c:pt>
                      <c:pt idx="6" formatCode="General">
                        <c:v>0.4637</c:v>
                      </c:pt>
                      <c:pt idx="7" formatCode="General">
                        <c:v>0.49980000000000002</c:v>
                      </c:pt>
                      <c:pt idx="8" formatCode="General">
                        <c:v>0.49980000000000002</c:v>
                      </c:pt>
                      <c:pt idx="9" formatCode="General">
                        <c:v>0.51980000000000004</c:v>
                      </c:pt>
                      <c:pt idx="10" formatCode="General">
                        <c:v>0.52370000000000005</c:v>
                      </c:pt>
                      <c:pt idx="11" formatCode="General">
                        <c:v>0.52369999999999994</c:v>
                      </c:pt>
                      <c:pt idx="12" formatCode="General">
                        <c:v>0.49990000000000001</c:v>
                      </c:pt>
                      <c:pt idx="13" formatCode="#,##0.000000">
                        <c:v>0.5121</c:v>
                      </c:pt>
                      <c:pt idx="14" formatCode="General">
                        <c:v>0.53420000000000001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8ABD-440F-B4B5-5D7EB22ADA18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Rate'!$A$25</c15:sqref>
                        </c15:formulaRef>
                      </c:ext>
                    </c:extLst>
                    <c:strCache>
                      <c:ptCount val="1"/>
                      <c:pt idx="0">
                        <c:v>Sutton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Rate'!$B$25:$S$25</c15:sqref>
                        </c15:fullRef>
                        <c15:formulaRef>
                          <c15:sqref>'ADV Total Rate'!$B$25:$P$25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0.20309199999999999</c:v>
                      </c:pt>
                      <c:pt idx="1">
                        <c:v>0.1797</c:v>
                      </c:pt>
                      <c:pt idx="2">
                        <c:v>0.24890000000000001</c:v>
                      </c:pt>
                      <c:pt idx="3">
                        <c:v>0.31342300000000001</c:v>
                      </c:pt>
                      <c:pt idx="4" formatCode="General">
                        <c:v>0.42957400000000001</c:v>
                      </c:pt>
                      <c:pt idx="5" formatCode="General">
                        <c:v>0.44523600000000002</c:v>
                      </c:pt>
                      <c:pt idx="6" formatCode="General">
                        <c:v>0.518876</c:v>
                      </c:pt>
                      <c:pt idx="7" formatCode="General">
                        <c:v>0.52980400000000005</c:v>
                      </c:pt>
                      <c:pt idx="8" formatCode="General">
                        <c:v>0.56535500000000005</c:v>
                      </c:pt>
                      <c:pt idx="9" formatCode="General">
                        <c:v>0.68012700000000004</c:v>
                      </c:pt>
                      <c:pt idx="10" formatCode="General">
                        <c:v>0.67681899999999995</c:v>
                      </c:pt>
                      <c:pt idx="11" formatCode="General">
                        <c:v>0.702094</c:v>
                      </c:pt>
                      <c:pt idx="12" formatCode="General">
                        <c:v>0.67916399999999999</c:v>
                      </c:pt>
                      <c:pt idx="13" formatCode="#,##0.000000">
                        <c:v>0.65435100000000002</c:v>
                      </c:pt>
                      <c:pt idx="14" formatCode="General">
                        <c:v>0.69286099999999995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8ABD-440F-B4B5-5D7EB22ADA18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Rate'!$A$26</c15:sqref>
                        </c15:formulaRef>
                      </c:ext>
                    </c:extLst>
                    <c:strCache>
                      <c:ptCount val="1"/>
                      <c:pt idx="0">
                        <c:v>Mitchell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Rate'!$B$26:$S$26</c15:sqref>
                        </c15:fullRef>
                        <c15:formulaRef>
                          <c15:sqref>'ADV Total Rate'!$B$26:$P$26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0.54</c:v>
                      </c:pt>
                      <c:pt idx="1">
                        <c:v>0.42</c:v>
                      </c:pt>
                      <c:pt idx="2">
                        <c:v>0.47699999999999998</c:v>
                      </c:pt>
                      <c:pt idx="3">
                        <c:v>0.39950000000000002</c:v>
                      </c:pt>
                      <c:pt idx="4" formatCode="General">
                        <c:v>0.4</c:v>
                      </c:pt>
                      <c:pt idx="5" formatCode="General">
                        <c:v>0.41040700000000002</c:v>
                      </c:pt>
                      <c:pt idx="6" formatCode="General">
                        <c:v>0.44130000000000003</c:v>
                      </c:pt>
                      <c:pt idx="7" formatCode="General">
                        <c:v>0.48920000000000002</c:v>
                      </c:pt>
                      <c:pt idx="8" formatCode="General">
                        <c:v>0.60329999999999995</c:v>
                      </c:pt>
                      <c:pt idx="9" formatCode="General">
                        <c:v>0.64</c:v>
                      </c:pt>
                      <c:pt idx="10" formatCode="General">
                        <c:v>0.60831299999999999</c:v>
                      </c:pt>
                      <c:pt idx="11" formatCode="General">
                        <c:v>0.58750999999999998</c:v>
                      </c:pt>
                      <c:pt idx="12" formatCode="General">
                        <c:v>0.57917300000000005</c:v>
                      </c:pt>
                      <c:pt idx="13" formatCode="#,##0.000000">
                        <c:v>0.48853899999999995</c:v>
                      </c:pt>
                      <c:pt idx="14" formatCode="General">
                        <c:v>0.47168700000000002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8ABD-440F-B4B5-5D7EB22ADA18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Rate'!$A$27</c15:sqref>
                        </c15:formulaRef>
                      </c:ext>
                    </c:extLst>
                    <c:strCache>
                      <c:ptCount val="1"/>
                      <c:pt idx="0">
                        <c:v>Culberson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Rate'!$B$27:$S$27</c15:sqref>
                        </c15:fullRef>
                        <c15:formulaRef>
                          <c15:sqref>'ADV Total Rate'!$B$27:$P$27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0.78654999999999997</c:v>
                      </c:pt>
                      <c:pt idx="1">
                        <c:v>0.70984000000000003</c:v>
                      </c:pt>
                      <c:pt idx="2">
                        <c:v>0.75960000000000005</c:v>
                      </c:pt>
                      <c:pt idx="3">
                        <c:v>0.81245000000000001</c:v>
                      </c:pt>
                      <c:pt idx="4" formatCode="General">
                        <c:v>0.85343999999999998</c:v>
                      </c:pt>
                      <c:pt idx="5" formatCode="General">
                        <c:v>0.72677000000000014</c:v>
                      </c:pt>
                      <c:pt idx="6" formatCode="General">
                        <c:v>0.69621</c:v>
                      </c:pt>
                      <c:pt idx="7" formatCode="General">
                        <c:v>0.56162000000000001</c:v>
                      </c:pt>
                      <c:pt idx="8" formatCode="General">
                        <c:v>0.40615000000000001</c:v>
                      </c:pt>
                      <c:pt idx="9" formatCode="General">
                        <c:v>0.39023000000000002</c:v>
                      </c:pt>
                      <c:pt idx="10" formatCode="General">
                        <c:v>0.23388</c:v>
                      </c:pt>
                      <c:pt idx="11" formatCode="General">
                        <c:v>0.18531</c:v>
                      </c:pt>
                      <c:pt idx="12" formatCode="General">
                        <c:v>0.17332900000000001</c:v>
                      </c:pt>
                      <c:pt idx="13" formatCode="#,##0.000000">
                        <c:v>0.161306</c:v>
                      </c:pt>
                      <c:pt idx="14" formatCode="General">
                        <c:v>0.16270699999999999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8ABD-440F-B4B5-5D7EB22ADA18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Rate'!$A$28</c15:sqref>
                        </c15:formulaRef>
                      </c:ext>
                    </c:extLst>
                    <c:strCache>
                      <c:ptCount val="1"/>
                      <c:pt idx="0">
                        <c:v>Pecos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Rate'!$B$28:$S$28</c15:sqref>
                        </c15:fullRef>
                        <c15:formulaRef>
                          <c15:sqref>'ADV Total Rate'!$B$28:$P$28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0.59350000000000003</c:v>
                      </c:pt>
                      <c:pt idx="1">
                        <c:v>0.56000000000000005</c:v>
                      </c:pt>
                      <c:pt idx="2">
                        <c:v>0.62</c:v>
                      </c:pt>
                      <c:pt idx="3">
                        <c:v>0.61</c:v>
                      </c:pt>
                      <c:pt idx="4" formatCode="General">
                        <c:v>0.69</c:v>
                      </c:pt>
                      <c:pt idx="5" formatCode="General">
                        <c:v>0.629</c:v>
                      </c:pt>
                      <c:pt idx="6" formatCode="General">
                        <c:v>0.69989999999999997</c:v>
                      </c:pt>
                      <c:pt idx="7" formatCode="General">
                        <c:v>0.71899999999999997</c:v>
                      </c:pt>
                      <c:pt idx="8" formatCode="General">
                        <c:v>0.79900000000000004</c:v>
                      </c:pt>
                      <c:pt idx="9" formatCode="General">
                        <c:v>0.79900000000000004</c:v>
                      </c:pt>
                      <c:pt idx="10" formatCode="General">
                        <c:v>0.79900000000000004</c:v>
                      </c:pt>
                      <c:pt idx="11" formatCode="General">
                        <c:v>0.79300000000000004</c:v>
                      </c:pt>
                      <c:pt idx="12" formatCode="General">
                        <c:v>0.70899999999999996</c:v>
                      </c:pt>
                      <c:pt idx="13" formatCode="#,##0.000000">
                        <c:v>0.70740000000000003</c:v>
                      </c:pt>
                      <c:pt idx="14" formatCode="General">
                        <c:v>0.77700000000000002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8ABD-440F-B4B5-5D7EB22ADA18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Rate'!$A$29</c15:sqref>
                        </c15:formulaRef>
                      </c:ext>
                    </c:extLst>
                    <c:strCache>
                      <c:ptCount val="1"/>
                      <c:pt idx="0">
                        <c:v>Garza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Rate'!$B$29:$S$29</c15:sqref>
                        </c15:fullRef>
                        <c15:formulaRef>
                          <c15:sqref>'ADV Total Rate'!$B$29:$P$29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0.375</c:v>
                      </c:pt>
                      <c:pt idx="1">
                        <c:v>0.309</c:v>
                      </c:pt>
                      <c:pt idx="2">
                        <c:v>0.375</c:v>
                      </c:pt>
                      <c:pt idx="3">
                        <c:v>0.36</c:v>
                      </c:pt>
                      <c:pt idx="4" formatCode="General">
                        <c:v>0.37808999999999998</c:v>
                      </c:pt>
                      <c:pt idx="5" formatCode="General">
                        <c:v>0.35499999999999998</c:v>
                      </c:pt>
                      <c:pt idx="6" formatCode="General">
                        <c:v>0.39900000000000002</c:v>
                      </c:pt>
                      <c:pt idx="7" formatCode="General">
                        <c:v>0.38962599999999997</c:v>
                      </c:pt>
                      <c:pt idx="8" formatCode="General">
                        <c:v>0.67</c:v>
                      </c:pt>
                      <c:pt idx="9" formatCode="General">
                        <c:v>0.71</c:v>
                      </c:pt>
                      <c:pt idx="10" formatCode="General">
                        <c:v>0.59460000000000002</c:v>
                      </c:pt>
                      <c:pt idx="11" formatCode="General">
                        <c:v>0.65539999999999998</c:v>
                      </c:pt>
                      <c:pt idx="12" formatCode="General">
                        <c:v>0.61409999999999998</c:v>
                      </c:pt>
                      <c:pt idx="13" formatCode="#,##0.000000">
                        <c:v>0.77270000000000005</c:v>
                      </c:pt>
                      <c:pt idx="14" formatCode="General">
                        <c:v>0.77270000000000005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8ABD-440F-B4B5-5D7EB22ADA18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Rate'!$A$30</c15:sqref>
                        </c15:formulaRef>
                      </c:ext>
                    </c:extLst>
                    <c:strCache>
                      <c:ptCount val="1"/>
                      <c:pt idx="0">
                        <c:v>Carson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Rate'!$B$30:$S$30</c15:sqref>
                        </c15:fullRef>
                        <c15:formulaRef>
                          <c15:sqref>'ADV Total Rate'!$B$30:$P$30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0.38989200000000002</c:v>
                      </c:pt>
                      <c:pt idx="1">
                        <c:v>0.35633199999999998</c:v>
                      </c:pt>
                      <c:pt idx="2">
                        <c:v>0.36770000000000003</c:v>
                      </c:pt>
                      <c:pt idx="3">
                        <c:v>0.467223</c:v>
                      </c:pt>
                      <c:pt idx="4" formatCode="General">
                        <c:v>0.50479300000000005</c:v>
                      </c:pt>
                      <c:pt idx="5" formatCode="General">
                        <c:v>0.51622500000000004</c:v>
                      </c:pt>
                      <c:pt idx="6" formatCode="General">
                        <c:v>0.49858599999999997</c:v>
                      </c:pt>
                      <c:pt idx="7" formatCode="General">
                        <c:v>0.50692099999999995</c:v>
                      </c:pt>
                      <c:pt idx="8" formatCode="General">
                        <c:v>0.53800800000000004</c:v>
                      </c:pt>
                      <c:pt idx="9" formatCode="General">
                        <c:v>0.57795099999999999</c:v>
                      </c:pt>
                      <c:pt idx="10" formatCode="General">
                        <c:v>0.63248300000000002</c:v>
                      </c:pt>
                      <c:pt idx="11" formatCode="General">
                        <c:v>0.62822099999999992</c:v>
                      </c:pt>
                      <c:pt idx="12" formatCode="General">
                        <c:v>0.60714800000000002</c:v>
                      </c:pt>
                      <c:pt idx="13" formatCode="#,##0.000000">
                        <c:v>0.598688</c:v>
                      </c:pt>
                      <c:pt idx="14" formatCode="General">
                        <c:v>0.57850899999999994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8ABD-440F-B4B5-5D7EB22ADA18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Rate'!$A$31</c15:sqref>
                        </c15:formulaRef>
                      </c:ext>
                    </c:extLst>
                    <c:strCache>
                      <c:ptCount val="1"/>
                      <c:pt idx="0">
                        <c:v>Ochiltree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Rate'!$B$31:$S$31</c15:sqref>
                        </c15:fullRef>
                        <c15:formulaRef>
                          <c15:sqref>'ADV Total Rate'!$B$31:$P$31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0.53500000000000003</c:v>
                      </c:pt>
                      <c:pt idx="1">
                        <c:v>0.52749999999999997</c:v>
                      </c:pt>
                      <c:pt idx="2">
                        <c:v>0.52</c:v>
                      </c:pt>
                      <c:pt idx="3">
                        <c:v>0.51</c:v>
                      </c:pt>
                      <c:pt idx="4" formatCode="General">
                        <c:v>0.45500000000000002</c:v>
                      </c:pt>
                      <c:pt idx="5" formatCode="General">
                        <c:v>0.42</c:v>
                      </c:pt>
                      <c:pt idx="6" formatCode="General">
                        <c:v>0.42</c:v>
                      </c:pt>
                      <c:pt idx="7" formatCode="General">
                        <c:v>0.4</c:v>
                      </c:pt>
                      <c:pt idx="8" formatCode="General">
                        <c:v>0.42399999999999999</c:v>
                      </c:pt>
                      <c:pt idx="9" formatCode="General">
                        <c:v>0.52400000000000002</c:v>
                      </c:pt>
                      <c:pt idx="10" formatCode="General">
                        <c:v>0.52400000000000002</c:v>
                      </c:pt>
                      <c:pt idx="11" formatCode="General">
                        <c:v>0.52400000000000002</c:v>
                      </c:pt>
                      <c:pt idx="12" formatCode="General">
                        <c:v>0.574214</c:v>
                      </c:pt>
                      <c:pt idx="13" formatCode="#,##0.000000">
                        <c:v>0.67295000000000005</c:v>
                      </c:pt>
                      <c:pt idx="14" formatCode="General">
                        <c:v>0.75773200000000007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8ABD-440F-B4B5-5D7EB22ADA18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Rate'!$A$32</c15:sqref>
                        </c15:formulaRef>
                      </c:ext>
                    </c:extLst>
                    <c:strCache>
                      <c:ptCount val="1"/>
                      <c:pt idx="0">
                        <c:v>Sherman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Rate'!$B$32:$S$32</c15:sqref>
                        </c15:fullRef>
                        <c15:formulaRef>
                          <c15:sqref>'ADV Total Rate'!$B$32:$P$32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0.41969000000000001</c:v>
                      </c:pt>
                      <c:pt idx="1">
                        <c:v>0.38574000000000003</c:v>
                      </c:pt>
                      <c:pt idx="2">
                        <c:v>0.3967</c:v>
                      </c:pt>
                      <c:pt idx="3">
                        <c:v>0.42109999999999997</c:v>
                      </c:pt>
                      <c:pt idx="4" formatCode="General">
                        <c:v>0.45630999999999999</c:v>
                      </c:pt>
                      <c:pt idx="5" formatCode="General">
                        <c:v>0.43915999999999999</c:v>
                      </c:pt>
                      <c:pt idx="6" formatCode="General">
                        <c:v>0.48</c:v>
                      </c:pt>
                      <c:pt idx="7" formatCode="General">
                        <c:v>0.47696</c:v>
                      </c:pt>
                      <c:pt idx="8" formatCode="General">
                        <c:v>0.50302999999999998</c:v>
                      </c:pt>
                      <c:pt idx="9" formatCode="General">
                        <c:v>0.61536999999999997</c:v>
                      </c:pt>
                      <c:pt idx="10" formatCode="General">
                        <c:v>0.74497000000000002</c:v>
                      </c:pt>
                      <c:pt idx="11" formatCode="General">
                        <c:v>0.67469800000000002</c:v>
                      </c:pt>
                      <c:pt idx="12" formatCode="General">
                        <c:v>0.70091999999999999</c:v>
                      </c:pt>
                      <c:pt idx="14" formatCode="General">
                        <c:v>0.68608999999999998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8ABD-440F-B4B5-5D7EB22ADA18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Rate'!$A$33</c15:sqref>
                        </c15:formulaRef>
                      </c:ext>
                    </c:extLst>
                    <c:strCache>
                      <c:ptCount val="1"/>
                      <c:pt idx="0">
                        <c:v>Tom Green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Rate'!$B$33:$S$33</c15:sqref>
                        </c15:fullRef>
                        <c15:formulaRef>
                          <c15:sqref>'ADV Total Rate'!$B$33:$P$33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0.52581999999999995</c:v>
                      </c:pt>
                      <c:pt idx="1">
                        <c:v>0.52581999999999995</c:v>
                      </c:pt>
                      <c:pt idx="2">
                        <c:v>0.52500000000000002</c:v>
                      </c:pt>
                      <c:pt idx="3">
                        <c:v>0.52500000000000002</c:v>
                      </c:pt>
                      <c:pt idx="4" formatCode="General">
                        <c:v>0.52500000000000002</c:v>
                      </c:pt>
                      <c:pt idx="5" formatCode="General">
                        <c:v>0.52500000000000002</c:v>
                      </c:pt>
                      <c:pt idx="6" formatCode="General">
                        <c:v>0.52500000000000002</c:v>
                      </c:pt>
                      <c:pt idx="7" formatCode="General">
                        <c:v>0.51500000000000001</c:v>
                      </c:pt>
                      <c:pt idx="8" formatCode="General">
                        <c:v>0.51249999999999996</c:v>
                      </c:pt>
                      <c:pt idx="9" formatCode="General">
                        <c:v>0.51249999999999996</c:v>
                      </c:pt>
                      <c:pt idx="10" formatCode="General">
                        <c:v>0.53500000000000003</c:v>
                      </c:pt>
                      <c:pt idx="11" formatCode="General">
                        <c:v>0.54500000000000004</c:v>
                      </c:pt>
                      <c:pt idx="12" formatCode="General">
                        <c:v>0.55117000000000005</c:v>
                      </c:pt>
                      <c:pt idx="13" formatCode="#,##0.000000">
                        <c:v>0.54979999999999996</c:v>
                      </c:pt>
                      <c:pt idx="14" formatCode="General">
                        <c:v>0.54880000000000007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8ABD-440F-B4B5-5D7EB22ADA18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Rate'!$A$34</c15:sqref>
                        </c15:formulaRef>
                      </c:ext>
                    </c:extLst>
                    <c:strCache>
                      <c:ptCount val="1"/>
                      <c:pt idx="0">
                        <c:v>Taylor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Rate'!$B$34:$S$34</c15:sqref>
                        </c15:fullRef>
                        <c15:formulaRef>
                          <c15:sqref>'ADV Total Rate'!$B$34:$P$34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0.47070000000000001</c:v>
                      </c:pt>
                      <c:pt idx="1">
                        <c:v>0.46820000000000001</c:v>
                      </c:pt>
                      <c:pt idx="2">
                        <c:v>0.46750000000000003</c:v>
                      </c:pt>
                      <c:pt idx="3">
                        <c:v>0.47220000000000001</c:v>
                      </c:pt>
                      <c:pt idx="4" formatCode="General">
                        <c:v>0.47260000000000002</c:v>
                      </c:pt>
                      <c:pt idx="5" formatCode="General">
                        <c:v>0.48259999999999997</c:v>
                      </c:pt>
                      <c:pt idx="6" formatCode="General">
                        <c:v>0.50470000000000004</c:v>
                      </c:pt>
                      <c:pt idx="7" formatCode="General">
                        <c:v>0.52</c:v>
                      </c:pt>
                      <c:pt idx="8" formatCode="General">
                        <c:v>0.52690000000000003</c:v>
                      </c:pt>
                      <c:pt idx="9" formatCode="General">
                        <c:v>0.53500000000000003</c:v>
                      </c:pt>
                      <c:pt idx="10" formatCode="General">
                        <c:v>0.60309999999999997</c:v>
                      </c:pt>
                      <c:pt idx="11" formatCode="General">
                        <c:v>0.60909999999999997</c:v>
                      </c:pt>
                      <c:pt idx="12" formatCode="General">
                        <c:v>0.63400000000000001</c:v>
                      </c:pt>
                      <c:pt idx="13" formatCode="#,##0.000000">
                        <c:v>0.61830000000000007</c:v>
                      </c:pt>
                      <c:pt idx="14" formatCode="General">
                        <c:v>0.60699999999999998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8ABD-440F-B4B5-5D7EB22ADA18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Rate'!$A$35</c15:sqref>
                        </c15:formulaRef>
                      </c:ext>
                    </c:extLst>
                    <c:strCache>
                      <c:ptCount val="1"/>
                      <c:pt idx="0">
                        <c:v>Hale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Rate'!$B$35:$S$35</c15:sqref>
                        </c15:fullRef>
                        <c15:formulaRef>
                          <c15:sqref>'ADV Total Rate'!$B$35:$P$35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0.49521900000000002</c:v>
                      </c:pt>
                      <c:pt idx="1">
                        <c:v>0.49209999999999998</c:v>
                      </c:pt>
                      <c:pt idx="2">
                        <c:v>0.49209999999999998</c:v>
                      </c:pt>
                      <c:pt idx="3">
                        <c:v>0.49209999999999998</c:v>
                      </c:pt>
                      <c:pt idx="4" formatCode="General">
                        <c:v>0.49209999999999998</c:v>
                      </c:pt>
                      <c:pt idx="5" formatCode="General">
                        <c:v>0.49209999999999998</c:v>
                      </c:pt>
                      <c:pt idx="6" formatCode="General">
                        <c:v>0.49209999999999998</c:v>
                      </c:pt>
                      <c:pt idx="7" formatCode="General">
                        <c:v>0.49209999999999998</c:v>
                      </c:pt>
                      <c:pt idx="8" formatCode="General">
                        <c:v>0.49209999999999998</c:v>
                      </c:pt>
                      <c:pt idx="9" formatCode="General">
                        <c:v>0.50790000000000002</c:v>
                      </c:pt>
                      <c:pt idx="10" formatCode="General">
                        <c:v>0.59550000000000003</c:v>
                      </c:pt>
                      <c:pt idx="11" formatCode="General">
                        <c:v>0.59550000000000003</c:v>
                      </c:pt>
                      <c:pt idx="12" formatCode="General">
                        <c:v>0.61799999999999999</c:v>
                      </c:pt>
                      <c:pt idx="13" formatCode="#,##0.000000">
                        <c:v>0.63300000000000012</c:v>
                      </c:pt>
                      <c:pt idx="14" formatCode="General">
                        <c:v>0.64300000000000002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8ABD-440F-B4B5-5D7EB22ADA18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Rate'!$A$36</c15:sqref>
                        </c15:formulaRef>
                      </c:ext>
                    </c:extLst>
                    <c:strCache>
                      <c:ptCount val="1"/>
                      <c:pt idx="0">
                        <c:v>Coke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Rate'!$B$36:$S$36</c15:sqref>
                        </c15:fullRef>
                        <c15:formulaRef>
                          <c15:sqref>'ADV Total Rate'!$B$36:$P$36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0.56957999999999998</c:v>
                      </c:pt>
                      <c:pt idx="1">
                        <c:v>0.52573999999999999</c:v>
                      </c:pt>
                      <c:pt idx="2">
                        <c:v>0.52569999999999995</c:v>
                      </c:pt>
                      <c:pt idx="3">
                        <c:v>0.57133</c:v>
                      </c:pt>
                      <c:pt idx="4" formatCode="General">
                        <c:v>0.53331099999999998</c:v>
                      </c:pt>
                      <c:pt idx="5" formatCode="General">
                        <c:v>0.54344700000000001</c:v>
                      </c:pt>
                      <c:pt idx="6" formatCode="General">
                        <c:v>0.50483100000000003</c:v>
                      </c:pt>
                      <c:pt idx="7" formatCode="General">
                        <c:v>0.54786000000000001</c:v>
                      </c:pt>
                      <c:pt idx="8" formatCode="General">
                        <c:v>0.64083699999999999</c:v>
                      </c:pt>
                      <c:pt idx="9" formatCode="General">
                        <c:v>0.64083699999999999</c:v>
                      </c:pt>
                      <c:pt idx="10" formatCode="General">
                        <c:v>0.67540900000000004</c:v>
                      </c:pt>
                      <c:pt idx="11" formatCode="General">
                        <c:v>0.50775100000000006</c:v>
                      </c:pt>
                      <c:pt idx="12" formatCode="General">
                        <c:v>0.490763</c:v>
                      </c:pt>
                      <c:pt idx="13" formatCode="#,##0.000000">
                        <c:v>0.49574700000000005</c:v>
                      </c:pt>
                      <c:pt idx="14" formatCode="General">
                        <c:v>0.46477599999999997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8ABD-440F-B4B5-5D7EB22ADA18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Rate'!$A$37</c15:sqref>
                        </c15:formulaRef>
                      </c:ext>
                    </c:extLst>
                    <c:strCache>
                      <c:ptCount val="1"/>
                      <c:pt idx="0">
                        <c:v>Gray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Rate'!$B$37:$S$37</c15:sqref>
                        </c15:fullRef>
                        <c15:formulaRef>
                          <c15:sqref>'ADV Total Rate'!$B$37:$P$37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0.47326000000000001</c:v>
                      </c:pt>
                      <c:pt idx="1">
                        <c:v>0.41808200000000001</c:v>
                      </c:pt>
                      <c:pt idx="2">
                        <c:v>0.48099999999999998</c:v>
                      </c:pt>
                      <c:pt idx="3">
                        <c:v>0.48713400000000001</c:v>
                      </c:pt>
                      <c:pt idx="4" formatCode="General">
                        <c:v>0.52961200000000008</c:v>
                      </c:pt>
                      <c:pt idx="5" formatCode="General">
                        <c:v>0.497336</c:v>
                      </c:pt>
                      <c:pt idx="6" formatCode="General">
                        <c:v>0.48938100000000001</c:v>
                      </c:pt>
                      <c:pt idx="7" formatCode="General">
                        <c:v>0.47927700000000001</c:v>
                      </c:pt>
                      <c:pt idx="8" formatCode="General">
                        <c:v>0.527868</c:v>
                      </c:pt>
                      <c:pt idx="9" formatCode="General">
                        <c:v>0.62988999999999995</c:v>
                      </c:pt>
                      <c:pt idx="10" formatCode="General">
                        <c:v>0.64071999999999996</c:v>
                      </c:pt>
                      <c:pt idx="11" formatCode="General">
                        <c:v>0.64499000000000006</c:v>
                      </c:pt>
                      <c:pt idx="12" formatCode="General">
                        <c:v>0.64424999999999999</c:v>
                      </c:pt>
                      <c:pt idx="13" formatCode="#,##0.000000">
                        <c:v>0.6711680000000001</c:v>
                      </c:pt>
                      <c:pt idx="14" formatCode="General">
                        <c:v>0.65056000000000003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8ABD-440F-B4B5-5D7EB22ADA18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Rate'!$A$38</c15:sqref>
                        </c15:formulaRef>
                      </c:ext>
                    </c:extLst>
                    <c:strCache>
                      <c:ptCount val="1"/>
                      <c:pt idx="0">
                        <c:v>Edwards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Rate'!$B$38:$S$38</c15:sqref>
                        </c15:fullRef>
                        <c15:formulaRef>
                          <c15:sqref>'ADV Total Rate'!$B$38:$P$38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0.44400000000000001</c:v>
                      </c:pt>
                      <c:pt idx="1">
                        <c:v>0.47370000000000001</c:v>
                      </c:pt>
                      <c:pt idx="2">
                        <c:v>0.47370000000000001</c:v>
                      </c:pt>
                      <c:pt idx="3">
                        <c:v>0.48320000000000002</c:v>
                      </c:pt>
                      <c:pt idx="4" formatCode="General">
                        <c:v>0.48320000000000002</c:v>
                      </c:pt>
                      <c:pt idx="5" formatCode="General">
                        <c:v>0.56599999999999995</c:v>
                      </c:pt>
                      <c:pt idx="6" formatCode="General">
                        <c:v>0.67179999999999995</c:v>
                      </c:pt>
                      <c:pt idx="7" formatCode="General">
                        <c:v>0.61129999999999995</c:v>
                      </c:pt>
                      <c:pt idx="8" formatCode="General">
                        <c:v>0.67710000000000004</c:v>
                      </c:pt>
                      <c:pt idx="9" formatCode="General">
                        <c:v>0.67689999999999995</c:v>
                      </c:pt>
                      <c:pt idx="10" formatCode="General">
                        <c:v>0.68630000000000002</c:v>
                      </c:pt>
                      <c:pt idx="11" formatCode="General">
                        <c:v>0.68630000000000013</c:v>
                      </c:pt>
                      <c:pt idx="12" formatCode="General">
                        <c:v>0.70879999999999999</c:v>
                      </c:pt>
                      <c:pt idx="13" formatCode="#,##0.000000">
                        <c:v>0.6470999999999999</c:v>
                      </c:pt>
                      <c:pt idx="14" formatCode="General">
                        <c:v>0.18617999999999998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8ABD-440F-B4B5-5D7EB22ADA18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Rate'!$A$39</c15:sqref>
                        </c15:formulaRef>
                      </c:ext>
                    </c:extLst>
                    <c:strCache>
                      <c:ptCount val="1"/>
                      <c:pt idx="0">
                        <c:v>Yoakum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Rate'!$B$39:$S$39</c15:sqref>
                        </c15:fullRef>
                        <c15:formulaRef>
                          <c15:sqref>'ADV Total Rate'!$B$39:$P$39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0.36018</c:v>
                      </c:pt>
                      <c:pt idx="1">
                        <c:v>0.31122</c:v>
                      </c:pt>
                      <c:pt idx="2">
                        <c:v>0.3856</c:v>
                      </c:pt>
                      <c:pt idx="3">
                        <c:v>0.35577999999999999</c:v>
                      </c:pt>
                      <c:pt idx="4">
                        <c:v>0.38275999999999999</c:v>
                      </c:pt>
                      <c:pt idx="5">
                        <c:v>0.42846699999999999</c:v>
                      </c:pt>
                      <c:pt idx="6">
                        <c:v>0.41444300000000001</c:v>
                      </c:pt>
                      <c:pt idx="7">
                        <c:v>0.43704900000000002</c:v>
                      </c:pt>
                      <c:pt idx="8">
                        <c:v>0.66218100000000002</c:v>
                      </c:pt>
                      <c:pt idx="9">
                        <c:v>0.89500000000000002</c:v>
                      </c:pt>
                      <c:pt idx="10" formatCode="General">
                        <c:v>0.85106499999999996</c:v>
                      </c:pt>
                      <c:pt idx="11" formatCode="General">
                        <c:v>0.80842000000000003</c:v>
                      </c:pt>
                      <c:pt idx="12" formatCode="General">
                        <c:v>0.80842000000000003</c:v>
                      </c:pt>
                      <c:pt idx="13" formatCode="#,##0.000000">
                        <c:v>0.64222899999999994</c:v>
                      </c:pt>
                      <c:pt idx="14" formatCode="General">
                        <c:v>0.745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8ABD-440F-B4B5-5D7EB22ADA18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Rate'!$A$40</c15:sqref>
                        </c15:formulaRef>
                      </c:ext>
                    </c:extLst>
                    <c:strCache>
                      <c:ptCount val="1"/>
                      <c:pt idx="0">
                        <c:v>McCulloch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Rate'!$B$40:$S$40</c15:sqref>
                        </c15:fullRef>
                        <c15:formulaRef>
                          <c15:sqref>'ADV Total Rate'!$B$40:$P$40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0.4244</c:v>
                      </c:pt>
                      <c:pt idx="1">
                        <c:v>0.4244</c:v>
                      </c:pt>
                      <c:pt idx="2">
                        <c:v>0.49859999999999999</c:v>
                      </c:pt>
                      <c:pt idx="3">
                        <c:v>0.52361999999999997</c:v>
                      </c:pt>
                      <c:pt idx="4" formatCode="General">
                        <c:v>0.52361999999999997</c:v>
                      </c:pt>
                      <c:pt idx="5" formatCode="General">
                        <c:v>0.52361999999999997</c:v>
                      </c:pt>
                      <c:pt idx="6" formatCode="General">
                        <c:v>0.50771999999999995</c:v>
                      </c:pt>
                      <c:pt idx="7" formatCode="General">
                        <c:v>0.48312899999999998</c:v>
                      </c:pt>
                      <c:pt idx="8" formatCode="General">
                        <c:v>0.48620000000000002</c:v>
                      </c:pt>
                      <c:pt idx="9" formatCode="General">
                        <c:v>0.52300000000000002</c:v>
                      </c:pt>
                      <c:pt idx="10" formatCode="General">
                        <c:v>0.65459999999999996</c:v>
                      </c:pt>
                      <c:pt idx="11" formatCode="General">
                        <c:v>0.64979999999999993</c:v>
                      </c:pt>
                      <c:pt idx="12" formatCode="General">
                        <c:v>0.78</c:v>
                      </c:pt>
                      <c:pt idx="13" formatCode="#,##0.000000">
                        <c:v>0.78</c:v>
                      </c:pt>
                      <c:pt idx="14" formatCode="General">
                        <c:v>0.74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8ABD-440F-B4B5-5D7EB22ADA18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Rate'!$A$41</c15:sqref>
                        </c15:formulaRef>
                      </c:ext>
                    </c:extLst>
                    <c:strCache>
                      <c:ptCount val="1"/>
                      <c:pt idx="0">
                        <c:v>Roberts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Rate'!$B$41:$S$41</c15:sqref>
                        </c15:fullRef>
                        <c15:formulaRef>
                          <c15:sqref>'ADV Total Rate'!$B$41:$P$41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0.30420000000000003</c:v>
                      </c:pt>
                      <c:pt idx="1">
                        <c:v>0.29632999999999998</c:v>
                      </c:pt>
                      <c:pt idx="2">
                        <c:v>0.43830000000000002</c:v>
                      </c:pt>
                      <c:pt idx="3">
                        <c:v>0.49926999999999999</c:v>
                      </c:pt>
                      <c:pt idx="4" formatCode="General">
                        <c:v>0.622664</c:v>
                      </c:pt>
                      <c:pt idx="5" formatCode="General">
                        <c:v>0.60939199999999993</c:v>
                      </c:pt>
                      <c:pt idx="6" formatCode="General">
                        <c:v>0.57810099999999998</c:v>
                      </c:pt>
                      <c:pt idx="7" formatCode="General">
                        <c:v>0.57810099999999998</c:v>
                      </c:pt>
                      <c:pt idx="8" formatCode="General">
                        <c:v>0.57810099999999998</c:v>
                      </c:pt>
                      <c:pt idx="9" formatCode="General">
                        <c:v>0.65810000000000002</c:v>
                      </c:pt>
                      <c:pt idx="10" formatCode="General">
                        <c:v>0.67</c:v>
                      </c:pt>
                      <c:pt idx="11" formatCode="General">
                        <c:v>0.66999999999999993</c:v>
                      </c:pt>
                      <c:pt idx="12" formatCode="General">
                        <c:v>0.72</c:v>
                      </c:pt>
                      <c:pt idx="13" formatCode="#,##0.000000">
                        <c:v>0.73</c:v>
                      </c:pt>
                      <c:pt idx="14" formatCode="General">
                        <c:v>0.73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8ABD-440F-B4B5-5D7EB22ADA18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Rate'!$A$42</c15:sqref>
                        </c15:formulaRef>
                      </c:ext>
                    </c:extLst>
                    <c:strCache>
                      <c:ptCount val="1"/>
                      <c:pt idx="0">
                        <c:v>Reeves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Rate'!$B$42:$S$42</c15:sqref>
                        </c15:fullRef>
                        <c15:formulaRef>
                          <c15:sqref>'ADV Total Rate'!$B$42:$P$42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0.35325000000000001</c:v>
                      </c:pt>
                      <c:pt idx="1">
                        <c:v>0.35325000000000001</c:v>
                      </c:pt>
                      <c:pt idx="2">
                        <c:v>0.3962</c:v>
                      </c:pt>
                      <c:pt idx="3">
                        <c:v>0.39617999999999998</c:v>
                      </c:pt>
                      <c:pt idx="4" formatCode="General">
                        <c:v>0.33516000000000001</c:v>
                      </c:pt>
                      <c:pt idx="5" formatCode="General">
                        <c:v>0.25151999999999997</c:v>
                      </c:pt>
                      <c:pt idx="6" formatCode="General">
                        <c:v>0.29949999999999999</c:v>
                      </c:pt>
                      <c:pt idx="7" formatCode="General">
                        <c:v>0.42</c:v>
                      </c:pt>
                      <c:pt idx="8" formatCode="General">
                        <c:v>0.49952000000000002</c:v>
                      </c:pt>
                      <c:pt idx="9" formatCode="General">
                        <c:v>0.49952000000000002</c:v>
                      </c:pt>
                      <c:pt idx="10" formatCode="General">
                        <c:v>0.49952000000000002</c:v>
                      </c:pt>
                      <c:pt idx="11" formatCode="General">
                        <c:v>0.49952000000000002</c:v>
                      </c:pt>
                      <c:pt idx="12" formatCode="General">
                        <c:v>0.52553499999999997</c:v>
                      </c:pt>
                      <c:pt idx="13" formatCode="#,##0.000000">
                        <c:v>0.52553499999999997</c:v>
                      </c:pt>
                      <c:pt idx="14" formatCode="General">
                        <c:v>0.47561999999999999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8ABD-440F-B4B5-5D7EB22ADA18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Rate'!$A$43</c15:sqref>
                        </c15:formulaRef>
                      </c:ext>
                    </c:extLst>
                    <c:strCache>
                      <c:ptCount val="1"/>
                      <c:pt idx="0">
                        <c:v>Crosby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Rate'!$B$43:$S$43</c15:sqref>
                        </c15:fullRef>
                        <c15:formulaRef>
                          <c15:sqref>'ADV Total Rate'!$B$43:$P$43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0.81</c:v>
                      </c:pt>
                      <c:pt idx="1">
                        <c:v>0.69</c:v>
                      </c:pt>
                      <c:pt idx="2">
                        <c:v>0.66930000000000001</c:v>
                      </c:pt>
                      <c:pt idx="3">
                        <c:v>0.59</c:v>
                      </c:pt>
                      <c:pt idx="4" formatCode="General">
                        <c:v>0.54569999999999996</c:v>
                      </c:pt>
                      <c:pt idx="5" formatCode="General">
                        <c:v>0.54569999999999996</c:v>
                      </c:pt>
                      <c:pt idx="6" formatCode="General">
                        <c:v>0.57069999999999999</c:v>
                      </c:pt>
                      <c:pt idx="7" formatCode="General">
                        <c:v>0.52</c:v>
                      </c:pt>
                      <c:pt idx="8" formatCode="General">
                        <c:v>0.57999999999999996</c:v>
                      </c:pt>
                      <c:pt idx="9" formatCode="General">
                        <c:v>0.63</c:v>
                      </c:pt>
                      <c:pt idx="10" formatCode="General">
                        <c:v>0.63</c:v>
                      </c:pt>
                      <c:pt idx="11" formatCode="General">
                        <c:v>0.60570000000000002</c:v>
                      </c:pt>
                      <c:pt idx="12" formatCode="General">
                        <c:v>0.5413</c:v>
                      </c:pt>
                      <c:pt idx="13" formatCode="#,##0.000000">
                        <c:v>0.60529999999999995</c:v>
                      </c:pt>
                      <c:pt idx="14" formatCode="General">
                        <c:v>0.66999999999999993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8ABD-440F-B4B5-5D7EB22ADA18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Rate'!$A$44</c15:sqref>
                        </c15:formulaRef>
                      </c:ext>
                    </c:extLst>
                    <c:strCache>
                      <c:ptCount val="1"/>
                      <c:pt idx="0">
                        <c:v>Jeff Davis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Rate'!$B$44:$S$44</c15:sqref>
                        </c15:fullRef>
                        <c15:formulaRef>
                          <c15:sqref>'ADV Total Rate'!$B$44:$P$44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0.56689999999999996</c:v>
                      </c:pt>
                      <c:pt idx="1">
                        <c:v>0.56689999999999996</c:v>
                      </c:pt>
                      <c:pt idx="2">
                        <c:v>0.56689999999999996</c:v>
                      </c:pt>
                      <c:pt idx="3">
                        <c:v>0.56689999999999996</c:v>
                      </c:pt>
                      <c:pt idx="4" formatCode="General">
                        <c:v>0.56689999999999996</c:v>
                      </c:pt>
                      <c:pt idx="5" formatCode="General">
                        <c:v>0.58499999999999996</c:v>
                      </c:pt>
                      <c:pt idx="6" formatCode="General">
                        <c:v>0.61060000000000003</c:v>
                      </c:pt>
                      <c:pt idx="7" formatCode="General">
                        <c:v>0.62</c:v>
                      </c:pt>
                      <c:pt idx="8" formatCode="General">
                        <c:v>0.65500000000000003</c:v>
                      </c:pt>
                      <c:pt idx="9" formatCode="General">
                        <c:v>0.67972399999999999</c:v>
                      </c:pt>
                      <c:pt idx="10" formatCode="General">
                        <c:v>0.65562100000000001</c:v>
                      </c:pt>
                      <c:pt idx="11" formatCode="General">
                        <c:v>0.70151399999999997</c:v>
                      </c:pt>
                      <c:pt idx="12" formatCode="General">
                        <c:v>0.75061999999999995</c:v>
                      </c:pt>
                      <c:pt idx="13" formatCode="#,##0.000000">
                        <c:v>0.75061999999999995</c:v>
                      </c:pt>
                      <c:pt idx="14" formatCode="General">
                        <c:v>0.78613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8ABD-440F-B4B5-5D7EB22ADA18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Rate'!$A$45</c15:sqref>
                        </c15:formulaRef>
                      </c:ext>
                    </c:extLst>
                    <c:strCache>
                      <c:ptCount val="1"/>
                      <c:pt idx="0">
                        <c:v>Terrell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Rate'!$B$45:$S$45</c15:sqref>
                        </c15:fullRef>
                        <c15:formulaRef>
                          <c15:sqref>'ADV Total Rate'!$B$45:$P$45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0.27950000000000003</c:v>
                      </c:pt>
                      <c:pt idx="1">
                        <c:v>0.32429999999999998</c:v>
                      </c:pt>
                      <c:pt idx="2">
                        <c:v>0.37380000000000002</c:v>
                      </c:pt>
                      <c:pt idx="3">
                        <c:v>0.42499999999999999</c:v>
                      </c:pt>
                      <c:pt idx="4" formatCode="General">
                        <c:v>0.57269999999999999</c:v>
                      </c:pt>
                      <c:pt idx="5" formatCode="General">
                        <c:v>0.67600000000000005</c:v>
                      </c:pt>
                      <c:pt idx="6" formatCode="General">
                        <c:v>0.6764</c:v>
                      </c:pt>
                      <c:pt idx="7" formatCode="General">
                        <c:v>0.71799999999999997</c:v>
                      </c:pt>
                      <c:pt idx="8" formatCode="General">
                        <c:v>0.8</c:v>
                      </c:pt>
                      <c:pt idx="9" formatCode="General">
                        <c:v>0.8</c:v>
                      </c:pt>
                      <c:pt idx="10" formatCode="General">
                        <c:v>0.8</c:v>
                      </c:pt>
                      <c:pt idx="11" formatCode="General">
                        <c:v>0.8</c:v>
                      </c:pt>
                      <c:pt idx="12" formatCode="General">
                        <c:v>0.8</c:v>
                      </c:pt>
                      <c:pt idx="13" formatCode="#,##0.000000">
                        <c:v>0.8</c:v>
                      </c:pt>
                      <c:pt idx="14" formatCode="General">
                        <c:v>0.8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8ABD-440F-B4B5-5D7EB22ADA18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Rate'!$A$46</c15:sqref>
                        </c15:formulaRef>
                      </c:ext>
                    </c:extLst>
                    <c:strCache>
                      <c:ptCount val="1"/>
                      <c:pt idx="0">
                        <c:v>Dickens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Rate'!$B$46:$S$46</c15:sqref>
                        </c15:fullRef>
                        <c15:formulaRef>
                          <c15:sqref>'ADV Total Rate'!$B$46:$P$46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0.4</c:v>
                      </c:pt>
                      <c:pt idx="1">
                        <c:v>0.4</c:v>
                      </c:pt>
                      <c:pt idx="2">
                        <c:v>0.45419999999999999</c:v>
                      </c:pt>
                      <c:pt idx="3">
                        <c:v>0.50141000000000002</c:v>
                      </c:pt>
                      <c:pt idx="4" formatCode="General">
                        <c:v>0.50141000000000002</c:v>
                      </c:pt>
                      <c:pt idx="5" formatCode="General">
                        <c:v>0.47765999999999997</c:v>
                      </c:pt>
                      <c:pt idx="6" formatCode="General">
                        <c:v>0.60411000000000004</c:v>
                      </c:pt>
                      <c:pt idx="7" formatCode="General">
                        <c:v>0.59250000000000003</c:v>
                      </c:pt>
                      <c:pt idx="8" formatCode="General">
                        <c:v>0.72019</c:v>
                      </c:pt>
                      <c:pt idx="9" formatCode="General">
                        <c:v>0.77842100000000003</c:v>
                      </c:pt>
                      <c:pt idx="10" formatCode="General">
                        <c:v>0.85</c:v>
                      </c:pt>
                      <c:pt idx="11" formatCode="General">
                        <c:v>0.85</c:v>
                      </c:pt>
                      <c:pt idx="12" formatCode="General">
                        <c:v>0.81667999999999996</c:v>
                      </c:pt>
                      <c:pt idx="13" formatCode="#,##0.000000">
                        <c:v>0.85</c:v>
                      </c:pt>
                      <c:pt idx="14" formatCode="General">
                        <c:v>0.85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8ABD-440F-B4B5-5D7EB22ADA18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Rate'!$A$47</c15:sqref>
                        </c15:formulaRef>
                      </c:ext>
                    </c:extLst>
                    <c:strCache>
                      <c:ptCount val="1"/>
                      <c:pt idx="0">
                        <c:v>Potter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Rate'!$B$47:$S$47</c15:sqref>
                        </c15:fullRef>
                        <c15:formulaRef>
                          <c15:sqref>'ADV Total Rate'!$B$47:$P$47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0.59674000000000005</c:v>
                      </c:pt>
                      <c:pt idx="1">
                        <c:v>0.59674000000000005</c:v>
                      </c:pt>
                      <c:pt idx="2">
                        <c:v>0.59630000000000005</c:v>
                      </c:pt>
                      <c:pt idx="3">
                        <c:v>0.59911000000000003</c:v>
                      </c:pt>
                      <c:pt idx="4" formatCode="General">
                        <c:v>0.63350000000000006</c:v>
                      </c:pt>
                      <c:pt idx="5" formatCode="General">
                        <c:v>0.62707000000000002</c:v>
                      </c:pt>
                      <c:pt idx="6" formatCode="General">
                        <c:v>0.63402000000000003</c:v>
                      </c:pt>
                      <c:pt idx="7" formatCode="General">
                        <c:v>0.63402000000000003</c:v>
                      </c:pt>
                      <c:pt idx="8" formatCode="General">
                        <c:v>0.66402000000000005</c:v>
                      </c:pt>
                      <c:pt idx="9" formatCode="General">
                        <c:v>0.66393000000000002</c:v>
                      </c:pt>
                      <c:pt idx="10" formatCode="General">
                        <c:v>0.67</c:v>
                      </c:pt>
                      <c:pt idx="11" formatCode="General">
                        <c:v>0.68500000000000005</c:v>
                      </c:pt>
                      <c:pt idx="12" formatCode="General">
                        <c:v>0.70099999999999996</c:v>
                      </c:pt>
                      <c:pt idx="13" formatCode="#,##0.000000">
                        <c:v>0.69014999999999993</c:v>
                      </c:pt>
                      <c:pt idx="14" formatCode="General">
                        <c:v>0.70594999999999997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8ABD-440F-B4B5-5D7EB22ADA18}"/>
                  </c:ext>
                </c:extLst>
              </c15:ser>
            </c15:filteredLineSeries>
            <c15:filteredLine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Rate'!$A$48</c15:sqref>
                        </c15:formulaRef>
                      </c:ext>
                    </c:extLst>
                    <c:strCache>
                      <c:ptCount val="1"/>
                      <c:pt idx="0">
                        <c:v>Presidio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Rate'!$B$48:$S$48</c15:sqref>
                        </c15:fullRef>
                        <c15:formulaRef>
                          <c15:sqref>'ADV Total Rate'!$B$48:$P$48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0.64</c:v>
                      </c:pt>
                      <c:pt idx="1">
                        <c:v>0.73499999999999999</c:v>
                      </c:pt>
                      <c:pt idx="2">
                        <c:v>0.79</c:v>
                      </c:pt>
                      <c:pt idx="3">
                        <c:v>0.69140000000000001</c:v>
                      </c:pt>
                      <c:pt idx="4" formatCode="General">
                        <c:v>0.68220000000000003</c:v>
                      </c:pt>
                      <c:pt idx="5" formatCode="General">
                        <c:v>0.69640000000000013</c:v>
                      </c:pt>
                      <c:pt idx="6" formatCode="General">
                        <c:v>0.64809000000000005</c:v>
                      </c:pt>
                      <c:pt idx="7" formatCode="General">
                        <c:v>0.75144</c:v>
                      </c:pt>
                      <c:pt idx="8" formatCode="General">
                        <c:v>0.63804000000000005</c:v>
                      </c:pt>
                      <c:pt idx="9" formatCode="General">
                        <c:v>0.67803999999999998</c:v>
                      </c:pt>
                      <c:pt idx="10" formatCode="General">
                        <c:v>0.63734000000000002</c:v>
                      </c:pt>
                      <c:pt idx="11" formatCode="General">
                        <c:v>0.61474999999999991</c:v>
                      </c:pt>
                      <c:pt idx="12" formatCode="General">
                        <c:v>0.60424999999999995</c:v>
                      </c:pt>
                      <c:pt idx="13" formatCode="#,##0.000000">
                        <c:v>0.55300000000000005</c:v>
                      </c:pt>
                      <c:pt idx="14" formatCode="General">
                        <c:v>0.44420999999999999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8ABD-440F-B4B5-5D7EB22ADA18}"/>
                  </c:ext>
                </c:extLst>
              </c15:ser>
            </c15:filteredLineSeries>
            <c15:filteredLine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Rate'!$A$49</c15:sqref>
                        </c15:formulaRef>
                      </c:ext>
                    </c:extLst>
                    <c:strCache>
                      <c:ptCount val="1"/>
                      <c:pt idx="0">
                        <c:v>Runnels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Rate'!$B$49:$S$49</c15:sqref>
                        </c15:fullRef>
                        <c15:formulaRef>
                          <c15:sqref>'ADV Total Rate'!$B$49:$P$49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0.72857000000000005</c:v>
                      </c:pt>
                      <c:pt idx="1">
                        <c:v>0.67320000000000002</c:v>
                      </c:pt>
                      <c:pt idx="2">
                        <c:v>0.66959999999999997</c:v>
                      </c:pt>
                      <c:pt idx="3">
                        <c:v>0.58342300000000002</c:v>
                      </c:pt>
                      <c:pt idx="4" formatCode="General">
                        <c:v>0.62295999999999996</c:v>
                      </c:pt>
                      <c:pt idx="5" formatCode="General">
                        <c:v>0.60541299999999998</c:v>
                      </c:pt>
                      <c:pt idx="6" formatCode="General">
                        <c:v>0.62</c:v>
                      </c:pt>
                      <c:pt idx="7" formatCode="General">
                        <c:v>0.63</c:v>
                      </c:pt>
                      <c:pt idx="8" formatCode="General">
                        <c:v>0.71</c:v>
                      </c:pt>
                      <c:pt idx="9" formatCode="General">
                        <c:v>0.73721000000000003</c:v>
                      </c:pt>
                      <c:pt idx="10" formatCode="General">
                        <c:v>0.69366000000000005</c:v>
                      </c:pt>
                      <c:pt idx="11" formatCode="General">
                        <c:v>0.61518799999999996</c:v>
                      </c:pt>
                      <c:pt idx="12" formatCode="General">
                        <c:v>0.63383400000000001</c:v>
                      </c:pt>
                      <c:pt idx="13" formatCode="#,##0.000000">
                        <c:v>0.65059400000000001</c:v>
                      </c:pt>
                      <c:pt idx="14" formatCode="General">
                        <c:v>0.63314399999999993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8ABD-440F-B4B5-5D7EB22ADA18}"/>
                  </c:ext>
                </c:extLst>
              </c15:ser>
            </c15:filteredLineSeries>
            <c15:filteredLine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Rate'!$A$50</c15:sqref>
                        </c15:formulaRef>
                      </c:ext>
                    </c:extLst>
                    <c:strCache>
                      <c:ptCount val="1"/>
                      <c:pt idx="0">
                        <c:v>Upton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Rate'!$B$50:$S$50</c15:sqref>
                        </c15:fullRef>
                        <c15:formulaRef>
                          <c15:sqref>'ADV Total Rate'!$B$50:$P$50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0.25659999999999999</c:v>
                      </c:pt>
                      <c:pt idx="1">
                        <c:v>0.2321</c:v>
                      </c:pt>
                      <c:pt idx="2">
                        <c:v>0.2455</c:v>
                      </c:pt>
                      <c:pt idx="3">
                        <c:v>0.2233</c:v>
                      </c:pt>
                      <c:pt idx="4" formatCode="General">
                        <c:v>0.23400000000000001</c:v>
                      </c:pt>
                      <c:pt idx="5" formatCode="General">
                        <c:v>0.18720000000000001</c:v>
                      </c:pt>
                      <c:pt idx="6" formatCode="General">
                        <c:v>0.2273</c:v>
                      </c:pt>
                      <c:pt idx="7" formatCode="General">
                        <c:v>0.25669999999999998</c:v>
                      </c:pt>
                      <c:pt idx="8" formatCode="General">
                        <c:v>0.35220000000000001</c:v>
                      </c:pt>
                      <c:pt idx="9" formatCode="General">
                        <c:v>0.81720000000000004</c:v>
                      </c:pt>
                      <c:pt idx="10" formatCode="General">
                        <c:v>0.41752299999999998</c:v>
                      </c:pt>
                      <c:pt idx="11" formatCode="General">
                        <c:v>0.35156999999999999</c:v>
                      </c:pt>
                      <c:pt idx="12" formatCode="General">
                        <c:v>0.29252099999999998</c:v>
                      </c:pt>
                      <c:pt idx="13" formatCode="#,##0.000000">
                        <c:v>0.26</c:v>
                      </c:pt>
                      <c:pt idx="14" formatCode="General">
                        <c:v>0.25940600000000003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8ABD-440F-B4B5-5D7EB22ADA18}"/>
                  </c:ext>
                </c:extLst>
              </c15:ser>
            </c15:filteredLineSeries>
            <c15:filteredLineSeries>
              <c15:ser>
                <c:idx val="49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Rate'!$A$51</c15:sqref>
                        </c15:formulaRef>
                      </c:ext>
                    </c:extLst>
                    <c:strCache>
                      <c:ptCount val="1"/>
                      <c:pt idx="0">
                        <c:v>Terry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Rate'!$B$51:$S$51</c15:sqref>
                        </c15:fullRef>
                        <c15:formulaRef>
                          <c15:sqref>'ADV Total Rate'!$B$51:$P$51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0.58399999999999996</c:v>
                      </c:pt>
                      <c:pt idx="1">
                        <c:v>0.55000000000000004</c:v>
                      </c:pt>
                      <c:pt idx="2">
                        <c:v>0.55000000000000004</c:v>
                      </c:pt>
                      <c:pt idx="3">
                        <c:v>0.55000000000000004</c:v>
                      </c:pt>
                      <c:pt idx="4" formatCode="General">
                        <c:v>0.55000000000000004</c:v>
                      </c:pt>
                      <c:pt idx="5" formatCode="General">
                        <c:v>0.58000000000000007</c:v>
                      </c:pt>
                      <c:pt idx="6" formatCode="General">
                        <c:v>0.625274</c:v>
                      </c:pt>
                      <c:pt idx="7" formatCode="General">
                        <c:v>0.62632699999999997</c:v>
                      </c:pt>
                      <c:pt idx="8" formatCode="General">
                        <c:v>0.8</c:v>
                      </c:pt>
                      <c:pt idx="9" formatCode="General">
                        <c:v>0.8</c:v>
                      </c:pt>
                      <c:pt idx="10" formatCode="General">
                        <c:v>0.78</c:v>
                      </c:pt>
                      <c:pt idx="11" formatCode="General">
                        <c:v>0.70281499999999997</c:v>
                      </c:pt>
                      <c:pt idx="12" formatCode="General">
                        <c:v>0.70281499999999997</c:v>
                      </c:pt>
                      <c:pt idx="13" formatCode="#,##0.000000">
                        <c:v>0.78693999999999997</c:v>
                      </c:pt>
                      <c:pt idx="14" formatCode="General">
                        <c:v>0.8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8ABD-440F-B4B5-5D7EB22ADA18}"/>
                  </c:ext>
                </c:extLst>
              </c15:ser>
            </c15:filteredLineSeries>
            <c15:filteredLineSeries>
              <c15:ser>
                <c:idx val="50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Rate'!$A$52</c15:sqref>
                        </c15:formulaRef>
                      </c:ext>
                    </c:extLst>
                    <c:strCache>
                      <c:ptCount val="1"/>
                      <c:pt idx="0">
                        <c:v>Crockett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Rate'!$B$52:$S$52</c15:sqref>
                        </c15:fullRef>
                        <c15:formulaRef>
                          <c15:sqref>'ADV Total Rate'!$B$52:$P$52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0.46484999999999999</c:v>
                      </c:pt>
                      <c:pt idx="1">
                        <c:v>0.42049999999999998</c:v>
                      </c:pt>
                      <c:pt idx="2">
                        <c:v>0.46179999999999999</c:v>
                      </c:pt>
                      <c:pt idx="3">
                        <c:v>0.45851999999999998</c:v>
                      </c:pt>
                      <c:pt idx="4" formatCode="General">
                        <c:v>0.52983000000000002</c:v>
                      </c:pt>
                      <c:pt idx="5" formatCode="General">
                        <c:v>0.51641000000000004</c:v>
                      </c:pt>
                      <c:pt idx="6" formatCode="General">
                        <c:v>0.55076000000000003</c:v>
                      </c:pt>
                      <c:pt idx="7" formatCode="General">
                        <c:v>0.48964999999999997</c:v>
                      </c:pt>
                      <c:pt idx="8" formatCode="General">
                        <c:v>0.59811000000000003</c:v>
                      </c:pt>
                      <c:pt idx="9" formatCode="General">
                        <c:v>0.95</c:v>
                      </c:pt>
                      <c:pt idx="10" formatCode="General">
                        <c:v>0.95230999999999999</c:v>
                      </c:pt>
                      <c:pt idx="11" formatCode="General">
                        <c:v>0.95000000000000007</c:v>
                      </c:pt>
                      <c:pt idx="12" formatCode="General">
                        <c:v>0.94743699999999997</c:v>
                      </c:pt>
                      <c:pt idx="13" formatCode="#,##0.000000">
                        <c:v>1.035585</c:v>
                      </c:pt>
                      <c:pt idx="14" formatCode="General">
                        <c:v>0.71749200000000002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8ABD-440F-B4B5-5D7EB22ADA18}"/>
                  </c:ext>
                </c:extLst>
              </c15:ser>
            </c15:filteredLineSeries>
            <c15:filteredLineSeries>
              <c15:ser>
                <c:idx val="51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Rate'!$A$53</c15:sqref>
                        </c15:formulaRef>
                      </c:ext>
                    </c:extLst>
                    <c:strCache>
                      <c:ptCount val="1"/>
                      <c:pt idx="0">
                        <c:v>Kent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Rate'!$B$53:$S$53</c15:sqref>
                        </c15:fullRef>
                        <c15:formulaRef>
                          <c15:sqref>'ADV Total Rate'!$B$53:$P$53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0.55735000000000001</c:v>
                      </c:pt>
                      <c:pt idx="1">
                        <c:v>0.46715000000000001</c:v>
                      </c:pt>
                      <c:pt idx="2">
                        <c:v>0.60599999999999998</c:v>
                      </c:pt>
                      <c:pt idx="3">
                        <c:v>0.53242199999999995</c:v>
                      </c:pt>
                      <c:pt idx="4" formatCode="General">
                        <c:v>0.56145800000000001</c:v>
                      </c:pt>
                      <c:pt idx="5" formatCode="General">
                        <c:v>0.45663999999999999</c:v>
                      </c:pt>
                      <c:pt idx="6" formatCode="General">
                        <c:v>0.51103100000000001</c:v>
                      </c:pt>
                      <c:pt idx="7" formatCode="General">
                        <c:v>0.52693500000000004</c:v>
                      </c:pt>
                      <c:pt idx="8" formatCode="General">
                        <c:v>0.72987500000000005</c:v>
                      </c:pt>
                      <c:pt idx="9" formatCode="General">
                        <c:v>0.95</c:v>
                      </c:pt>
                      <c:pt idx="10" formatCode="General">
                        <c:v>0.86046400000000001</c:v>
                      </c:pt>
                      <c:pt idx="11" formatCode="General">
                        <c:v>0.86046400000000012</c:v>
                      </c:pt>
                      <c:pt idx="12" formatCode="General">
                        <c:v>0.75729599999999997</c:v>
                      </c:pt>
                      <c:pt idx="13" formatCode="#,##0.000000">
                        <c:v>0.73565000000000003</c:v>
                      </c:pt>
                      <c:pt idx="14" formatCode="General">
                        <c:v>0.98210000000000008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8ABD-440F-B4B5-5D7EB22ADA18}"/>
                  </c:ext>
                </c:extLst>
              </c15:ser>
            </c15:filteredLineSeries>
            <c15:filteredLineSeries>
              <c15:ser>
                <c:idx val="52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Rate'!$A$54</c15:sqref>
                        </c15:formulaRef>
                      </c:ext>
                    </c:extLst>
                    <c:strCache>
                      <c:ptCount val="1"/>
                      <c:pt idx="0">
                        <c:v>Floyd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Rate'!$B$54:$S$54</c15:sqref>
                        </c15:fullRef>
                        <c15:formulaRef>
                          <c15:sqref>'ADV Total Rate'!$B$54:$P$54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0.58438000000000001</c:v>
                      </c:pt>
                      <c:pt idx="1">
                        <c:v>0.67220000000000002</c:v>
                      </c:pt>
                      <c:pt idx="2">
                        <c:v>0.64849999999999997</c:v>
                      </c:pt>
                      <c:pt idx="3">
                        <c:v>0.64851999999999999</c:v>
                      </c:pt>
                      <c:pt idx="4" formatCode="General">
                        <c:v>0.63880999999999999</c:v>
                      </c:pt>
                      <c:pt idx="5" formatCode="General">
                        <c:v>0.63880999999999999</c:v>
                      </c:pt>
                      <c:pt idx="6" formatCode="General">
                        <c:v>0.63512000000000002</c:v>
                      </c:pt>
                      <c:pt idx="7" formatCode="General">
                        <c:v>0.66500000000000004</c:v>
                      </c:pt>
                      <c:pt idx="8" formatCode="General">
                        <c:v>0.71750000000000003</c:v>
                      </c:pt>
                      <c:pt idx="9" formatCode="General">
                        <c:v>0.65956999999999999</c:v>
                      </c:pt>
                      <c:pt idx="10" formatCode="General">
                        <c:v>0.72499999999999998</c:v>
                      </c:pt>
                      <c:pt idx="11" formatCode="General">
                        <c:v>0.72499999999999998</c:v>
                      </c:pt>
                      <c:pt idx="12" formatCode="General">
                        <c:v>0.72499999999999998</c:v>
                      </c:pt>
                      <c:pt idx="13" formatCode="#,##0.000000">
                        <c:v>0.72499999999999998</c:v>
                      </c:pt>
                      <c:pt idx="14" formatCode="General">
                        <c:v>0.72499999999999998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8ABD-440F-B4B5-5D7EB22ADA18}"/>
                  </c:ext>
                </c:extLst>
              </c15:ser>
            </c15:filteredLineSeries>
            <c15:filteredLineSeries>
              <c15:ser>
                <c:idx val="53"/>
                <c:order val="5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Rate'!$A$55</c15:sqref>
                        </c15:formulaRef>
                      </c:ext>
                    </c:extLst>
                    <c:strCache>
                      <c:ptCount val="1"/>
                      <c:pt idx="0">
                        <c:v>Motley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Rate'!$B$55:$S$55</c15:sqref>
                        </c15:fullRef>
                        <c15:formulaRef>
                          <c15:sqref>'ADV Total Rate'!$B$55:$P$55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0.79698000000000002</c:v>
                      </c:pt>
                      <c:pt idx="1">
                        <c:v>0.79698000000000002</c:v>
                      </c:pt>
                      <c:pt idx="2">
                        <c:v>0.79790000000000005</c:v>
                      </c:pt>
                      <c:pt idx="3">
                        <c:v>0.69811000000000001</c:v>
                      </c:pt>
                      <c:pt idx="4" formatCode="General">
                        <c:v>0.69196999999999997</c:v>
                      </c:pt>
                      <c:pt idx="5" formatCode="General">
                        <c:v>0.62277000000000005</c:v>
                      </c:pt>
                      <c:pt idx="6" formatCode="General">
                        <c:v>0.66588999999999998</c:v>
                      </c:pt>
                      <c:pt idx="7" formatCode="General">
                        <c:v>0.65381</c:v>
                      </c:pt>
                      <c:pt idx="8" formatCode="General">
                        <c:v>0.65819000000000005</c:v>
                      </c:pt>
                      <c:pt idx="9" formatCode="General">
                        <c:v>0.65066000000000002</c:v>
                      </c:pt>
                      <c:pt idx="10" formatCode="General">
                        <c:v>0.66762999999999995</c:v>
                      </c:pt>
                      <c:pt idx="11" formatCode="General">
                        <c:v>0.66420999999999997</c:v>
                      </c:pt>
                      <c:pt idx="12" formatCode="General">
                        <c:v>0.66420999999999997</c:v>
                      </c:pt>
                      <c:pt idx="13" formatCode="#,##0.000000">
                        <c:v>0.67134000000000005</c:v>
                      </c:pt>
                      <c:pt idx="14" formatCode="General">
                        <c:v>0.67462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8ABD-440F-B4B5-5D7EB22ADA18}"/>
                  </c:ext>
                </c:extLst>
              </c15:ser>
            </c15:filteredLineSeries>
            <c15:filteredLineSeries>
              <c15:ser>
                <c:idx val="54"/>
                <c:order val="5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Rate'!$A$56</c15:sqref>
                        </c15:formulaRef>
                      </c:ext>
                    </c:extLst>
                    <c:strCache>
                      <c:ptCount val="1"/>
                      <c:pt idx="0">
                        <c:v>Dawson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Rate'!$B$56:$S$56</c15:sqref>
                        </c15:fullRef>
                        <c15:formulaRef>
                          <c15:sqref>'ADV Total Rate'!$B$56:$P$56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0.63756199999999996</c:v>
                      </c:pt>
                      <c:pt idx="1">
                        <c:v>0.55000000000000004</c:v>
                      </c:pt>
                      <c:pt idx="2">
                        <c:v>0.60829999999999995</c:v>
                      </c:pt>
                      <c:pt idx="3">
                        <c:v>0.56657000000000002</c:v>
                      </c:pt>
                      <c:pt idx="4" formatCode="General">
                        <c:v>0.55393700000000001</c:v>
                      </c:pt>
                      <c:pt idx="5" formatCode="General">
                        <c:v>0.50952900000000001</c:v>
                      </c:pt>
                      <c:pt idx="6" formatCode="General">
                        <c:v>0.52582799999999996</c:v>
                      </c:pt>
                      <c:pt idx="7" formatCode="General">
                        <c:v>0.49410100000000001</c:v>
                      </c:pt>
                      <c:pt idx="8" formatCode="General">
                        <c:v>0.55000000000000004</c:v>
                      </c:pt>
                      <c:pt idx="9" formatCode="General">
                        <c:v>0.84</c:v>
                      </c:pt>
                      <c:pt idx="10" formatCode="General">
                        <c:v>0.89089499999999999</c:v>
                      </c:pt>
                      <c:pt idx="11" formatCode="General">
                        <c:v>0.85662099999999997</c:v>
                      </c:pt>
                      <c:pt idx="12" formatCode="General">
                        <c:v>0.85662099999999997</c:v>
                      </c:pt>
                      <c:pt idx="13" formatCode="#,##0.000000">
                        <c:v>0.97092000000000001</c:v>
                      </c:pt>
                      <c:pt idx="14" formatCode="General">
                        <c:v>0.97092000000000001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8ABD-440F-B4B5-5D7EB22ADA18}"/>
                  </c:ext>
                </c:extLst>
              </c15:ser>
            </c15:filteredLineSeries>
            <c15:filteredLineSeries>
              <c15:ser>
                <c:idx val="55"/>
                <c:order val="5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Rate'!$A$57</c15:sqref>
                        </c15:formulaRef>
                      </c:ext>
                    </c:extLst>
                    <c:strCache>
                      <c:ptCount val="1"/>
                      <c:pt idx="0">
                        <c:v>Husdpeth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Rate'!$B$57:$S$57</c15:sqref>
                        </c15:fullRef>
                        <c15:formulaRef>
                          <c15:sqref>'ADV Total Rate'!$B$57:$P$57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0.64059999999999995</c:v>
                      </c:pt>
                      <c:pt idx="1">
                        <c:v>0.64100000000000001</c:v>
                      </c:pt>
                      <c:pt idx="2">
                        <c:v>0.67600000000000005</c:v>
                      </c:pt>
                      <c:pt idx="3">
                        <c:v>0.69440000000000002</c:v>
                      </c:pt>
                      <c:pt idx="4" formatCode="General">
                        <c:v>0.71294999999999997</c:v>
                      </c:pt>
                      <c:pt idx="5" formatCode="General">
                        <c:v>0.71294999999999997</c:v>
                      </c:pt>
                      <c:pt idx="6" formatCode="General">
                        <c:v>0.70940000000000003</c:v>
                      </c:pt>
                      <c:pt idx="7" formatCode="General">
                        <c:v>0.72418499999999997</c:v>
                      </c:pt>
                      <c:pt idx="8" formatCode="General">
                        <c:v>0.73473699999999997</c:v>
                      </c:pt>
                      <c:pt idx="9" formatCode="General">
                        <c:v>0.73647300000000004</c:v>
                      </c:pt>
                      <c:pt idx="10" formatCode="General">
                        <c:v>0.73239399999999999</c:v>
                      </c:pt>
                      <c:pt idx="11" formatCode="General">
                        <c:v>0.73239399999999999</c:v>
                      </c:pt>
                      <c:pt idx="12" formatCode="General">
                        <c:v>0.67908199999999996</c:v>
                      </c:pt>
                      <c:pt idx="13" formatCode="#,##0.000000">
                        <c:v>0.67908199999999996</c:v>
                      </c:pt>
                      <c:pt idx="14" formatCode="General">
                        <c:v>0.65607400000000005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8ABD-440F-B4B5-5D7EB22ADA18}"/>
                  </c:ext>
                </c:extLst>
              </c15:ser>
            </c15:filteredLineSeries>
            <c15:filteredLineSeries>
              <c15:ser>
                <c:idx val="56"/>
                <c:order val="5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Rate'!$A$58</c15:sqref>
                        </c15:formulaRef>
                      </c:ext>
                    </c:extLst>
                    <c:strCache>
                      <c:ptCount val="1"/>
                      <c:pt idx="0">
                        <c:v>Ward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Rate'!$B$58:$S$58</c15:sqref>
                        </c15:fullRef>
                        <c15:formulaRef>
                          <c15:sqref>'ADV Total Rate'!$B$58:$P$58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0.60397999999999996</c:v>
                      </c:pt>
                      <c:pt idx="1">
                        <c:v>0.67</c:v>
                      </c:pt>
                      <c:pt idx="2">
                        <c:v>0.78990000000000005</c:v>
                      </c:pt>
                      <c:pt idx="3">
                        <c:v>0.76541999999999999</c:v>
                      </c:pt>
                      <c:pt idx="4" formatCode="General">
                        <c:v>0.76</c:v>
                      </c:pt>
                      <c:pt idx="5" formatCode="General">
                        <c:v>0.69</c:v>
                      </c:pt>
                      <c:pt idx="6" formatCode="General">
                        <c:v>0.69</c:v>
                      </c:pt>
                      <c:pt idx="7" formatCode="General">
                        <c:v>0.69</c:v>
                      </c:pt>
                      <c:pt idx="8" formatCode="General">
                        <c:v>0.69</c:v>
                      </c:pt>
                      <c:pt idx="9" formatCode="General">
                        <c:v>0.74</c:v>
                      </c:pt>
                      <c:pt idx="10" formatCode="General">
                        <c:v>0.72</c:v>
                      </c:pt>
                      <c:pt idx="11" formatCode="General">
                        <c:v>0.72</c:v>
                      </c:pt>
                      <c:pt idx="12" formatCode="General">
                        <c:v>0.69</c:v>
                      </c:pt>
                      <c:pt idx="13" formatCode="#,##0.000000">
                        <c:v>0.7581</c:v>
                      </c:pt>
                      <c:pt idx="14" formatCode="General">
                        <c:v>0.79858999999999991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8ABD-440F-B4B5-5D7EB22ADA18}"/>
                  </c:ext>
                </c:extLst>
              </c15:ser>
            </c15:filteredLineSeries>
            <c15:filteredLineSeries>
              <c15:ser>
                <c:idx val="57"/>
                <c:order val="5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Rate'!$A$59</c15:sqref>
                        </c15:formulaRef>
                      </c:ext>
                    </c:extLst>
                    <c:strCache>
                      <c:ptCount val="1"/>
                      <c:pt idx="0">
                        <c:v>Menard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Rate'!$B$59:$S$59</c15:sqref>
                        </c15:fullRef>
                        <c15:formulaRef>
                          <c15:sqref>'ADV Total Rate'!$B$59:$P$59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0.68095000000000006</c:v>
                      </c:pt>
                      <c:pt idx="1">
                        <c:v>0.66744000000000003</c:v>
                      </c:pt>
                      <c:pt idx="2">
                        <c:v>0.70379999999999998</c:v>
                      </c:pt>
                      <c:pt idx="3">
                        <c:v>0.62214000000000003</c:v>
                      </c:pt>
                      <c:pt idx="4" formatCode="General">
                        <c:v>0.66061999999999999</c:v>
                      </c:pt>
                      <c:pt idx="5" formatCode="General">
                        <c:v>0.65195000000000003</c:v>
                      </c:pt>
                      <c:pt idx="6" formatCode="General">
                        <c:v>0.70920000000000005</c:v>
                      </c:pt>
                      <c:pt idx="7" formatCode="General">
                        <c:v>0.69066000000000005</c:v>
                      </c:pt>
                      <c:pt idx="8" formatCode="General">
                        <c:v>0.74331000000000003</c:v>
                      </c:pt>
                      <c:pt idx="9" formatCode="General">
                        <c:v>0.76100999999999996</c:v>
                      </c:pt>
                      <c:pt idx="10" formatCode="General">
                        <c:v>0.74961999999999995</c:v>
                      </c:pt>
                      <c:pt idx="11" formatCode="General">
                        <c:v>0.75606000000000007</c:v>
                      </c:pt>
                      <c:pt idx="12" formatCode="General">
                        <c:v>0.77132999999999996</c:v>
                      </c:pt>
                      <c:pt idx="13" formatCode="#,##0.000000">
                        <c:v>0.80467</c:v>
                      </c:pt>
                      <c:pt idx="14" formatCode="General">
                        <c:v>0.76745000000000008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8ABD-440F-B4B5-5D7EB22ADA18}"/>
                  </c:ext>
                </c:extLst>
              </c15:ser>
            </c15:filteredLineSeries>
            <c15:filteredLineSeries>
              <c15:ser>
                <c:idx val="58"/>
                <c:order val="5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Rate'!$A$60</c15:sqref>
                        </c15:formulaRef>
                      </c:ext>
                    </c:extLst>
                    <c:strCache>
                      <c:ptCount val="1"/>
                      <c:pt idx="0">
                        <c:v>Winkler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Rate'!$B$60:$S$60</c15:sqref>
                        </c15:fullRef>
                        <c15:formulaRef>
                          <c15:sqref>'ADV Total Rate'!$B$60:$P$60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0.67600000000000005</c:v>
                      </c:pt>
                      <c:pt idx="1">
                        <c:v>0.57599999999999996</c:v>
                      </c:pt>
                      <c:pt idx="2">
                        <c:v>0.66700000000000004</c:v>
                      </c:pt>
                      <c:pt idx="3">
                        <c:v>0.6714</c:v>
                      </c:pt>
                      <c:pt idx="4" formatCode="General">
                        <c:v>0.73129999999999995</c:v>
                      </c:pt>
                      <c:pt idx="5" formatCode="General">
                        <c:v>0.72130000000000005</c:v>
                      </c:pt>
                      <c:pt idx="6" formatCode="General">
                        <c:v>0.8</c:v>
                      </c:pt>
                      <c:pt idx="7" formatCode="General">
                        <c:v>0.72740000000000005</c:v>
                      </c:pt>
                      <c:pt idx="8" formatCode="General">
                        <c:v>0.8</c:v>
                      </c:pt>
                      <c:pt idx="9" formatCode="General">
                        <c:v>0.8</c:v>
                      </c:pt>
                      <c:pt idx="10" formatCode="General">
                        <c:v>0.65</c:v>
                      </c:pt>
                      <c:pt idx="11" formatCode="General">
                        <c:v>0.59000000000000008</c:v>
                      </c:pt>
                      <c:pt idx="12" formatCode="General">
                        <c:v>0.5</c:v>
                      </c:pt>
                      <c:pt idx="13" formatCode="#,##0.000000">
                        <c:v>0.5</c:v>
                      </c:pt>
                      <c:pt idx="14" formatCode="General">
                        <c:v>0.45150000000000001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8ABD-440F-B4B5-5D7EB22ADA18}"/>
                  </c:ext>
                </c:extLst>
              </c15:ser>
            </c15:filteredLineSeries>
            <c15:filteredLineSeries>
              <c15:ser>
                <c:idx val="59"/>
                <c:order val="5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Rate'!$A$61</c15:sqref>
                        </c15:formulaRef>
                      </c:ext>
                    </c:extLst>
                    <c:strCache>
                      <c:ptCount val="1"/>
                      <c:pt idx="0">
                        <c:v>Stonewall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Rate'!$B$61:$S$61</c15:sqref>
                        </c15:fullRef>
                        <c15:formulaRef>
                          <c15:sqref>'ADV Total Rate'!$B$61:$P$61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0.65920000000000001</c:v>
                      </c:pt>
                      <c:pt idx="1">
                        <c:v>0.60509999999999997</c:v>
                      </c:pt>
                      <c:pt idx="2">
                        <c:v>0.67490000000000006</c:v>
                      </c:pt>
                      <c:pt idx="3">
                        <c:v>0.59199999999999997</c:v>
                      </c:pt>
                      <c:pt idx="4" formatCode="General">
                        <c:v>0.55630000000000002</c:v>
                      </c:pt>
                      <c:pt idx="5" formatCode="General">
                        <c:v>0.48149999999999998</c:v>
                      </c:pt>
                      <c:pt idx="6" formatCode="General">
                        <c:v>0.53220000000000001</c:v>
                      </c:pt>
                      <c:pt idx="7" formatCode="General">
                        <c:v>0.5323</c:v>
                      </c:pt>
                      <c:pt idx="8" formatCode="General">
                        <c:v>0.7631</c:v>
                      </c:pt>
                      <c:pt idx="9" formatCode="General">
                        <c:v>0.95540000000000003</c:v>
                      </c:pt>
                      <c:pt idx="10" formatCode="General">
                        <c:v>0.95540000000000003</c:v>
                      </c:pt>
                      <c:pt idx="11" formatCode="General">
                        <c:v>0.95540000000000003</c:v>
                      </c:pt>
                      <c:pt idx="12" formatCode="General">
                        <c:v>0.81279100000000004</c:v>
                      </c:pt>
                      <c:pt idx="13" formatCode="#,##0.000000">
                        <c:v>0.93709999999999993</c:v>
                      </c:pt>
                      <c:pt idx="14" formatCode="General">
                        <c:v>0.95150000000000001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8ABD-440F-B4B5-5D7EB22ADA18}"/>
                  </c:ext>
                </c:extLst>
              </c15:ser>
            </c15:filteredLineSeries>
            <c15:filteredLineSeries>
              <c15:ser>
                <c:idx val="60"/>
                <c:order val="6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Rate'!$A$62</c15:sqref>
                        </c15:formulaRef>
                      </c:ext>
                    </c:extLst>
                    <c:strCache>
                      <c:ptCount val="1"/>
                      <c:pt idx="0">
                        <c:v>Knox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Rate'!$B$62:$S$62</c15:sqref>
                        </c15:fullRef>
                        <c15:formulaRef>
                          <c15:sqref>'ADV Total Rate'!$B$62:$P$62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0.75666</c:v>
                      </c:pt>
                      <c:pt idx="1">
                        <c:v>0.75665000000000004</c:v>
                      </c:pt>
                      <c:pt idx="2">
                        <c:v>0.75360000000000005</c:v>
                      </c:pt>
                      <c:pt idx="3">
                        <c:v>0.76624000000000003</c:v>
                      </c:pt>
                      <c:pt idx="4" formatCode="General">
                        <c:v>0.76622999999999997</c:v>
                      </c:pt>
                      <c:pt idx="5" formatCode="General">
                        <c:v>0.73641999999999996</c:v>
                      </c:pt>
                      <c:pt idx="6" formatCode="General">
                        <c:v>0.74765000000000004</c:v>
                      </c:pt>
                      <c:pt idx="7" formatCode="General">
                        <c:v>0.67905000000000004</c:v>
                      </c:pt>
                      <c:pt idx="8" formatCode="General">
                        <c:v>0.76097999999999999</c:v>
                      </c:pt>
                      <c:pt idx="9" formatCode="General">
                        <c:v>0.74031000000000002</c:v>
                      </c:pt>
                      <c:pt idx="10" formatCode="General">
                        <c:v>0.73031000000000001</c:v>
                      </c:pt>
                      <c:pt idx="11" formatCode="General">
                        <c:v>0.74480000000000002</c:v>
                      </c:pt>
                      <c:pt idx="12" formatCode="General">
                        <c:v>0.74480000000000002</c:v>
                      </c:pt>
                      <c:pt idx="13" formatCode="#,##0.000000">
                        <c:v>0.66400000000000003</c:v>
                      </c:pt>
                      <c:pt idx="14" formatCode="General">
                        <c:v>0.62156000000000011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C-8ABD-440F-B4B5-5D7EB22ADA18}"/>
                  </c:ext>
                </c:extLst>
              </c15:ser>
            </c15:filteredLineSeries>
            <c15:filteredLineSeries>
              <c15:ser>
                <c:idx val="61"/>
                <c:order val="6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Rate'!$A$63</c15:sqref>
                        </c15:formulaRef>
                      </c:ext>
                    </c:extLst>
                    <c:strCache>
                      <c:ptCount val="1"/>
                      <c:pt idx="0">
                        <c:v>Lamb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Rate'!$B$63:$S$63</c15:sqref>
                        </c15:fullRef>
                        <c15:formulaRef>
                          <c15:sqref>'ADV Total Rate'!$B$63:$P$63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0.79430000000000001</c:v>
                      </c:pt>
                      <c:pt idx="1">
                        <c:v>0.79430000000000001</c:v>
                      </c:pt>
                      <c:pt idx="2">
                        <c:v>0.79430000000000001</c:v>
                      </c:pt>
                      <c:pt idx="3">
                        <c:v>0.79430000000000001</c:v>
                      </c:pt>
                      <c:pt idx="4" formatCode="General">
                        <c:v>0.79430000000000001</c:v>
                      </c:pt>
                      <c:pt idx="5" formatCode="General">
                        <c:v>0.79430000000000001</c:v>
                      </c:pt>
                      <c:pt idx="6" formatCode="General">
                        <c:v>0.79430000000000001</c:v>
                      </c:pt>
                      <c:pt idx="7" formatCode="General">
                        <c:v>0.79430000000000001</c:v>
                      </c:pt>
                      <c:pt idx="8" formatCode="General">
                        <c:v>8.0260000000000001E-3</c:v>
                      </c:pt>
                      <c:pt idx="9" formatCode="General">
                        <c:v>0.79430000000000001</c:v>
                      </c:pt>
                      <c:pt idx="10" formatCode="General">
                        <c:v>0.79430000000000001</c:v>
                      </c:pt>
                      <c:pt idx="11" formatCode="General">
                        <c:v>0.79430000000000001</c:v>
                      </c:pt>
                      <c:pt idx="12" formatCode="General">
                        <c:v>0.79430000000000001</c:v>
                      </c:pt>
                      <c:pt idx="13" formatCode="#,##0.000000">
                        <c:v>0.79430000000000001</c:v>
                      </c:pt>
                      <c:pt idx="14" formatCode="General">
                        <c:v>0.79430000000000001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8ABD-440F-B4B5-5D7EB22ADA18}"/>
                  </c:ext>
                </c:extLst>
              </c15:ser>
            </c15:filteredLineSeries>
            <c15:filteredLineSeries>
              <c15:ser>
                <c:idx val="62"/>
                <c:order val="6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Rate'!$A$64</c15:sqref>
                        </c15:formulaRef>
                      </c:ext>
                    </c:extLst>
                    <c:strCache>
                      <c:ptCount val="1"/>
                      <c:pt idx="0">
                        <c:v>Swisher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Rate'!$B$64:$S$64</c15:sqref>
                        </c15:fullRef>
                        <c15:formulaRef>
                          <c15:sqref>'ADV Total Rate'!$B$64:$P$64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0.71</c:v>
                      </c:pt>
                      <c:pt idx="1">
                        <c:v>0.80979999999999996</c:v>
                      </c:pt>
                      <c:pt idx="2">
                        <c:v>0.72140000000000004</c:v>
                      </c:pt>
                      <c:pt idx="3">
                        <c:v>0.755</c:v>
                      </c:pt>
                      <c:pt idx="4" formatCode="General">
                        <c:v>0.745</c:v>
                      </c:pt>
                      <c:pt idx="5" formatCode="General">
                        <c:v>0.76500000000000001</c:v>
                      </c:pt>
                      <c:pt idx="6" formatCode="General">
                        <c:v>0.72</c:v>
                      </c:pt>
                      <c:pt idx="7" formatCode="General">
                        <c:v>0.72</c:v>
                      </c:pt>
                      <c:pt idx="8" formatCode="General">
                        <c:v>0.76800000000000002</c:v>
                      </c:pt>
                      <c:pt idx="9" formatCode="General">
                        <c:v>0.79</c:v>
                      </c:pt>
                      <c:pt idx="10" formatCode="General">
                        <c:v>0.8125</c:v>
                      </c:pt>
                      <c:pt idx="11" formatCode="General">
                        <c:v>0.82</c:v>
                      </c:pt>
                      <c:pt idx="12" formatCode="General">
                        <c:v>0.63700000000000001</c:v>
                      </c:pt>
                      <c:pt idx="13" formatCode="#,##0.000000">
                        <c:v>0.72139999999999993</c:v>
                      </c:pt>
                      <c:pt idx="14" formatCode="General">
                        <c:v>0.71500000000000008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8ABD-440F-B4B5-5D7EB22ADA18}"/>
                  </c:ext>
                </c:extLst>
              </c15:ser>
            </c15:filteredLineSeries>
            <c15:filteredLineSeries>
              <c15:ser>
                <c:idx val="63"/>
                <c:order val="6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Rate'!$A$65</c15:sqref>
                        </c15:formulaRef>
                      </c:ext>
                    </c:extLst>
                    <c:strCache>
                      <c:ptCount val="1"/>
                      <c:pt idx="0">
                        <c:v>Cottle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Rate'!$B$65:$S$65</c15:sqref>
                        </c15:fullRef>
                        <c15:formulaRef>
                          <c15:sqref>'ADV Total Rate'!$B$65:$P$65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0.72440000000000004</c:v>
                      </c:pt>
                      <c:pt idx="1">
                        <c:v>0.66859999999999997</c:v>
                      </c:pt>
                      <c:pt idx="2">
                        <c:v>0.63270000000000004</c:v>
                      </c:pt>
                      <c:pt idx="3">
                        <c:v>0.73839999999999995</c:v>
                      </c:pt>
                      <c:pt idx="4" formatCode="General">
                        <c:v>0.80330000000000001</c:v>
                      </c:pt>
                      <c:pt idx="5" formatCode="General">
                        <c:v>0.78959999999999997</c:v>
                      </c:pt>
                      <c:pt idx="6" formatCode="General">
                        <c:v>0.79969999999999997</c:v>
                      </c:pt>
                      <c:pt idx="7" formatCode="General">
                        <c:v>0.71009999999999995</c:v>
                      </c:pt>
                      <c:pt idx="8" formatCode="General">
                        <c:v>0.71009999999999995</c:v>
                      </c:pt>
                      <c:pt idx="9" formatCode="General">
                        <c:v>0.77869999999999995</c:v>
                      </c:pt>
                      <c:pt idx="10" formatCode="General">
                        <c:v>0.77869999999999995</c:v>
                      </c:pt>
                      <c:pt idx="11" formatCode="General">
                        <c:v>0.77870000000000006</c:v>
                      </c:pt>
                      <c:pt idx="12" formatCode="General">
                        <c:v>0.77869999999999995</c:v>
                      </c:pt>
                      <c:pt idx="13" formatCode="#,##0.000000">
                        <c:v>0.77870000000000006</c:v>
                      </c:pt>
                      <c:pt idx="14" formatCode="General">
                        <c:v>0.81299999999999994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8ABD-440F-B4B5-5D7EB22ADA18}"/>
                  </c:ext>
                </c:extLst>
              </c15:ser>
            </c15:filteredLineSeries>
            <c15:filteredLineSeries>
              <c15:ser>
                <c:idx val="64"/>
                <c:order val="6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Rate'!$A$66</c15:sqref>
                        </c15:formulaRef>
                      </c:ext>
                    </c:extLst>
                    <c:strCache>
                      <c:ptCount val="1"/>
                      <c:pt idx="0">
                        <c:v>Cochran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Rate'!$B$66:$S$66</c15:sqref>
                        </c15:fullRef>
                        <c15:formulaRef>
                          <c15:sqref>'ADV Total Rate'!$B$66:$P$66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0.53339999999999999</c:v>
                      </c:pt>
                      <c:pt idx="1">
                        <c:v>0.49340000000000001</c:v>
                      </c:pt>
                      <c:pt idx="2">
                        <c:v>0.58489999999999998</c:v>
                      </c:pt>
                      <c:pt idx="3">
                        <c:v>0.52</c:v>
                      </c:pt>
                      <c:pt idx="4" formatCode="General">
                        <c:v>0.47899999999999998</c:v>
                      </c:pt>
                      <c:pt idx="5" formatCode="General">
                        <c:v>0.439</c:v>
                      </c:pt>
                      <c:pt idx="6" formatCode="General">
                        <c:v>0.51600000000000001</c:v>
                      </c:pt>
                      <c:pt idx="7" formatCode="General">
                        <c:v>0.53059999999999996</c:v>
                      </c:pt>
                      <c:pt idx="8" formatCode="General">
                        <c:v>0.83530000000000004</c:v>
                      </c:pt>
                      <c:pt idx="9" formatCode="0.0">
                        <c:v>1.1000000000000001</c:v>
                      </c:pt>
                      <c:pt idx="10" formatCode="General">
                        <c:v>1.1000000000000001</c:v>
                      </c:pt>
                      <c:pt idx="11" formatCode="General">
                        <c:v>1.0259</c:v>
                      </c:pt>
                      <c:pt idx="12" formatCode="General">
                        <c:v>1.05</c:v>
                      </c:pt>
                      <c:pt idx="13" formatCode="#,##0.000000">
                        <c:v>1.0354000000000001</c:v>
                      </c:pt>
                      <c:pt idx="14" formatCode="General">
                        <c:v>1.0607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8ABD-440F-B4B5-5D7EB22ADA18}"/>
                  </c:ext>
                </c:extLst>
              </c15:ser>
            </c15:filteredLineSeries>
            <c15:filteredLineSeries>
              <c15:ser>
                <c:idx val="65"/>
                <c:order val="6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Rate'!$A$67</c15:sqref>
                        </c15:formulaRef>
                      </c:ext>
                    </c:extLst>
                    <c:strCache>
                      <c:ptCount val="1"/>
                      <c:pt idx="0">
                        <c:v>Fisher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Rate'!$B$67:$S$67</c15:sqref>
                        </c15:fullRef>
                        <c15:formulaRef>
                          <c15:sqref>'ADV Total Rate'!$B$67:$P$67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0.95</c:v>
                      </c:pt>
                      <c:pt idx="1">
                        <c:v>0.82477999999999996</c:v>
                      </c:pt>
                      <c:pt idx="2">
                        <c:v>0.81</c:v>
                      </c:pt>
                      <c:pt idx="3">
                        <c:v>0.79</c:v>
                      </c:pt>
                      <c:pt idx="4" formatCode="General">
                        <c:v>0.8</c:v>
                      </c:pt>
                      <c:pt idx="5" formatCode="General">
                        <c:v>0.77400000000000002</c:v>
                      </c:pt>
                      <c:pt idx="6" formatCode="General">
                        <c:v>0.79679999999999995</c:v>
                      </c:pt>
                      <c:pt idx="7" formatCode="General">
                        <c:v>0.72399999999999998</c:v>
                      </c:pt>
                      <c:pt idx="8" formatCode="General">
                        <c:v>0.81550500000000004</c:v>
                      </c:pt>
                      <c:pt idx="9" formatCode="General">
                        <c:v>0.81550500000000004</c:v>
                      </c:pt>
                      <c:pt idx="10" formatCode="General">
                        <c:v>0.85607</c:v>
                      </c:pt>
                      <c:pt idx="11" formatCode="General">
                        <c:v>0.81564899999999996</c:v>
                      </c:pt>
                      <c:pt idx="12" formatCode="General">
                        <c:v>0.13394600000000001</c:v>
                      </c:pt>
                      <c:pt idx="13" formatCode="#,##0.000000">
                        <c:v>0.7577029999999999</c:v>
                      </c:pt>
                      <c:pt idx="14" formatCode="General">
                        <c:v>0.73190699999999997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8ABD-440F-B4B5-5D7EB22ADA18}"/>
                  </c:ext>
                </c:extLst>
              </c15:ser>
            </c15:filteredLineSeries>
            <c15:filteredLineSeries>
              <c15:ser>
                <c:idx val="66"/>
                <c:order val="6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Rate'!$A$68</c15:sqref>
                        </c15:formulaRef>
                      </c:ext>
                    </c:extLst>
                    <c:strCache>
                      <c:ptCount val="1"/>
                      <c:pt idx="0">
                        <c:v>Schleicher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Rate'!$B$68:$S$68</c15:sqref>
                        </c15:fullRef>
                        <c15:formulaRef>
                          <c15:sqref>'ADV Total Rate'!$B$68:$P$68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0.67779999999999996</c:v>
                      </c:pt>
                      <c:pt idx="1">
                        <c:v>0.65</c:v>
                      </c:pt>
                      <c:pt idx="2">
                        <c:v>0.81020000000000003</c:v>
                      </c:pt>
                      <c:pt idx="3">
                        <c:v>0.72499999999999998</c:v>
                      </c:pt>
                      <c:pt idx="4" formatCode="General">
                        <c:v>0.79090000000000005</c:v>
                      </c:pt>
                      <c:pt idx="5" formatCode="General">
                        <c:v>0.67210000000000003</c:v>
                      </c:pt>
                      <c:pt idx="6" formatCode="General">
                        <c:v>0.76759999999999995</c:v>
                      </c:pt>
                      <c:pt idx="7" formatCode="General">
                        <c:v>0.79320000000000002</c:v>
                      </c:pt>
                      <c:pt idx="8" formatCode="General">
                        <c:v>0.92220000000000002</c:v>
                      </c:pt>
                      <c:pt idx="9" formatCode="General">
                        <c:v>0.92220000000000002</c:v>
                      </c:pt>
                      <c:pt idx="10" formatCode="General">
                        <c:v>0.89649999999999996</c:v>
                      </c:pt>
                      <c:pt idx="11" formatCode="General">
                        <c:v>0.89649999999999996</c:v>
                      </c:pt>
                      <c:pt idx="12" formatCode="General">
                        <c:v>0.69589999999999996</c:v>
                      </c:pt>
                      <c:pt idx="13" formatCode="#,##0.000000">
                        <c:v>0.69589999999999996</c:v>
                      </c:pt>
                      <c:pt idx="14" formatCode="General">
                        <c:v>0.69589999999999996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8ABD-440F-B4B5-5D7EB22ADA18}"/>
                  </c:ext>
                </c:extLst>
              </c15:ser>
            </c15:filteredLineSeries>
            <c15:filteredLineSeries>
              <c15:ser>
                <c:idx val="67"/>
                <c:order val="6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Rate'!$A$69</c15:sqref>
                        </c15:formulaRef>
                      </c:ext>
                    </c:extLst>
                    <c:strCache>
                      <c:ptCount val="1"/>
                      <c:pt idx="0">
                        <c:v>Concho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Rate'!$B$69:$S$69</c15:sqref>
                        </c15:fullRef>
                        <c15:formulaRef>
                          <c15:sqref>'ADV Total Rate'!$B$69:$P$69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0.593777</c:v>
                      </c:pt>
                      <c:pt idx="1">
                        <c:v>0.59195699999999996</c:v>
                      </c:pt>
                      <c:pt idx="2">
                        <c:v>0.64100000000000001</c:v>
                      </c:pt>
                      <c:pt idx="3">
                        <c:v>0.70735899999999996</c:v>
                      </c:pt>
                      <c:pt idx="4" formatCode="General">
                        <c:v>0.73282099999999994</c:v>
                      </c:pt>
                      <c:pt idx="5" formatCode="General">
                        <c:v>0.74319500000000005</c:v>
                      </c:pt>
                      <c:pt idx="6" formatCode="General">
                        <c:v>0.79964999999999997</c:v>
                      </c:pt>
                      <c:pt idx="7" formatCode="General">
                        <c:v>0.833596</c:v>
                      </c:pt>
                      <c:pt idx="8" formatCode="General">
                        <c:v>0.94708000000000003</c:v>
                      </c:pt>
                      <c:pt idx="9" formatCode="General">
                        <c:v>1.02023</c:v>
                      </c:pt>
                      <c:pt idx="10" formatCode="General">
                        <c:v>0.93479999999999996</c:v>
                      </c:pt>
                      <c:pt idx="11" formatCode="General">
                        <c:v>0.90128600000000003</c:v>
                      </c:pt>
                      <c:pt idx="12" formatCode="General">
                        <c:v>0.94705799999999996</c:v>
                      </c:pt>
                      <c:pt idx="13" formatCode="#,##0.000000">
                        <c:v>0.716588</c:v>
                      </c:pt>
                      <c:pt idx="14" formatCode="General">
                        <c:v>0.54081999999999997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8ABD-440F-B4B5-5D7EB22ADA18}"/>
                  </c:ext>
                </c:extLst>
              </c15:ser>
            </c15:filteredLineSeries>
            <c15:filteredLineSeries>
              <c15:ser>
                <c:idx val="68"/>
                <c:order val="6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Rate'!$A$70</c15:sqref>
                        </c15:formulaRef>
                      </c:ext>
                    </c:extLst>
                    <c:strCache>
                      <c:ptCount val="1"/>
                      <c:pt idx="0">
                        <c:v>Lynn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Rate'!$B$70:$S$70</c15:sqref>
                        </c15:fullRef>
                        <c15:formulaRef>
                          <c15:sqref>'ADV Total Rate'!$B$70:$P$70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0.89780000000000004</c:v>
                      </c:pt>
                      <c:pt idx="1">
                        <c:v>0.87931000000000004</c:v>
                      </c:pt>
                      <c:pt idx="2">
                        <c:v>0.86109999999999998</c:v>
                      </c:pt>
                      <c:pt idx="3">
                        <c:v>0.86109999999999998</c:v>
                      </c:pt>
                      <c:pt idx="4" formatCode="General">
                        <c:v>0.86109999999999998</c:v>
                      </c:pt>
                      <c:pt idx="5" formatCode="General">
                        <c:v>0.77</c:v>
                      </c:pt>
                      <c:pt idx="6" formatCode="General">
                        <c:v>0.81</c:v>
                      </c:pt>
                      <c:pt idx="7" formatCode="General">
                        <c:v>0.85</c:v>
                      </c:pt>
                      <c:pt idx="8" formatCode="General">
                        <c:v>0.91700000000000004</c:v>
                      </c:pt>
                      <c:pt idx="9" formatCode="General">
                        <c:v>0.89</c:v>
                      </c:pt>
                      <c:pt idx="10" formatCode="General">
                        <c:v>0.85</c:v>
                      </c:pt>
                      <c:pt idx="11" formatCode="General">
                        <c:v>0.77</c:v>
                      </c:pt>
                      <c:pt idx="12" formatCode="General">
                        <c:v>0.75</c:v>
                      </c:pt>
                      <c:pt idx="13" formatCode="#,##0.000000">
                        <c:v>0.73</c:v>
                      </c:pt>
                      <c:pt idx="14" formatCode="General">
                        <c:v>0.7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8ABD-440F-B4B5-5D7EB22ADA18}"/>
                  </c:ext>
                </c:extLst>
              </c15:ser>
            </c15:filteredLineSeries>
            <c15:filteredLineSeries>
              <c15:ser>
                <c:idx val="69"/>
                <c:order val="6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Total Rate'!$A$71</c15:sqref>
                        </c15:formulaRef>
                      </c:ext>
                    </c:extLst>
                    <c:strCache>
                      <c:ptCount val="1"/>
                      <c:pt idx="0">
                        <c:v>King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Total Rate'!$B$1:$S$1</c15:sqref>
                        </c15:fullRef>
                        <c15:formulaRef>
                          <c15:sqref>'ADV Total Rate'!$B$1:$P$1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Total Rate'!$B$71:$S$71</c15:sqref>
                        </c15:fullRef>
                        <c15:formulaRef>
                          <c15:sqref>'ADV Total Rate'!$B$71:$P$71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0.88329999999999997</c:v>
                      </c:pt>
                      <c:pt idx="1">
                        <c:v>0.88329999999999997</c:v>
                      </c:pt>
                      <c:pt idx="2">
                        <c:v>1.1000000000000001</c:v>
                      </c:pt>
                      <c:pt idx="3">
                        <c:v>1.01</c:v>
                      </c:pt>
                      <c:pt idx="4" formatCode="General">
                        <c:v>1.01</c:v>
                      </c:pt>
                      <c:pt idx="5" formatCode="General">
                        <c:v>0.81689999999999996</c:v>
                      </c:pt>
                      <c:pt idx="6" formatCode="General">
                        <c:v>0.98529999999999995</c:v>
                      </c:pt>
                      <c:pt idx="7" formatCode="General">
                        <c:v>1.0306</c:v>
                      </c:pt>
                      <c:pt idx="8" formatCode="General">
                        <c:v>1.0306</c:v>
                      </c:pt>
                      <c:pt idx="9" formatCode="General">
                        <c:v>1.0306</c:v>
                      </c:pt>
                      <c:pt idx="10" formatCode="General">
                        <c:v>1.0306</c:v>
                      </c:pt>
                      <c:pt idx="11" formatCode="General">
                        <c:v>1.0306</c:v>
                      </c:pt>
                      <c:pt idx="12" formatCode="General">
                        <c:v>1.0306</c:v>
                      </c:pt>
                      <c:pt idx="13" formatCode="#,##0.000000">
                        <c:v>0.93470000000000009</c:v>
                      </c:pt>
                      <c:pt idx="14" formatCode="General">
                        <c:v>0.93470000000000009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8ABD-440F-B4B5-5D7EB22ADA18}"/>
                  </c:ext>
                </c:extLst>
              </c15:ser>
            </c15:filteredLineSeries>
          </c:ext>
        </c:extLst>
      </c:lineChart>
      <c:catAx>
        <c:axId val="114595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520495"/>
        <c:crosses val="autoZero"/>
        <c:auto val="1"/>
        <c:lblAlgn val="ctr"/>
        <c:lblOffset val="100"/>
        <c:noMultiLvlLbl val="0"/>
      </c:catAx>
      <c:valAx>
        <c:axId val="113952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95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ADV Levy (2007-2021)</a:t>
            </a:r>
            <a:endParaRPr lang="en-US"/>
          </a:p>
        </c:rich>
      </c:tx>
      <c:layout>
        <c:manualLayout>
          <c:xMode val="edge"/>
          <c:yMode val="edge"/>
          <c:x val="0.18975751131358962"/>
          <c:y val="4.166658924273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'ADV Levy'!$B$74</c:f>
              <c:numCache>
                <c:formatCode>General</c:formatCode>
                <c:ptCount val="1"/>
                <c:pt idx="0">
                  <c:v>6698747.1571428571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88-464A-8342-5D71B405E61C}"/>
            </c:ext>
          </c:extLst>
        </c:ser>
        <c:ser>
          <c:idx val="1"/>
          <c:order val="1"/>
          <c:tx>
            <c:v>2008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'ADV Levy'!$C$74</c:f>
              <c:numCache>
                <c:formatCode>General</c:formatCode>
                <c:ptCount val="1"/>
                <c:pt idx="0">
                  <c:v>7453351.4000000004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88-464A-8342-5D71B405E61C}"/>
            </c:ext>
          </c:extLst>
        </c:ser>
        <c:ser>
          <c:idx val="2"/>
          <c:order val="2"/>
          <c:tx>
            <c:v>2009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'ADV Levy'!$D$74</c:f>
              <c:numCache>
                <c:formatCode>General</c:formatCode>
                <c:ptCount val="1"/>
                <c:pt idx="0">
                  <c:v>7700846.5428571431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88-464A-8342-5D71B405E61C}"/>
            </c:ext>
          </c:extLst>
        </c:ser>
        <c:ser>
          <c:idx val="3"/>
          <c:order val="3"/>
          <c:tx>
            <c:v>2010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'ADV Levy'!$E$74</c:f>
              <c:numCache>
                <c:formatCode>General</c:formatCode>
                <c:ptCount val="1"/>
                <c:pt idx="0">
                  <c:v>8276682.4857142856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88-464A-8342-5D71B405E61C}"/>
            </c:ext>
          </c:extLst>
        </c:ser>
        <c:ser>
          <c:idx val="4"/>
          <c:order val="4"/>
          <c:tx>
            <c:v>2011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'ADV Levy'!$F$74</c:f>
              <c:numCache>
                <c:formatCode>General</c:formatCode>
                <c:ptCount val="1"/>
                <c:pt idx="0">
                  <c:v>8421010.2571428567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88-464A-8342-5D71B405E61C}"/>
            </c:ext>
          </c:extLst>
        </c:ser>
        <c:ser>
          <c:idx val="5"/>
          <c:order val="5"/>
          <c:tx>
            <c:v>2012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'ADV Levy'!$G$74</c:f>
              <c:numCache>
                <c:formatCode>General</c:formatCode>
                <c:ptCount val="1"/>
                <c:pt idx="0">
                  <c:v>8956536.3285714295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88-464A-8342-5D71B405E61C}"/>
            </c:ext>
          </c:extLst>
        </c:ser>
        <c:ser>
          <c:idx val="6"/>
          <c:order val="6"/>
          <c:tx>
            <c:v>2013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Levy'!$H$74</c:f>
              <c:numCache>
                <c:formatCode>General</c:formatCode>
                <c:ptCount val="1"/>
                <c:pt idx="0">
                  <c:v>9439979.8428571429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88-464A-8342-5D71B405E61C}"/>
            </c:ext>
          </c:extLst>
        </c:ser>
        <c:ser>
          <c:idx val="7"/>
          <c:order val="7"/>
          <c:tx>
            <c:v>2014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Levy'!$I$74</c:f>
              <c:numCache>
                <c:formatCode>General</c:formatCode>
                <c:ptCount val="1"/>
                <c:pt idx="0">
                  <c:v>10236052.714285715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88-464A-8342-5D71B405E61C}"/>
            </c:ext>
          </c:extLst>
        </c:ser>
        <c:ser>
          <c:idx val="8"/>
          <c:order val="8"/>
          <c:tx>
            <c:v>2015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Levy'!$J$74</c:f>
              <c:numCache>
                <c:formatCode>General</c:formatCode>
                <c:ptCount val="1"/>
                <c:pt idx="0">
                  <c:v>10432695.428571429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388-464A-8342-5D71B405E61C}"/>
            </c:ext>
          </c:extLst>
        </c:ser>
        <c:ser>
          <c:idx val="9"/>
          <c:order val="9"/>
          <c:tx>
            <c:v>2016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Levy'!$K$74</c:f>
              <c:numCache>
                <c:formatCode>General</c:formatCode>
                <c:ptCount val="1"/>
                <c:pt idx="0">
                  <c:v>10360681.285714285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388-464A-8342-5D71B405E61C}"/>
            </c:ext>
          </c:extLst>
        </c:ser>
        <c:ser>
          <c:idx val="10"/>
          <c:order val="10"/>
          <c:tx>
            <c:v>2017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Levy'!$L$74</c:f>
              <c:numCache>
                <c:formatCode>General</c:formatCode>
                <c:ptCount val="1"/>
                <c:pt idx="0">
                  <c:v>11134330.185714286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388-464A-8342-5D71B405E61C}"/>
            </c:ext>
          </c:extLst>
        </c:ser>
        <c:ser>
          <c:idx val="11"/>
          <c:order val="11"/>
          <c:tx>
            <c:v>2018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Levy'!$M$74</c:f>
              <c:numCache>
                <c:formatCode>General</c:formatCode>
                <c:ptCount val="1"/>
                <c:pt idx="0">
                  <c:v>12392138.771428572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388-464A-8342-5D71B405E61C}"/>
            </c:ext>
          </c:extLst>
        </c:ser>
        <c:ser>
          <c:idx val="12"/>
          <c:order val="12"/>
          <c:tx>
            <c:v>2019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Levy'!$N$74</c:f>
              <c:numCache>
                <c:formatCode>General</c:formatCode>
                <c:ptCount val="1"/>
                <c:pt idx="0">
                  <c:v>14344201.271428572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388-464A-8342-5D71B405E61C}"/>
            </c:ext>
          </c:extLst>
        </c:ser>
        <c:ser>
          <c:idx val="13"/>
          <c:order val="13"/>
          <c:tx>
            <c:v>2020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Levy'!$O$74</c:f>
              <c:numCache>
                <c:formatCode>General</c:formatCode>
                <c:ptCount val="1"/>
                <c:pt idx="0">
                  <c:v>15084323.478260869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388-464A-8342-5D71B405E61C}"/>
            </c:ext>
          </c:extLst>
        </c:ser>
        <c:ser>
          <c:idx val="14"/>
          <c:order val="14"/>
          <c:tx>
            <c:v>2021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Levy'!$P$74</c:f>
              <c:numCache>
                <c:formatCode>General</c:formatCode>
                <c:ptCount val="1"/>
                <c:pt idx="0">
                  <c:v>15238677.285714285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4-40E2-936C-E51DD742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778111"/>
        <c:axId val="303190639"/>
      </c:barChart>
      <c:catAx>
        <c:axId val="4217781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90639"/>
        <c:crosses val="autoZero"/>
        <c:auto val="1"/>
        <c:lblAlgn val="ctr"/>
        <c:lblOffset val="100"/>
        <c:noMultiLvlLbl val="0"/>
      </c:catAx>
      <c:valAx>
        <c:axId val="30319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7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Total ADV Levy (2007-2021)</a:t>
            </a:r>
            <a:endParaRPr lang="en-US"/>
          </a:p>
        </c:rich>
      </c:tx>
      <c:layout>
        <c:manualLayout>
          <c:xMode val="edge"/>
          <c:yMode val="edge"/>
          <c:x val="0.18975751131358962"/>
          <c:y val="4.166658924273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'ADV Levy'!$B$73</c:f>
              <c:numCache>
                <c:formatCode>#,##0</c:formatCode>
                <c:ptCount val="1"/>
                <c:pt idx="0">
                  <c:v>468912301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71-0B4C-92EA-A4DFEC563A2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'ADV Levy'!$C$73</c:f>
              <c:numCache>
                <c:formatCode>#,##0</c:formatCode>
                <c:ptCount val="1"/>
                <c:pt idx="0">
                  <c:v>521734598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71-0B4C-92EA-A4DFEC563A2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'ADV Levy'!$D$73</c:f>
              <c:numCache>
                <c:formatCode>#,##0</c:formatCode>
                <c:ptCount val="1"/>
                <c:pt idx="0">
                  <c:v>539059258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71-0B4C-92EA-A4DFEC563A2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'ADV Levy'!$E$73</c:f>
              <c:numCache>
                <c:formatCode>#,##0</c:formatCode>
                <c:ptCount val="1"/>
                <c:pt idx="0">
                  <c:v>579367774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71-0B4C-92EA-A4DFEC563A2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'ADV Levy'!$F$73</c:f>
              <c:numCache>
                <c:formatCode>#,##0</c:formatCode>
                <c:ptCount val="1"/>
                <c:pt idx="0">
                  <c:v>589470718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71-0B4C-92EA-A4DFEC563A21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'ADV Levy'!$G$73</c:f>
              <c:numCache>
                <c:formatCode>#,##0</c:formatCode>
                <c:ptCount val="1"/>
                <c:pt idx="0">
                  <c:v>626957543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71-0B4C-92EA-A4DFEC563A2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Levy'!$H$73</c:f>
              <c:numCache>
                <c:formatCode>#,##0</c:formatCode>
                <c:ptCount val="1"/>
                <c:pt idx="0">
                  <c:v>660798589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71-0B4C-92EA-A4DFEC563A21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Levy'!$I$73</c:f>
              <c:numCache>
                <c:formatCode>#,##0</c:formatCode>
                <c:ptCount val="1"/>
                <c:pt idx="0">
                  <c:v>716523690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71-0B4C-92EA-A4DFEC563A21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Levy'!$J$73</c:f>
              <c:numCache>
                <c:formatCode>#,##0</c:formatCode>
                <c:ptCount val="1"/>
                <c:pt idx="0">
                  <c:v>730288680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71-0B4C-92EA-A4DFEC563A21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Levy'!$K$73</c:f>
              <c:numCache>
                <c:formatCode>#,##0</c:formatCode>
                <c:ptCount val="1"/>
                <c:pt idx="0">
                  <c:v>725247690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371-0B4C-92EA-A4DFEC563A21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Levy'!$L$73</c:f>
              <c:numCache>
                <c:formatCode>#,##0</c:formatCode>
                <c:ptCount val="1"/>
                <c:pt idx="0">
                  <c:v>779403113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371-0B4C-92EA-A4DFEC563A21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Levy'!$M$73</c:f>
              <c:numCache>
                <c:formatCode>#,##0</c:formatCode>
                <c:ptCount val="1"/>
                <c:pt idx="0">
                  <c:v>867449714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371-0B4C-92EA-A4DFEC563A21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Levy'!$N$73</c:f>
              <c:numCache>
                <c:formatCode>#,##0</c:formatCode>
                <c:ptCount val="1"/>
                <c:pt idx="0">
                  <c:v>1004094089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371-0B4C-92EA-A4DFEC563A21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Levy'!$O$73</c:f>
              <c:numCache>
                <c:formatCode>#,##0</c:formatCode>
                <c:ptCount val="1"/>
                <c:pt idx="0">
                  <c:v>1040818320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371-0B4C-92EA-A4DFEC563A21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'ADV Levy'!$P$73</c:f>
              <c:numCache>
                <c:formatCode>#,##0</c:formatCode>
                <c:ptCount val="1"/>
                <c:pt idx="0">
                  <c:v>1066707410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5-4D26-B7CA-176C4B4DD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778111"/>
        <c:axId val="303190639"/>
      </c:barChart>
      <c:catAx>
        <c:axId val="4217781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90639"/>
        <c:crosses val="autoZero"/>
        <c:auto val="1"/>
        <c:lblAlgn val="ctr"/>
        <c:lblOffset val="100"/>
        <c:noMultiLvlLbl val="0"/>
      </c:catAx>
      <c:valAx>
        <c:axId val="30319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7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and Total ADV levy Top 15 counties (2007-2021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8580668299829201E-2"/>
          <c:y val="0.26651340243683019"/>
          <c:w val="0.91377353460425914"/>
          <c:h val="0.65882988348839033"/>
        </c:manualLayout>
      </c:layout>
      <c:bar3DChart>
        <c:barDir val="col"/>
        <c:grouping val="clustered"/>
        <c:varyColors val="0"/>
        <c:ser>
          <c:idx val="63"/>
          <c:order val="60"/>
          <c:tx>
            <c:strRef>
              <c:f>'ADV Levy'!$A$65</c:f>
              <c:strCache>
                <c:ptCount val="1"/>
                <c:pt idx="0">
                  <c:v>Terry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'ADV Levy'!$B$1:$S$1</c15:sqref>
                  </c15:fullRef>
                </c:ext>
              </c:extLst>
              <c:f>'ADV Levy'!$Q$1:$S$1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'ADV Levy'!$B$65:$S$65</c15:sqref>
                  </c15:fullRef>
                </c:ext>
              </c:extLst>
              <c:f>'ADV Levy'!$Q$65:$S$65</c:f>
              <c:numCache>
                <c:formatCode>#,##0</c:formatCode>
                <c:ptCount val="3"/>
                <c:pt idx="1" formatCode="General">
                  <c:v>6752443.4666666668</c:v>
                </c:pt>
                <c:pt idx="2">
                  <c:v>101286652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23D7-5B44-B17B-E163D14F732D}"/>
            </c:ext>
          </c:extLst>
        </c:ser>
        <c:ser>
          <c:idx val="60"/>
          <c:order val="61"/>
          <c:tx>
            <c:strRef>
              <c:f>'ADV Levy'!$A$62</c:f>
              <c:strCache>
                <c:ptCount val="1"/>
                <c:pt idx="0">
                  <c:v>Swisher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'ADV Levy'!$B$1:$S$1</c15:sqref>
                  </c15:fullRef>
                </c:ext>
              </c:extLst>
              <c:f>'ADV Levy'!$Q$1:$S$1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'ADV Levy'!$B$62:$S$62</c15:sqref>
                  </c15:fullRef>
                </c:ext>
              </c:extLst>
              <c:f>'ADV Levy'!$Q$62:$S$62</c:f>
              <c:numCache>
                <c:formatCode>#,##0</c:formatCode>
                <c:ptCount val="3"/>
                <c:pt idx="1" formatCode="General">
                  <c:v>2337729.5333333332</c:v>
                </c:pt>
                <c:pt idx="2">
                  <c:v>35065943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23D7-5B44-B17B-E163D14F732D}"/>
            </c:ext>
          </c:extLst>
        </c:ser>
        <c:ser>
          <c:idx val="61"/>
          <c:order val="62"/>
          <c:tx>
            <c:strRef>
              <c:f>'ADV Levy'!$A$63</c:f>
              <c:strCache>
                <c:ptCount val="1"/>
                <c:pt idx="0">
                  <c:v>Taylor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'ADV Levy'!$B$1:$S$1</c15:sqref>
                  </c15:fullRef>
                </c:ext>
              </c:extLst>
              <c:f>'ADV Levy'!$Q$1:$S$1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'ADV Levy'!$B$63:$S$63</c15:sqref>
                  </c15:fullRef>
                </c:ext>
              </c:extLst>
              <c:f>'ADV Levy'!$Q$63:$S$63</c:f>
              <c:numCache>
                <c:formatCode>#,##0</c:formatCode>
                <c:ptCount val="3"/>
                <c:pt idx="1" formatCode="General">
                  <c:v>41172395.466666669</c:v>
                </c:pt>
                <c:pt idx="2">
                  <c:v>617585932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23D7-5B44-B17B-E163D14F732D}"/>
            </c:ext>
          </c:extLst>
        </c:ser>
        <c:ser>
          <c:idx val="62"/>
          <c:order val="63"/>
          <c:tx>
            <c:strRef>
              <c:f>'ADV Levy'!$A$64</c:f>
              <c:strCache>
                <c:ptCount val="1"/>
                <c:pt idx="0">
                  <c:v>Terrell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'ADV Levy'!$B$1:$S$1</c15:sqref>
                  </c15:fullRef>
                </c:ext>
              </c:extLst>
              <c:f>'ADV Levy'!$Q$1:$S$1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'ADV Levy'!$B$64:$S$64</c15:sqref>
                  </c15:fullRef>
                </c:ext>
              </c:extLst>
              <c:f>'ADV Levy'!$Q$64:$S$64</c:f>
              <c:numCache>
                <c:formatCode>#,##0</c:formatCode>
                <c:ptCount val="3"/>
                <c:pt idx="1" formatCode="General">
                  <c:v>2461456.7333333334</c:v>
                </c:pt>
                <c:pt idx="2">
                  <c:v>36921851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23D7-5B44-B17B-E163D14F732D}"/>
            </c:ext>
          </c:extLst>
        </c:ser>
        <c:ser>
          <c:idx val="64"/>
          <c:order val="64"/>
          <c:tx>
            <c:strRef>
              <c:f>'ADV Levy'!$A$66</c:f>
              <c:strCache>
                <c:ptCount val="1"/>
                <c:pt idx="0">
                  <c:v>Tom Green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'ADV Levy'!$B$1:$S$1</c15:sqref>
                  </c15:fullRef>
                </c:ext>
              </c:extLst>
              <c:f>'ADV Levy'!$Q$1:$S$1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'ADV Levy'!$B$66:$S$66</c15:sqref>
                  </c15:fullRef>
                </c:ext>
              </c:extLst>
              <c:f>'ADV Levy'!$Q$66:$S$66</c:f>
              <c:numCache>
                <c:formatCode>#,##0</c:formatCode>
                <c:ptCount val="3"/>
                <c:pt idx="1" formatCode="General">
                  <c:v>29553177.266666666</c:v>
                </c:pt>
                <c:pt idx="2">
                  <c:v>443297659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23D7-5B44-B17B-E163D14F732D}"/>
            </c:ext>
          </c:extLst>
        </c:ser>
        <c:ser>
          <c:idx val="65"/>
          <c:order val="65"/>
          <c:tx>
            <c:strRef>
              <c:f>'ADV Levy'!$A$67</c:f>
              <c:strCache>
                <c:ptCount val="1"/>
                <c:pt idx="0">
                  <c:v>Upton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'ADV Levy'!$B$1:$S$1</c15:sqref>
                  </c15:fullRef>
                </c:ext>
              </c:extLst>
              <c:f>'ADV Levy'!$Q$1:$S$1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'ADV Levy'!$B$67:$S$67</c15:sqref>
                  </c15:fullRef>
                </c:ext>
              </c:extLst>
              <c:f>'ADV Levy'!$Q$67:$S$67</c:f>
              <c:numCache>
                <c:formatCode>#,##0</c:formatCode>
                <c:ptCount val="3"/>
                <c:pt idx="1" formatCode="General">
                  <c:v>12890714.333333334</c:v>
                </c:pt>
                <c:pt idx="2">
                  <c:v>193360715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23D7-5B44-B17B-E163D14F732D}"/>
            </c:ext>
          </c:extLst>
        </c:ser>
        <c:ser>
          <c:idx val="66"/>
          <c:order val="66"/>
          <c:tx>
            <c:strRef>
              <c:f>'ADV Levy'!$A$68</c:f>
              <c:strCache>
                <c:ptCount val="1"/>
                <c:pt idx="0">
                  <c:v>Val Verde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'ADV Levy'!$B$1:$S$1</c15:sqref>
                  </c15:fullRef>
                </c:ext>
              </c:extLst>
              <c:f>'ADV Levy'!$Q$1:$S$1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'ADV Levy'!$B$68:$S$68</c15:sqref>
                  </c15:fullRef>
                </c:ext>
              </c:extLst>
              <c:f>'ADV Levy'!$Q$68:$S$68</c:f>
              <c:numCache>
                <c:formatCode>#,##0</c:formatCode>
                <c:ptCount val="3"/>
                <c:pt idx="1" formatCode="General">
                  <c:v>11122292.666666666</c:v>
                </c:pt>
                <c:pt idx="2">
                  <c:v>166834390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23D7-5B44-B17B-E163D14F732D}"/>
            </c:ext>
          </c:extLst>
        </c:ser>
        <c:ser>
          <c:idx val="67"/>
          <c:order val="67"/>
          <c:tx>
            <c:strRef>
              <c:f>'ADV Levy'!$A$69</c:f>
              <c:strCache>
                <c:ptCount val="1"/>
                <c:pt idx="0">
                  <c:v>Ward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'ADV Levy'!$B$1:$S$1</c15:sqref>
                  </c15:fullRef>
                </c:ext>
              </c:extLst>
              <c:f>'ADV Levy'!$Q$1:$S$1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'ADV Levy'!$B$69:$S$69</c15:sqref>
                  </c15:fullRef>
                </c:ext>
              </c:extLst>
              <c:f>'ADV Levy'!$Q$69:$S$69</c:f>
              <c:numCache>
                <c:formatCode>#,##0</c:formatCode>
                <c:ptCount val="3"/>
                <c:pt idx="1" formatCode="General">
                  <c:v>21545659.333333332</c:v>
                </c:pt>
                <c:pt idx="2">
                  <c:v>323184890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23D7-5B44-B17B-E163D14F732D}"/>
            </c:ext>
          </c:extLst>
        </c:ser>
        <c:ser>
          <c:idx val="68"/>
          <c:order val="68"/>
          <c:tx>
            <c:strRef>
              <c:f>'ADV Levy'!$A$70</c:f>
              <c:strCache>
                <c:ptCount val="1"/>
                <c:pt idx="0">
                  <c:v>Winkler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'ADV Levy'!$B$1:$S$1</c15:sqref>
                  </c15:fullRef>
                </c:ext>
              </c:extLst>
              <c:f>'ADV Levy'!$Q$1:$S$1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'ADV Levy'!$B$70:$S$70</c15:sqref>
                  </c15:fullRef>
                </c:ext>
              </c:extLst>
              <c:f>'ADV Levy'!$Q$70:$S$70</c:f>
              <c:numCache>
                <c:formatCode>#,##0</c:formatCode>
                <c:ptCount val="3"/>
                <c:pt idx="1" formatCode="General">
                  <c:v>10766599.733333332</c:v>
                </c:pt>
                <c:pt idx="2">
                  <c:v>161498996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23D7-5B44-B17B-E163D14F732D}"/>
            </c:ext>
          </c:extLst>
        </c:ser>
        <c:ser>
          <c:idx val="69"/>
          <c:order val="69"/>
          <c:tx>
            <c:strRef>
              <c:f>'ADV Levy'!$A$71</c:f>
              <c:strCache>
                <c:ptCount val="1"/>
                <c:pt idx="0">
                  <c:v>Yoakum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'ADV Levy'!$B$1:$S$1</c15:sqref>
                  </c15:fullRef>
                </c:ext>
              </c:extLst>
              <c:f>'ADV Levy'!$Q$1:$S$1</c:f>
              <c:strCache>
                <c:ptCount val="3"/>
                <c:pt idx="1">
                  <c:v>Average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'ADV Levy'!$B$71:$S$71</c15:sqref>
                  </c15:fullRef>
                </c:ext>
              </c:extLst>
              <c:f>'ADV Levy'!$Q$71:$S$71</c:f>
              <c:numCache>
                <c:formatCode>#,##0</c:formatCode>
                <c:ptCount val="3"/>
                <c:pt idx="1" formatCode="General">
                  <c:v>16677398.4</c:v>
                </c:pt>
                <c:pt idx="2">
                  <c:v>250160976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23D7-5B44-B17B-E163D14F7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150785327"/>
        <c:axId val="1139367711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'ADV Levy'!$A$2</c15:sqref>
                        </c15:formulaRef>
                      </c:ext>
                    </c:extLst>
                    <c:strCache>
                      <c:ptCount val="1"/>
                      <c:pt idx="0">
                        <c:v>Andrews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'ADV Levy'!$B$2:$S$2</c15:sqref>
                        </c15:fullRef>
                        <c15:formulaRef>
                          <c15:sqref>'ADV Levy'!$Q$2:$S$2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1" formatCode="General">
                        <c:v>21806312.800000001</c:v>
                      </c:pt>
                      <c:pt idx="2">
                        <c:v>327094692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3D7-5B44-B17B-E163D14F732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Levy'!$A$3</c15:sqref>
                        </c15:formulaRef>
                      </c:ext>
                    </c:extLst>
                    <c:strCache>
                      <c:ptCount val="1"/>
                      <c:pt idx="0">
                        <c:v>Brewster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Levy'!$B$3:$S$3</c15:sqref>
                        </c15:fullRef>
                        <c15:formulaRef>
                          <c15:sqref>'ADV Levy'!$Q$3:$S$3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1" formatCode="General">
                        <c:v>2653585.9333333331</c:v>
                      </c:pt>
                      <c:pt idx="2">
                        <c:v>39803789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3D7-5B44-B17B-E163D14F732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Levy'!$A$4</c15:sqref>
                        </c15:formulaRef>
                      </c:ext>
                    </c:extLst>
                    <c:strCache>
                      <c:ptCount val="1"/>
                      <c:pt idx="0">
                        <c:v>Borden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Levy'!$B$4:$S$4</c15:sqref>
                        </c15:fullRef>
                        <c15:formulaRef>
                          <c15:sqref>'ADV Levy'!$Q$4:$S$4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1" formatCode="General">
                        <c:v>2619425.5333333332</c:v>
                      </c:pt>
                      <c:pt idx="2">
                        <c:v>39291383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3D7-5B44-B17B-E163D14F732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Levy'!$A$5</c15:sqref>
                        </c15:formulaRef>
                      </c:ext>
                    </c:extLst>
                    <c:strCache>
                      <c:ptCount val="1"/>
                      <c:pt idx="0">
                        <c:v>Carson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Levy'!$B$5:$S$5</c15:sqref>
                        </c15:fullRef>
                        <c15:formulaRef>
                          <c15:sqref>'ADV Levy'!$Q$5:$S$5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1" formatCode="General">
                        <c:v>4122832.4</c:v>
                      </c:pt>
                      <c:pt idx="2">
                        <c:v>61842486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3D7-5B44-B17B-E163D14F732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Levy'!$A$6</c15:sqref>
                        </c15:formulaRef>
                      </c:ext>
                    </c:extLst>
                    <c:strCache>
                      <c:ptCount val="1"/>
                      <c:pt idx="0">
                        <c:v>Cochran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Levy'!$B$6:$S$6</c15:sqref>
                        </c15:fullRef>
                        <c15:formulaRef>
                          <c15:sqref>'ADV Levy'!$Q$6:$S$6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1" formatCode="General">
                        <c:v>3826476.3333333335</c:v>
                      </c:pt>
                      <c:pt idx="2">
                        <c:v>57397145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3D7-5B44-B17B-E163D14F732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Levy'!$A$7</c15:sqref>
                        </c15:formulaRef>
                      </c:ext>
                    </c:extLst>
                    <c:strCache>
                      <c:ptCount val="1"/>
                      <c:pt idx="0">
                        <c:v>Coke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Levy'!$B$7:$S$7</c15:sqref>
                        </c15:fullRef>
                        <c15:formulaRef>
                          <c15:sqref>'ADV Levy'!$Q$7:$S$7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1" formatCode="General">
                        <c:v>1931547.3333333333</c:v>
                      </c:pt>
                      <c:pt idx="2">
                        <c:v>28973210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3D7-5B44-B17B-E163D14F732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Levy'!$A$8</c15:sqref>
                        </c15:formulaRef>
                      </c:ext>
                    </c:extLst>
                    <c:strCache>
                      <c:ptCount val="1"/>
                      <c:pt idx="0">
                        <c:v>Cottle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Levy'!$B$8:$S$8</c15:sqref>
                        </c15:fullRef>
                        <c15:formulaRef>
                          <c15:sqref>'ADV Levy'!$Q$8:$S$8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1" formatCode="General">
                        <c:v>3093547.9333333331</c:v>
                      </c:pt>
                      <c:pt idx="2">
                        <c:v>46403219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3D7-5B44-B17B-E163D14F732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Levy'!$A$9</c15:sqref>
                        </c15:formulaRef>
                      </c:ext>
                    </c:extLst>
                    <c:strCache>
                      <c:ptCount val="1"/>
                      <c:pt idx="0">
                        <c:v>Concho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Levy'!$B$9:$S$9</c15:sqref>
                        </c15:fullRef>
                        <c15:formulaRef>
                          <c15:sqref>'ADV Levy'!$Q$9:$S$9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1" formatCode="General">
                        <c:v>1240997.0666666667</c:v>
                      </c:pt>
                      <c:pt idx="2">
                        <c:v>18614956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3D7-5B44-B17B-E163D14F732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Levy'!$A$10</c15:sqref>
                        </c15:formulaRef>
                      </c:ext>
                    </c:extLst>
                    <c:strCache>
                      <c:ptCount val="1"/>
                      <c:pt idx="0">
                        <c:v>Crane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Levy'!$B$10:$S$10</c15:sqref>
                        </c15:fullRef>
                        <c15:formulaRef>
                          <c15:sqref>'ADV Levy'!$Q$10:$S$10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1" formatCode="General">
                        <c:v>7966561.9333333336</c:v>
                      </c:pt>
                      <c:pt idx="2">
                        <c:v>119498429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3D7-5B44-B17B-E163D14F732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Levy'!$A$11</c15:sqref>
                        </c15:formulaRef>
                      </c:ext>
                    </c:extLst>
                    <c:strCache>
                      <c:ptCount val="1"/>
                      <c:pt idx="0">
                        <c:v>Edwards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Levy'!$B$11:$S$11</c15:sqref>
                        </c15:fullRef>
                        <c15:formulaRef>
                          <c15:sqref>'ADV Levy'!$Q$11:$S$11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1" formatCode="General">
                        <c:v>11890860.333333334</c:v>
                      </c:pt>
                      <c:pt idx="2">
                        <c:v>178362905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3D7-5B44-B17B-E163D14F732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Levy'!$A$12</c15:sqref>
                        </c15:formulaRef>
                      </c:ext>
                    </c:extLst>
                    <c:strCache>
                      <c:ptCount val="1"/>
                      <c:pt idx="0">
                        <c:v>Crockett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Levy'!$B$12:$S$12</c15:sqref>
                        </c15:fullRef>
                        <c15:formulaRef>
                          <c15:sqref>'ADV Levy'!$Q$12:$S$12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1" formatCode="General">
                        <c:v>3124075.2666666666</c:v>
                      </c:pt>
                      <c:pt idx="2">
                        <c:v>46861129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3D7-5B44-B17B-E163D14F732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Levy'!$A$13</c15:sqref>
                        </c15:formulaRef>
                      </c:ext>
                    </c:extLst>
                    <c:strCache>
                      <c:ptCount val="1"/>
                      <c:pt idx="0">
                        <c:v>Crosby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Levy'!$B$13:$S$13</c15:sqref>
                        </c15:fullRef>
                        <c15:formulaRef>
                          <c15:sqref>'ADV Levy'!$Q$13:$S$13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1" formatCode="General">
                        <c:v>2924893.1333333333</c:v>
                      </c:pt>
                      <c:pt idx="2">
                        <c:v>43873397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3D7-5B44-B17B-E163D14F732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Levy'!$A$14</c15:sqref>
                        </c15:formulaRef>
                      </c:ext>
                    </c:extLst>
                    <c:strCache>
                      <c:ptCount val="1"/>
                      <c:pt idx="0">
                        <c:v>Culberson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Levy'!$B$14:$S$14</c15:sqref>
                        </c15:fullRef>
                        <c15:formulaRef>
                          <c15:sqref>'ADV Levy'!$Q$14:$S$14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1" formatCode="General">
                        <c:v>2821806.9333333331</c:v>
                      </c:pt>
                      <c:pt idx="2">
                        <c:v>42327104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3D7-5B44-B17B-E163D14F732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Levy'!$A$15</c15:sqref>
                        </c15:formulaRef>
                      </c:ext>
                    </c:extLst>
                    <c:strCache>
                      <c:ptCount val="1"/>
                      <c:pt idx="0">
                        <c:v>Dallam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Levy'!$B$15:$S$15</c15:sqref>
                        </c15:fullRef>
                        <c15:formulaRef>
                          <c15:sqref>'ADV Levy'!$Q$15:$S$15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1" formatCode="General">
                        <c:v>5427425.2666666666</c:v>
                      </c:pt>
                      <c:pt idx="2">
                        <c:v>81411379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3D7-5B44-B17B-E163D14F732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Levy'!$A$16</c15:sqref>
                        </c15:formulaRef>
                      </c:ext>
                    </c:extLst>
                    <c:strCache>
                      <c:ptCount val="1"/>
                      <c:pt idx="0">
                        <c:v>Dawson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Levy'!$B$16:$S$16</c15:sqref>
                        </c15:fullRef>
                        <c15:formulaRef>
                          <c15:sqref>'ADV Levy'!$Q$16:$S$16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1" formatCode="General">
                        <c:v>2048915.6666666667</c:v>
                      </c:pt>
                      <c:pt idx="2">
                        <c:v>30733735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3D7-5B44-B17B-E163D14F732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Levy'!$A$17</c15:sqref>
                        </c15:formulaRef>
                      </c:ext>
                    </c:extLst>
                    <c:strCache>
                      <c:ptCount val="1"/>
                      <c:pt idx="0">
                        <c:v>Dickens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Levy'!$B$17:$S$17</c15:sqref>
                        </c15:fullRef>
                        <c15:formulaRef>
                          <c15:sqref>'ADV Levy'!$Q$17:$S$17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1" formatCode="General">
                        <c:v>40444846.399999999</c:v>
                      </c:pt>
                      <c:pt idx="2">
                        <c:v>606672696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3D7-5B44-B17B-E163D14F732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Levy'!$A$18</c15:sqref>
                        </c15:formulaRef>
                      </c:ext>
                    </c:extLst>
                    <c:strCache>
                      <c:ptCount val="1"/>
                      <c:pt idx="0">
                        <c:v>Floyd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Levy'!$B$18:$S$18</c15:sqref>
                        </c15:fullRef>
                        <c15:formulaRef>
                          <c15:sqref>'ADV Levy'!$Q$18:$S$18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1" formatCode="General">
                        <c:v>2649666.7333333334</c:v>
                      </c:pt>
                      <c:pt idx="2">
                        <c:v>39745001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23D7-5B44-B17B-E163D14F732D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Levy'!$A$19</c15:sqref>
                        </c15:formulaRef>
                      </c:ext>
                    </c:extLst>
                    <c:strCache>
                      <c:ptCount val="1"/>
                      <c:pt idx="0">
                        <c:v>Ector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Levy'!$B$19:$S$19</c15:sqref>
                        </c15:fullRef>
                        <c15:formulaRef>
                          <c15:sqref>'ADV Levy'!$Q$19:$S$19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1" formatCode="General">
                        <c:v>6059836.333333333</c:v>
                      </c:pt>
                      <c:pt idx="2">
                        <c:v>90897545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3D7-5B44-B17B-E163D14F732D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Levy'!$A$20</c15:sqref>
                        </c15:formulaRef>
                      </c:ext>
                    </c:extLst>
                    <c:strCache>
                      <c:ptCount val="1"/>
                      <c:pt idx="0">
                        <c:v>Fisher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Levy'!$B$20:$S$20</c15:sqref>
                        </c15:fullRef>
                        <c15:formulaRef>
                          <c15:sqref>'ADV Levy'!$Q$20:$S$20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1" formatCode="General">
                        <c:v>2899622.4</c:v>
                      </c:pt>
                      <c:pt idx="2">
                        <c:v>43494336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3D7-5B44-B17B-E163D14F732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Levy'!$A$21</c15:sqref>
                        </c15:formulaRef>
                      </c:ext>
                    </c:extLst>
                    <c:strCache>
                      <c:ptCount val="1"/>
                      <c:pt idx="0">
                        <c:v>Jeff Davis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Levy'!$B$21:$S$21</c15:sqref>
                        </c15:fullRef>
                        <c15:formulaRef>
                          <c15:sqref>'ADV Levy'!$Q$21:$S$21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1" formatCode="General">
                        <c:v>18885497.600000001</c:v>
                      </c:pt>
                      <c:pt idx="2">
                        <c:v>283282464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23D7-5B44-B17B-E163D14F732D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Levy'!$A$22</c15:sqref>
                        </c15:formulaRef>
                      </c:ext>
                    </c:extLst>
                    <c:strCache>
                      <c:ptCount val="1"/>
                      <c:pt idx="0">
                        <c:v>Hudspeth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Levy'!$B$22:$S$22</c15:sqref>
                        </c15:fullRef>
                        <c15:formulaRef>
                          <c15:sqref>'ADV Levy'!$Q$22:$S$22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1" formatCode="General">
                        <c:v>3317845.1333333333</c:v>
                      </c:pt>
                      <c:pt idx="2">
                        <c:v>49767677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3D7-5B44-B17B-E163D14F732D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Levy'!$A$23</c15:sqref>
                        </c15:formulaRef>
                      </c:ext>
                    </c:extLst>
                    <c:strCache>
                      <c:ptCount val="1"/>
                      <c:pt idx="0">
                        <c:v>Gaines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Levy'!$B$23:$S$23</c15:sqref>
                        </c15:fullRef>
                        <c15:formulaRef>
                          <c15:sqref>'ADV Levy'!$Q$23:$S$23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1" formatCode="General">
                        <c:v>8157537.7333333334</c:v>
                      </c:pt>
                      <c:pt idx="2">
                        <c:v>122363066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23D7-5B44-B17B-E163D14F732D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Levy'!$A$24</c15:sqref>
                        </c15:formulaRef>
                      </c:ext>
                    </c:extLst>
                    <c:strCache>
                      <c:ptCount val="1"/>
                      <c:pt idx="0">
                        <c:v>Gray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Levy'!$B$24:$S$24</c15:sqref>
                        </c15:fullRef>
                        <c15:formulaRef>
                          <c15:sqref>'ADV Levy'!$Q$24:$S$24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1" formatCode="General">
                        <c:v>8501945.1999999993</c:v>
                      </c:pt>
                      <c:pt idx="2">
                        <c:v>127529178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23D7-5B44-B17B-E163D14F732D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Levy'!$A$25</c15:sqref>
                        </c15:formulaRef>
                      </c:ext>
                    </c:extLst>
                    <c:strCache>
                      <c:ptCount val="1"/>
                      <c:pt idx="0">
                        <c:v>Garza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Levy'!$B$25:$S$25</c15:sqref>
                        </c15:fullRef>
                        <c15:formulaRef>
                          <c15:sqref>'ADV Levy'!$Q$25:$S$25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1" formatCode="General">
                        <c:v>9844126.1999999993</c:v>
                      </c:pt>
                      <c:pt idx="2">
                        <c:v>147661893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23D7-5B44-B17B-E163D14F732D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Levy'!$A$26</c15:sqref>
                        </c15:formulaRef>
                      </c:ext>
                    </c:extLst>
                    <c:strCache>
                      <c:ptCount val="1"/>
                      <c:pt idx="0">
                        <c:v>Glasscock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Levy'!$B$26:$S$26</c15:sqref>
                        </c15:fullRef>
                        <c15:formulaRef>
                          <c15:sqref>'ADV Levy'!$Q$26:$S$26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1" formatCode="General">
                        <c:v>12378467.133333333</c:v>
                      </c:pt>
                      <c:pt idx="2">
                        <c:v>185677007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23D7-5B44-B17B-E163D14F732D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Levy'!$A$27</c15:sqref>
                        </c15:formulaRef>
                      </c:ext>
                    </c:extLst>
                    <c:strCache>
                      <c:ptCount val="1"/>
                      <c:pt idx="0">
                        <c:v>King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Levy'!$B$27:$S$27</c15:sqref>
                        </c15:fullRef>
                        <c15:formulaRef>
                          <c15:sqref>'ADV Levy'!$Q$27:$S$27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1" formatCode="General">
                        <c:v>11876342.733333332</c:v>
                      </c:pt>
                      <c:pt idx="2">
                        <c:v>178145141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23D7-5B44-B17B-E163D14F732D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Levy'!$A$28</c15:sqref>
                        </c15:formulaRef>
                      </c:ext>
                    </c:extLst>
                    <c:strCache>
                      <c:ptCount val="1"/>
                      <c:pt idx="0">
                        <c:v>Hale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Levy'!$B$28:$S$28</c15:sqref>
                        </c15:fullRef>
                        <c15:formulaRef>
                          <c15:sqref>'ADV Levy'!$Q$28:$S$28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1" formatCode="General">
                        <c:v>3761598.8</c:v>
                      </c:pt>
                      <c:pt idx="2">
                        <c:v>56423982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23D7-5B44-B17B-E163D14F732D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Levy'!$A$29</c15:sqref>
                        </c15:formulaRef>
                      </c:ext>
                    </c:extLst>
                    <c:strCache>
                      <c:ptCount val="1"/>
                      <c:pt idx="0">
                        <c:v>Hockley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Levy'!$B$29:$S$29</c15:sqref>
                        </c15:fullRef>
                        <c15:formulaRef>
                          <c15:sqref>'ADV Levy'!$Q$29:$S$29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1" formatCode="General">
                        <c:v>5452258.2666666666</c:v>
                      </c:pt>
                      <c:pt idx="2">
                        <c:v>81783874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23D7-5B44-B17B-E163D14F732D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Levy'!$A$30</c15:sqref>
                        </c15:formulaRef>
                      </c:ext>
                    </c:extLst>
                    <c:strCache>
                      <c:ptCount val="1"/>
                      <c:pt idx="0">
                        <c:v>Kimble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Levy'!$B$30:$S$30</c15:sqref>
                        </c15:fullRef>
                        <c15:formulaRef>
                          <c15:sqref>'ADV Levy'!$Q$30:$S$30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1" formatCode="General">
                        <c:v>1696068.0666666667</c:v>
                      </c:pt>
                      <c:pt idx="2">
                        <c:v>25441021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23D7-5B44-B17B-E163D14F732D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Levy'!$A$31</c15:sqref>
                        </c15:formulaRef>
                      </c:ext>
                    </c:extLst>
                    <c:strCache>
                      <c:ptCount val="1"/>
                      <c:pt idx="0">
                        <c:v>Knox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Levy'!$B$31:$S$31</c15:sqref>
                        </c15:fullRef>
                        <c15:formulaRef>
                          <c15:sqref>'ADV Levy'!$Q$31:$S$31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1" formatCode="General">
                        <c:v>3823057.6</c:v>
                      </c:pt>
                      <c:pt idx="2">
                        <c:v>57345864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23D7-5B44-B17B-E163D14F732D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Levy'!$A$32</c15:sqref>
                        </c15:formulaRef>
                      </c:ext>
                    </c:extLst>
                    <c:strCache>
                      <c:ptCount val="1"/>
                      <c:pt idx="0">
                        <c:v>Howard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Levy'!$B$32:$S$32</c15:sqref>
                        </c15:fullRef>
                        <c15:formulaRef>
                          <c15:sqref>'ADV Levy'!$Q$32:$S$32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1" formatCode="General">
                        <c:v>2673062.8666666667</c:v>
                      </c:pt>
                      <c:pt idx="2">
                        <c:v>40095943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23D7-5B44-B17B-E163D14F732D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Levy'!$A$33</c15:sqref>
                        </c15:formulaRef>
                      </c:ext>
                    </c:extLst>
                    <c:strCache>
                      <c:ptCount val="1"/>
                      <c:pt idx="0">
                        <c:v>Irion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Levy'!$B$33:$S$33</c15:sqref>
                        </c15:fullRef>
                        <c15:formulaRef>
                          <c15:sqref>'ADV Levy'!$Q$33:$S$33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1" formatCode="General">
                        <c:v>2776773.5333333332</c:v>
                      </c:pt>
                      <c:pt idx="2">
                        <c:v>41651603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23D7-5B44-B17B-E163D14F732D}"/>
                  </c:ext>
                </c:extLst>
              </c15:ser>
            </c15:filteredBarSeries>
            <c15:filteredB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Levy'!$A$34</c15:sqref>
                        </c15:formulaRef>
                      </c:ext>
                    </c:extLst>
                    <c:strCache>
                      <c:ptCount val="1"/>
                      <c:pt idx="0">
                        <c:v>Lamb</c:v>
                      </c:pt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Levy'!$B$34:$S$34</c15:sqref>
                        </c15:fullRef>
                        <c15:formulaRef>
                          <c15:sqref>'ADV Levy'!$Q$34:$S$34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3"/>
                      <c:pt idx="1" formatCode="General">
                        <c:v>1957623.3333333333</c:v>
                      </c:pt>
                      <c:pt idx="2" formatCode="#,##0">
                        <c:v>29364350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23D7-5B44-B17B-E163D14F732D}"/>
                  </c:ext>
                </c:extLst>
              </c15:ser>
            </c15:filteredBarSeries>
            <c15:filteredB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Levy'!$A$35</c15:sqref>
                        </c15:formulaRef>
                      </c:ext>
                    </c:extLst>
                    <c:strCache>
                      <c:ptCount val="1"/>
                      <c:pt idx="0">
                        <c:v>Kent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Levy'!$B$35:$S$35</c15:sqref>
                        </c15:fullRef>
                        <c15:formulaRef>
                          <c15:sqref>'ADV Levy'!$Q$35:$S$35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1" formatCode="General">
                        <c:v>5445219.5333333332</c:v>
                      </c:pt>
                      <c:pt idx="2">
                        <c:v>81678293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23D7-5B44-B17B-E163D14F732D}"/>
                  </c:ext>
                </c:extLst>
              </c15:ser>
            </c15:filteredBarSeries>
            <c15:filteredB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Levy'!$A$36</c15:sqref>
                        </c15:formulaRef>
                      </c:ext>
                    </c:extLst>
                    <c:strCache>
                      <c:ptCount val="1"/>
                      <c:pt idx="0">
                        <c:v>Loving </c:v>
                      </c:pt>
                    </c:strCache>
                  </c:strRef>
                </c:tx>
                <c:spPr>
                  <a:solidFill>
                    <a:schemeClr val="accent5">
                      <a:lumMod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Levy'!$B$36:$S$36</c15:sqref>
                        </c15:fullRef>
                        <c15:formulaRef>
                          <c15:sqref>'ADV Levy'!$Q$36:$S$36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1" formatCode="General">
                        <c:v>13443839.066666666</c:v>
                      </c:pt>
                      <c:pt idx="2">
                        <c:v>201657586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23D7-5B44-B17B-E163D14F732D}"/>
                  </c:ext>
                </c:extLst>
              </c15:ser>
            </c15:filteredBarSeries>
            <c15:filteredB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Levy'!$A$37</c15:sqref>
                        </c15:formulaRef>
                      </c:ext>
                    </c:extLst>
                    <c:strCache>
                      <c:ptCount val="1"/>
                      <c:pt idx="0">
                        <c:v>Lubbock</c:v>
                      </c:pt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Levy'!$B$37:$S$37</c15:sqref>
                        </c15:fullRef>
                        <c15:formulaRef>
                          <c15:sqref>'ADV Levy'!$Q$37:$S$37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1" formatCode="General">
                        <c:v>62874414.799999997</c:v>
                      </c:pt>
                      <c:pt idx="2">
                        <c:v>943116222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23D7-5B44-B17B-E163D14F732D}"/>
                  </c:ext>
                </c:extLst>
              </c15:ser>
            </c15:filteredBarSeries>
            <c15:filteredB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Levy'!$A$38</c15:sqref>
                        </c15:formulaRef>
                      </c:ext>
                    </c:extLst>
                    <c:strCache>
                      <c:ptCount val="1"/>
                      <c:pt idx="0">
                        <c:v>Lynn</c:v>
                      </c:pt>
                    </c:strCache>
                  </c:strRef>
                </c:tx>
                <c:spPr>
                  <a:solidFill>
                    <a:schemeClr val="accent1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Levy'!$B$38:$S$38</c15:sqref>
                        </c15:fullRef>
                        <c15:formulaRef>
                          <c15:sqref>'ADV Levy'!$Q$38:$S$38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1" formatCode="General">
                        <c:v>3064914.4</c:v>
                      </c:pt>
                      <c:pt idx="2">
                        <c:v>45973716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23D7-5B44-B17B-E163D14F732D}"/>
                  </c:ext>
                </c:extLst>
              </c15:ser>
            </c15:filteredBarSeries>
            <c15:filteredB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Levy'!$A$39</c15:sqref>
                        </c15:formulaRef>
                      </c:ext>
                    </c:extLst>
                    <c:strCache>
                      <c:ptCount val="1"/>
                      <c:pt idx="0">
                        <c:v>Martin</c:v>
                      </c:pt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Levy'!$B$39:$S$39</c15:sqref>
                        </c15:fullRef>
                        <c15:formulaRef>
                          <c15:sqref>'ADV Levy'!$Q$39:$S$39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1" formatCode="General">
                        <c:v>17106493.600000001</c:v>
                      </c:pt>
                      <c:pt idx="2">
                        <c:v>256597404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23D7-5B44-B17B-E163D14F732D}"/>
                  </c:ext>
                </c:extLst>
              </c15:ser>
            </c15:filteredBarSeries>
            <c15:filteredB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Levy'!$A$40</c15:sqref>
                        </c15:formulaRef>
                      </c:ext>
                    </c:extLst>
                    <c:strCache>
                      <c:ptCount val="1"/>
                      <c:pt idx="0">
                        <c:v>McCulloch</c:v>
                      </c:pt>
                    </c:strCache>
                  </c:strRef>
                </c:tx>
                <c:spPr>
                  <a:solidFill>
                    <a:schemeClr val="accent3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Levy'!$B$40:$S$40</c15:sqref>
                        </c15:fullRef>
                        <c15:formulaRef>
                          <c15:sqref>'ADV Levy'!$Q$40:$S$40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1" formatCode="General">
                        <c:v>3135678.7333333334</c:v>
                      </c:pt>
                      <c:pt idx="2">
                        <c:v>47035181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23D7-5B44-B17B-E163D14F732D}"/>
                  </c:ext>
                </c:extLst>
              </c15:ser>
            </c15:filteredBarSeries>
            <c15:filteredB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Levy'!$A$41</c15:sqref>
                        </c15:formulaRef>
                      </c:ext>
                    </c:extLst>
                    <c:strCache>
                      <c:ptCount val="1"/>
                      <c:pt idx="0">
                        <c:v>Motley</c:v>
                      </c:pt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Levy'!$B$41:$S$41</c15:sqref>
                        </c15:fullRef>
                        <c15:formulaRef>
                          <c15:sqref>'ADV Levy'!$Q$41:$S$41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1" formatCode="General">
                        <c:v>1288266.8</c:v>
                      </c:pt>
                      <c:pt idx="2">
                        <c:v>19324002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23D7-5B44-B17B-E163D14F732D}"/>
                  </c:ext>
                </c:extLst>
              </c15:ser>
            </c15:filteredBarSeries>
            <c15:filteredB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Levy'!$A$42</c15:sqref>
                        </c15:formulaRef>
                      </c:ext>
                    </c:extLst>
                    <c:strCache>
                      <c:ptCount val="1"/>
                      <c:pt idx="0">
                        <c:v>Menard</c:v>
                      </c:pt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Levy'!$B$42:$S$42</c15:sqref>
                        </c15:fullRef>
                        <c15:formulaRef>
                          <c15:sqref>'ADV Levy'!$Q$42:$S$42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1" formatCode="General">
                        <c:v>29384836.466666665</c:v>
                      </c:pt>
                      <c:pt idx="2">
                        <c:v>440772547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23D7-5B44-B17B-E163D14F732D}"/>
                  </c:ext>
                </c:extLst>
              </c15:ser>
            </c15:filteredBarSeries>
            <c15:filteredB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Levy'!$A$43</c15:sqref>
                        </c15:formulaRef>
                      </c:ext>
                    </c:extLst>
                    <c:strCache>
                      <c:ptCount val="1"/>
                      <c:pt idx="0">
                        <c:v>Moore</c:v>
                      </c:pt>
                    </c:strCache>
                  </c:strRef>
                </c:tx>
                <c:spPr>
                  <a:solidFill>
                    <a:schemeClr val="accent6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Levy'!$B$43:$S$43</c15:sqref>
                        </c15:fullRef>
                        <c15:formulaRef>
                          <c15:sqref>'ADV Levy'!$Q$43:$S$43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1" formatCode="General">
                        <c:v>5371153.4666666668</c:v>
                      </c:pt>
                      <c:pt idx="2">
                        <c:v>80567302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23D7-5B44-B17B-E163D14F732D}"/>
                  </c:ext>
                </c:extLst>
              </c15:ser>
            </c15:filteredBarSeries>
            <c15:filteredB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Levy'!$A$44</c15:sqref>
                        </c15:formulaRef>
                      </c:ext>
                    </c:extLst>
                    <c:strCache>
                      <c:ptCount val="1"/>
                      <c:pt idx="0">
                        <c:v>Midland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Levy'!$B$44:$S$44</c15:sqref>
                        </c15:fullRef>
                        <c15:formulaRef>
                          <c15:sqref>'ADV Levy'!$Q$44:$S$44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1" formatCode="General">
                        <c:v>16061878</c:v>
                      </c:pt>
                      <c:pt idx="2">
                        <c:v>240928170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23D7-5B44-B17B-E163D14F732D}"/>
                  </c:ext>
                </c:extLst>
              </c15:ser>
            </c15:filteredBarSeries>
            <c15:filteredBar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Levy'!$A$45</c15:sqref>
                        </c15:formulaRef>
                      </c:ext>
                    </c:extLst>
                    <c:strCache>
                      <c:ptCount val="1"/>
                      <c:pt idx="0">
                        <c:v>Ochiltree</c:v>
                      </c:pt>
                    </c:strCache>
                  </c:strRef>
                </c:tx>
                <c:spPr>
                  <a:solidFill>
                    <a:schemeClr val="accent2">
                      <a:lumMod val="7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Levy'!$B$45:$S$45</c15:sqref>
                        </c15:fullRef>
                        <c15:formulaRef>
                          <c15:sqref>'ADV Levy'!$Q$45:$S$45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1" formatCode="General">
                        <c:v>1197008.1333333333</c:v>
                      </c:pt>
                      <c:pt idx="2">
                        <c:v>17955122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23D7-5B44-B17B-E163D14F732D}"/>
                  </c:ext>
                </c:extLst>
              </c15:ser>
            </c15:filteredBarSeries>
            <c15:filteredBar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Levy'!$A$46</c15:sqref>
                        </c15:formulaRef>
                      </c:ext>
                    </c:extLst>
                    <c:strCache>
                      <c:ptCount val="1"/>
                      <c:pt idx="0">
                        <c:v>Randall</c:v>
                      </c:pt>
                    </c:strCache>
                  </c:strRef>
                </c:tx>
                <c:spPr>
                  <a:solidFill>
                    <a:schemeClr val="accent3">
                      <a:lumMod val="7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Levy'!$B$46:$S$46</c15:sqref>
                        </c15:fullRef>
                        <c15:formulaRef>
                          <c15:sqref>'ADV Levy'!$Q$46:$S$46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1" formatCode="General">
                        <c:v>8862444.2142857146</c:v>
                      </c:pt>
                      <c:pt idx="2">
                        <c:v>124074219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23D7-5B44-B17B-E163D14F732D}"/>
                  </c:ext>
                </c:extLst>
              </c15:ser>
            </c15:filteredBarSeries>
            <c15:filteredBar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Levy'!$A$47</c15:sqref>
                        </c15:formulaRef>
                      </c:ext>
                    </c:extLst>
                    <c:strCache>
                      <c:ptCount val="1"/>
                      <c:pt idx="0">
                        <c:v>Mitchell</c:v>
                      </c:pt>
                    </c:strCache>
                  </c:strRef>
                </c:tx>
                <c:spPr>
                  <a:solidFill>
                    <a:schemeClr val="accent6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Levy'!$B$47:$S$47</c15:sqref>
                        </c15:fullRef>
                        <c15:formulaRef>
                          <c15:sqref>'ADV Levy'!$Q$47:$S$47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1" formatCode="General">
                        <c:v>6527048.5999999996</c:v>
                      </c:pt>
                      <c:pt idx="2">
                        <c:v>97905729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23D7-5B44-B17B-E163D14F732D}"/>
                  </c:ext>
                </c:extLst>
              </c15:ser>
            </c15:filteredBarSeries>
            <c15:filteredBar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Levy'!$A$48</c15:sqref>
                        </c15:formulaRef>
                      </c:ext>
                    </c:extLst>
                    <c:strCache>
                      <c:ptCount val="1"/>
                      <c:pt idx="0">
                        <c:v>Nolan</c:v>
                      </c:pt>
                    </c:strCache>
                  </c:strRef>
                </c:tx>
                <c:spPr>
                  <a:solidFill>
                    <a:schemeClr val="accent3">
                      <a:lumMod val="7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Levy'!$B$48:$S$48</c15:sqref>
                        </c15:fullRef>
                        <c15:formulaRef>
                          <c15:sqref>'ADV Levy'!$Q$48:$S$48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1" formatCode="General">
                        <c:v>22407817.333333332</c:v>
                      </c:pt>
                      <c:pt idx="2">
                        <c:v>336117260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23D7-5B44-B17B-E163D14F732D}"/>
                  </c:ext>
                </c:extLst>
              </c15:ser>
            </c15:filteredBarSeries>
            <c15:filteredBar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Levy'!$A$49</c15:sqref>
                        </c15:formulaRef>
                      </c:ext>
                    </c:extLst>
                    <c:strCache>
                      <c:ptCount val="1"/>
                      <c:pt idx="0">
                        <c:v>Pecos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Levy'!$B$49:$S$49</c15:sqref>
                        </c15:fullRef>
                        <c15:formulaRef>
                          <c15:sqref>'ADV Levy'!$Q$49:$S$49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1" formatCode="General">
                        <c:v>44012597</c:v>
                      </c:pt>
                      <c:pt idx="2">
                        <c:v>660188955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23D7-5B44-B17B-E163D14F732D}"/>
                  </c:ext>
                </c:extLst>
              </c15:ser>
            </c15:filteredBarSeries>
            <c15:filteredBar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Levy'!$A$50</c15:sqref>
                        </c15:formulaRef>
                      </c:ext>
                    </c:extLst>
                    <c:strCache>
                      <c:ptCount val="1"/>
                      <c:pt idx="0">
                        <c:v>Roberts</c:v>
                      </c:pt>
                    </c:strCache>
                  </c:strRef>
                </c:tx>
                <c:spPr>
                  <a:solidFill>
                    <a:schemeClr val="accent1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Levy'!$B$50:$S$50</c15:sqref>
                        </c15:fullRef>
                        <c15:formulaRef>
                          <c15:sqref>'ADV Levy'!$Q$50:$S$50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1" formatCode="General">
                        <c:v>2623130.6666666665</c:v>
                      </c:pt>
                      <c:pt idx="2">
                        <c:v>39346960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23D7-5B44-B17B-E163D14F732D}"/>
                  </c:ext>
                </c:extLst>
              </c15:ser>
            </c15:filteredBarSeries>
            <c15:filteredBarSeries>
              <c15:ser>
                <c:idx val="49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Levy'!$A$51</c15:sqref>
                        </c15:formulaRef>
                      </c:ext>
                    </c:extLst>
                    <c:strCache>
                      <c:ptCount val="1"/>
                      <c:pt idx="0">
                        <c:v>Reagan</c:v>
                      </c:pt>
                    </c:strCache>
                  </c:strRef>
                </c:tx>
                <c:spPr>
                  <a:solidFill>
                    <a:schemeClr val="accent3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Levy'!$B$51:$S$51</c15:sqref>
                        </c15:fullRef>
                        <c15:formulaRef>
                          <c15:sqref>'ADV Levy'!$Q$51:$S$51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1" formatCode="General">
                        <c:v>32878339.666666668</c:v>
                      </c:pt>
                      <c:pt idx="2">
                        <c:v>493175095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23D7-5B44-B17B-E163D14F732D}"/>
                  </c:ext>
                </c:extLst>
              </c15:ser>
            </c15:filteredBarSeries>
            <c15:filteredBarSeries>
              <c15:ser>
                <c:idx val="50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Levy'!$A$52</c15:sqref>
                        </c15:formulaRef>
                      </c:ext>
                    </c:extLst>
                    <c:strCache>
                      <c:ptCount val="1"/>
                      <c:pt idx="0">
                        <c:v>Reeves</c:v>
                      </c:pt>
                    </c:strCache>
                  </c:strRef>
                </c:tx>
                <c:spPr>
                  <a:solidFill>
                    <a:schemeClr val="accent4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Levy'!$B$52:$S$52</c15:sqref>
                        </c15:fullRef>
                        <c15:formulaRef>
                          <c15:sqref>'ADV Levy'!$Q$52:$S$52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1" formatCode="General">
                        <c:v>11392059.4</c:v>
                      </c:pt>
                      <c:pt idx="2">
                        <c:v>170880891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23D7-5B44-B17B-E163D14F732D}"/>
                  </c:ext>
                </c:extLst>
              </c15:ser>
            </c15:filteredBarSeries>
            <c15:filteredBarSeries>
              <c15:ser>
                <c:idx val="51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Levy'!$A$53</c15:sqref>
                        </c15:formulaRef>
                      </c:ext>
                    </c:extLst>
                    <c:strCache>
                      <c:ptCount val="1"/>
                      <c:pt idx="0">
                        <c:v>Runnels</c:v>
                      </c:pt>
                    </c:strCache>
                  </c:strRef>
                </c:tx>
                <c:spPr>
                  <a:solidFill>
                    <a:schemeClr val="accent6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Levy'!$B$53:$S$53</c15:sqref>
                        </c15:fullRef>
                        <c15:formulaRef>
                          <c15:sqref>'ADV Levy'!$Q$53:$S$53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1" formatCode="General">
                        <c:v>20526106.666666668</c:v>
                      </c:pt>
                      <c:pt idx="2">
                        <c:v>307891600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23D7-5B44-B17B-E163D14F732D}"/>
                  </c:ext>
                </c:extLst>
              </c15:ser>
            </c15:filteredBarSeries>
            <c15:filteredBarSeries>
              <c15:ser>
                <c:idx val="52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Levy'!$A$54</c15:sqref>
                        </c15:formulaRef>
                      </c:ext>
                    </c:extLst>
                    <c:strCache>
                      <c:ptCount val="1"/>
                      <c:pt idx="0">
                        <c:v>Schleicher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Levy'!$B$54:$S$54</c15:sqref>
                        </c15:fullRef>
                        <c15:formulaRef>
                          <c15:sqref>'ADV Levy'!$Q$54:$S$54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1" formatCode="General">
                        <c:v>3884122.2666666666</c:v>
                      </c:pt>
                      <c:pt idx="2">
                        <c:v>58261834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23D7-5B44-B17B-E163D14F732D}"/>
                  </c:ext>
                </c:extLst>
              </c15:ser>
            </c15:filteredBarSeries>
            <c15:filteredBarSeries>
              <c15:ser>
                <c:idx val="53"/>
                <c:order val="5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Levy'!$A$55</c15:sqref>
                        </c15:formulaRef>
                      </c:ext>
                    </c:extLst>
                    <c:strCache>
                      <c:ptCount val="1"/>
                      <c:pt idx="0">
                        <c:v>Presidio</c:v>
                      </c:pt>
                    </c:strCache>
                  </c:strRef>
                </c:tx>
                <c:spPr>
                  <a:solidFill>
                    <a:schemeClr val="accent6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Levy'!$B$55:$S$55</c15:sqref>
                        </c15:fullRef>
                        <c15:formulaRef>
                          <c15:sqref>'ADV Levy'!$Q$55:$S$55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1" formatCode="General">
                        <c:v>4131818.6666666665</c:v>
                      </c:pt>
                      <c:pt idx="2">
                        <c:v>61977280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23D7-5B44-B17B-E163D14F732D}"/>
                  </c:ext>
                </c:extLst>
              </c15:ser>
            </c15:filteredBarSeries>
            <c15:filteredBarSeries>
              <c15:ser>
                <c:idx val="54"/>
                <c:order val="5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Levy'!$A$56</c15:sqref>
                        </c15:formulaRef>
                      </c:ext>
                    </c:extLst>
                    <c:strCache>
                      <c:ptCount val="1"/>
                      <c:pt idx="0">
                        <c:v>Potter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Levy'!$B$56:$S$56</c15:sqref>
                        </c15:fullRef>
                        <c15:formulaRef>
                          <c15:sqref>'ADV Levy'!$Q$56:$S$56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1" formatCode="General">
                        <c:v>6870580.8666666662</c:v>
                      </c:pt>
                      <c:pt idx="2">
                        <c:v>103058713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23D7-5B44-B17B-E163D14F732D}"/>
                  </c:ext>
                </c:extLst>
              </c15:ser>
            </c15:filteredBarSeries>
            <c15:filteredBarSeries>
              <c15:ser>
                <c:idx val="55"/>
                <c:order val="5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Levy'!$A$57</c15:sqref>
                        </c15:formulaRef>
                      </c:ext>
                    </c:extLst>
                    <c:strCache>
                      <c:ptCount val="1"/>
                      <c:pt idx="0">
                        <c:v>Sherman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Levy'!$B$57:$S$57</c15:sqref>
                        </c15:fullRef>
                        <c15:formulaRef>
                          <c15:sqref>'ADV Levy'!$Q$57:$S$57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1" formatCode="General">
                        <c:v>9889465.8666666672</c:v>
                      </c:pt>
                      <c:pt idx="2">
                        <c:v>148341988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23D7-5B44-B17B-E163D14F732D}"/>
                  </c:ext>
                </c:extLst>
              </c15:ser>
            </c15:filteredBarSeries>
            <c15:filteredBarSeries>
              <c15:ser>
                <c:idx val="56"/>
                <c:order val="5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Levy'!$A$58</c15:sqref>
                        </c15:formulaRef>
                      </c:ext>
                    </c:extLst>
                    <c:strCache>
                      <c:ptCount val="1"/>
                      <c:pt idx="0">
                        <c:v>Scurry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Levy'!$B$58:$S$58</c15:sqref>
                        </c15:fullRef>
                        <c15:formulaRef>
                          <c15:sqref>'ADV Levy'!$Q$58:$S$58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1" formatCode="General">
                        <c:v>3997754.6428571427</c:v>
                      </c:pt>
                      <c:pt idx="2">
                        <c:v>55968565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23D7-5B44-B17B-E163D14F732D}"/>
                  </c:ext>
                </c:extLst>
              </c15:ser>
            </c15:filteredBarSeries>
            <c15:filteredBarSeries>
              <c15:ser>
                <c:idx val="57"/>
                <c:order val="5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Levy'!$A$59</c15:sqref>
                        </c15:formulaRef>
                      </c:ext>
                    </c:extLst>
                    <c:strCache>
                      <c:ptCount val="1"/>
                      <c:pt idx="0">
                        <c:v>Sterling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Levy'!$B$59:$S$59</c15:sqref>
                        </c15:fullRef>
                        <c15:formulaRef>
                          <c15:sqref>'ADV Levy'!$Q$59:$S$59</c15:sqref>
                        </c15:formulaRef>
                      </c:ext>
                    </c:extLst>
                    <c:numCache>
                      <c:formatCode>"$"#,##0_);[Red]\("$"#,##0\)</c:formatCode>
                      <c:ptCount val="3"/>
                      <c:pt idx="1" formatCode="General">
                        <c:v>3366141.6666666665</c:v>
                      </c:pt>
                      <c:pt idx="2" formatCode="#,##0">
                        <c:v>50492125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23D7-5B44-B17B-E163D14F732D}"/>
                  </c:ext>
                </c:extLst>
              </c15:ser>
            </c15:filteredBarSeries>
            <c15:filteredBarSeries>
              <c15:ser>
                <c:idx val="58"/>
                <c:order val="5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Levy'!$A$60</c15:sqref>
                        </c15:formulaRef>
                      </c:ext>
                    </c:extLst>
                    <c:strCache>
                      <c:ptCount val="1"/>
                      <c:pt idx="0">
                        <c:v>Stonewall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Levy'!$B$60:$S$60</c15:sqref>
                        </c15:fullRef>
                        <c15:formulaRef>
                          <c15:sqref>'ADV Levy'!$Q$60:$S$60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1" formatCode="General">
                        <c:v>1730514.1333333333</c:v>
                      </c:pt>
                      <c:pt idx="2">
                        <c:v>25957712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23D7-5B44-B17B-E163D14F732D}"/>
                  </c:ext>
                </c:extLst>
              </c15:ser>
            </c15:filteredBarSeries>
            <c15:filteredBarSeries>
              <c15:ser>
                <c:idx val="59"/>
                <c:order val="5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Levy'!$A$61</c15:sqref>
                        </c15:formulaRef>
                      </c:ext>
                    </c:extLst>
                    <c:strCache>
                      <c:ptCount val="1"/>
                      <c:pt idx="0">
                        <c:v>Sutton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Levy'!$Q$1:$S$1</c15:sqref>
                        </c15:formulaRef>
                      </c:ext>
                    </c:extLst>
                    <c:strCache>
                      <c:ptCount val="3"/>
                      <c:pt idx="1">
                        <c:v>Average</c:v>
                      </c:pt>
                      <c:pt idx="2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Levy'!$B$61:$S$61</c15:sqref>
                        </c15:fullRef>
                        <c15:formulaRef>
                          <c15:sqref>'ADV Levy'!$Q$61:$S$61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1" formatCode="General">
                        <c:v>3713066</c:v>
                      </c:pt>
                      <c:pt idx="2">
                        <c:v>55695990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C-23D7-5B44-B17B-E163D14F732D}"/>
                  </c:ext>
                </c:extLst>
              </c15:ser>
            </c15:filteredBarSeries>
          </c:ext>
        </c:extLst>
      </c:bar3DChart>
      <c:catAx>
        <c:axId val="115078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367711"/>
        <c:crosses val="autoZero"/>
        <c:auto val="1"/>
        <c:lblAlgn val="ctr"/>
        <c:lblOffset val="100"/>
        <c:noMultiLvlLbl val="0"/>
      </c:catAx>
      <c:valAx>
        <c:axId val="113936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78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Compariosn Chart ADV levy (2007-2021)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13908953132976"/>
          <c:y val="0.11636538700459687"/>
          <c:w val="0.87916809400862939"/>
          <c:h val="0.67838685356115358"/>
        </c:manualLayout>
      </c:layout>
      <c:lineChart>
        <c:grouping val="standard"/>
        <c:varyColors val="0"/>
        <c:ser>
          <c:idx val="17"/>
          <c:order val="17"/>
          <c:tx>
            <c:strRef>
              <c:f>'ADV Levy'!$A$19</c:f>
              <c:strCache>
                <c:ptCount val="1"/>
                <c:pt idx="0">
                  <c:v>Ector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'ADV Levy'!$B$1:$S$1</c15:sqref>
                  </c15:fullRef>
                </c:ext>
              </c:extLst>
              <c:f>'ADV Levy'!$B$1:$P$1</c:f>
              <c:strCach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'ADV Levy'!$B$19:$S$19</c15:sqref>
                  </c15:fullRef>
                </c:ext>
              </c:extLst>
              <c:f>'ADV Levy'!$B$19:$P$19</c:f>
              <c:numCache>
                <c:formatCode>#,##0</c:formatCode>
                <c:ptCount val="15"/>
                <c:pt idx="0">
                  <c:v>1784631</c:v>
                </c:pt>
                <c:pt idx="1">
                  <c:v>1942176</c:v>
                </c:pt>
                <c:pt idx="2">
                  <c:v>2017550</c:v>
                </c:pt>
                <c:pt idx="3">
                  <c:v>2164361</c:v>
                </c:pt>
                <c:pt idx="4">
                  <c:v>2273317</c:v>
                </c:pt>
                <c:pt idx="5">
                  <c:v>2445592</c:v>
                </c:pt>
                <c:pt idx="6">
                  <c:v>2563133</c:v>
                </c:pt>
                <c:pt idx="7">
                  <c:v>2781699</c:v>
                </c:pt>
                <c:pt idx="8">
                  <c:v>3141825</c:v>
                </c:pt>
                <c:pt idx="9">
                  <c:v>2903649</c:v>
                </c:pt>
                <c:pt idx="10">
                  <c:v>3283294</c:v>
                </c:pt>
                <c:pt idx="11">
                  <c:v>3279154</c:v>
                </c:pt>
                <c:pt idx="12">
                  <c:v>659647</c:v>
                </c:pt>
                <c:pt idx="13">
                  <c:v>3857234</c:v>
                </c:pt>
                <c:pt idx="14" formatCode="[$-10409]#,##0;\(#,##0\)">
                  <c:v>55800283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B-5774-4A22-9375-58572D69D2F0}"/>
            </c:ext>
          </c:extLst>
        </c:ser>
        <c:ser>
          <c:idx val="42"/>
          <c:order val="42"/>
          <c:tx>
            <c:strRef>
              <c:f>'ADV Levy'!$A$44</c:f>
              <c:strCache>
                <c:ptCount val="1"/>
                <c:pt idx="0">
                  <c:v>Midland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'ADV Levy'!$B$1:$S$1</c15:sqref>
                  </c15:fullRef>
                </c:ext>
              </c:extLst>
              <c:f>'ADV Levy'!$B$1:$P$1</c:f>
              <c:strCach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'ADV Levy'!$B$44:$S$44</c15:sqref>
                  </c15:fullRef>
                </c:ext>
              </c:extLst>
              <c:f>'ADV Levy'!$B$44:$P$44</c:f>
              <c:numCache>
                <c:formatCode>#,##0</c:formatCode>
                <c:ptCount val="15"/>
                <c:pt idx="0">
                  <c:v>6770527</c:v>
                </c:pt>
                <c:pt idx="1">
                  <c:v>8937409</c:v>
                </c:pt>
                <c:pt idx="2">
                  <c:v>10279123</c:v>
                </c:pt>
                <c:pt idx="3">
                  <c:v>9562364</c:v>
                </c:pt>
                <c:pt idx="4">
                  <c:v>9821089</c:v>
                </c:pt>
                <c:pt idx="5">
                  <c:v>10385602</c:v>
                </c:pt>
                <c:pt idx="6">
                  <c:v>10712776</c:v>
                </c:pt>
                <c:pt idx="7">
                  <c:v>10909077</c:v>
                </c:pt>
                <c:pt idx="8">
                  <c:v>11143024</c:v>
                </c:pt>
                <c:pt idx="9">
                  <c:v>10213019</c:v>
                </c:pt>
                <c:pt idx="10">
                  <c:v>10911921</c:v>
                </c:pt>
                <c:pt idx="11">
                  <c:v>11618998</c:v>
                </c:pt>
                <c:pt idx="12">
                  <c:v>10256801</c:v>
                </c:pt>
                <c:pt idx="13">
                  <c:v>11950156</c:v>
                </c:pt>
                <c:pt idx="14" formatCode="[$-10409]#,##0;\(#,##0\)">
                  <c:v>97456284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4-5774-4A22-9375-58572D69D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785327"/>
        <c:axId val="11393677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'ADV Levy'!$A$2</c15:sqref>
                        </c15:formulaRef>
                      </c:ext>
                    </c:extLst>
                    <c:strCache>
                      <c:ptCount val="1"/>
                      <c:pt idx="0">
                        <c:v>Andrews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'ADV Levy'!$B$2:$S$2</c15:sqref>
                        </c15:fullRef>
                        <c15:formulaRef>
                          <c15:sqref>'ADV Levy'!$B$2:$P$2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13908932</c:v>
                      </c:pt>
                      <c:pt idx="1">
                        <c:v>15089747</c:v>
                      </c:pt>
                      <c:pt idx="2">
                        <c:v>16312606</c:v>
                      </c:pt>
                      <c:pt idx="3">
                        <c:v>17590783</c:v>
                      </c:pt>
                      <c:pt idx="4">
                        <c:v>19022063</c:v>
                      </c:pt>
                      <c:pt idx="5">
                        <c:v>18813633</c:v>
                      </c:pt>
                      <c:pt idx="6">
                        <c:v>22242198</c:v>
                      </c:pt>
                      <c:pt idx="7">
                        <c:v>24674153</c:v>
                      </c:pt>
                      <c:pt idx="8">
                        <c:v>25422161</c:v>
                      </c:pt>
                      <c:pt idx="9">
                        <c:v>20270078</c:v>
                      </c:pt>
                      <c:pt idx="10">
                        <c:v>26006471</c:v>
                      </c:pt>
                      <c:pt idx="11">
                        <c:v>28889823</c:v>
                      </c:pt>
                      <c:pt idx="12">
                        <c:v>26741399</c:v>
                      </c:pt>
                      <c:pt idx="13">
                        <c:v>26180266</c:v>
                      </c:pt>
                      <c:pt idx="14" formatCode="[$-10409]#,##0;\(#,##0\)">
                        <c:v>25930379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5774-4A22-9375-58572D69D2F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Levy'!$A$3</c15:sqref>
                        </c15:formulaRef>
                      </c:ext>
                    </c:extLst>
                    <c:strCache>
                      <c:ptCount val="1"/>
                      <c:pt idx="0">
                        <c:v>Brewster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Levy'!$B$3:$S$3</c15:sqref>
                        </c15:fullRef>
                        <c15:formulaRef>
                          <c15:sqref>'ADV Levy'!$B$3:$P$3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1619009</c:v>
                      </c:pt>
                      <c:pt idx="1">
                        <c:v>1703863</c:v>
                      </c:pt>
                      <c:pt idx="2">
                        <c:v>1602685</c:v>
                      </c:pt>
                      <c:pt idx="3">
                        <c:v>1732336</c:v>
                      </c:pt>
                      <c:pt idx="4">
                        <c:v>1862822</c:v>
                      </c:pt>
                      <c:pt idx="5">
                        <c:v>2242215</c:v>
                      </c:pt>
                      <c:pt idx="6">
                        <c:v>2721435</c:v>
                      </c:pt>
                      <c:pt idx="7">
                        <c:v>3180382</c:v>
                      </c:pt>
                      <c:pt idx="8">
                        <c:v>2832803</c:v>
                      </c:pt>
                      <c:pt idx="9">
                        <c:v>2378435</c:v>
                      </c:pt>
                      <c:pt idx="10">
                        <c:v>2899112</c:v>
                      </c:pt>
                      <c:pt idx="11">
                        <c:v>2961870</c:v>
                      </c:pt>
                      <c:pt idx="12">
                        <c:v>3766673</c:v>
                      </c:pt>
                      <c:pt idx="13">
                        <c:v>4056822</c:v>
                      </c:pt>
                      <c:pt idx="14" formatCode="[$-10409]#,##0;\(#,##0\)">
                        <c:v>4243327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774-4A22-9375-58572D69D2F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Levy'!$A$4</c15:sqref>
                        </c15:formulaRef>
                      </c:ext>
                    </c:extLst>
                    <c:strCache>
                      <c:ptCount val="1"/>
                      <c:pt idx="0">
                        <c:v>Borden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Levy'!$B$4:$S$4</c15:sqref>
                        </c15:fullRef>
                        <c15:formulaRef>
                          <c15:sqref>'ADV Levy'!$B$4:$P$4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1605491</c:v>
                      </c:pt>
                      <c:pt idx="1">
                        <c:v>1744528</c:v>
                      </c:pt>
                      <c:pt idx="2">
                        <c:v>1826127</c:v>
                      </c:pt>
                      <c:pt idx="3">
                        <c:v>1825051</c:v>
                      </c:pt>
                      <c:pt idx="4">
                        <c:v>1990530</c:v>
                      </c:pt>
                      <c:pt idx="5">
                        <c:v>2152976</c:v>
                      </c:pt>
                      <c:pt idx="6">
                        <c:v>2310131</c:v>
                      </c:pt>
                      <c:pt idx="7">
                        <c:v>2658724</c:v>
                      </c:pt>
                      <c:pt idx="8">
                        <c:v>2650383</c:v>
                      </c:pt>
                      <c:pt idx="9">
                        <c:v>2979965</c:v>
                      </c:pt>
                      <c:pt idx="10">
                        <c:v>3303861</c:v>
                      </c:pt>
                      <c:pt idx="11">
                        <c:v>3586456</c:v>
                      </c:pt>
                      <c:pt idx="12">
                        <c:v>3619865</c:v>
                      </c:pt>
                      <c:pt idx="13">
                        <c:v>3618008</c:v>
                      </c:pt>
                      <c:pt idx="14" formatCode="[$-10409]#,##0;\(#,##0\)">
                        <c:v>3419287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774-4A22-9375-58572D69D2F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Levy'!$A$5</c15:sqref>
                        </c15:formulaRef>
                      </c:ext>
                    </c:extLst>
                    <c:strCache>
                      <c:ptCount val="1"/>
                      <c:pt idx="0">
                        <c:v>Carson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Levy'!$B$5:$S$5</c15:sqref>
                        </c15:fullRef>
                        <c15:formulaRef>
                          <c15:sqref>'ADV Levy'!$B$5:$P$5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2994562</c:v>
                      </c:pt>
                      <c:pt idx="1">
                        <c:v>3250143</c:v>
                      </c:pt>
                      <c:pt idx="2">
                        <c:v>3255968</c:v>
                      </c:pt>
                      <c:pt idx="3">
                        <c:v>4034945</c:v>
                      </c:pt>
                      <c:pt idx="4">
                        <c:v>3989709</c:v>
                      </c:pt>
                      <c:pt idx="5">
                        <c:v>4359287</c:v>
                      </c:pt>
                      <c:pt idx="6">
                        <c:v>4379864</c:v>
                      </c:pt>
                      <c:pt idx="7">
                        <c:v>4748745</c:v>
                      </c:pt>
                      <c:pt idx="8">
                        <c:v>4701084</c:v>
                      </c:pt>
                      <c:pt idx="9">
                        <c:v>4283504</c:v>
                      </c:pt>
                      <c:pt idx="10">
                        <c:v>4333411</c:v>
                      </c:pt>
                      <c:pt idx="11">
                        <c:v>4345604</c:v>
                      </c:pt>
                      <c:pt idx="12">
                        <c:v>4484243</c:v>
                      </c:pt>
                      <c:pt idx="13">
                        <c:v>4238947</c:v>
                      </c:pt>
                      <c:pt idx="14" formatCode="[$-10409]#,##0;\(#,##0\)">
                        <c:v>4442470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774-4A22-9375-58572D69D2F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Levy'!$A$6</c15:sqref>
                        </c15:formulaRef>
                      </c:ext>
                    </c:extLst>
                    <c:strCache>
                      <c:ptCount val="1"/>
                      <c:pt idx="0">
                        <c:v>Cochran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Levy'!$B$6:$S$6</c15:sqref>
                        </c15:fullRef>
                        <c15:formulaRef>
                          <c15:sqref>'ADV Levy'!$B$6:$P$6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3040168</c:v>
                      </c:pt>
                      <c:pt idx="1">
                        <c:v>3564913</c:v>
                      </c:pt>
                      <c:pt idx="2">
                        <c:v>3566651</c:v>
                      </c:pt>
                      <c:pt idx="3">
                        <c:v>3787701</c:v>
                      </c:pt>
                      <c:pt idx="4">
                        <c:v>3752308</c:v>
                      </c:pt>
                      <c:pt idx="5">
                        <c:v>4036504</c:v>
                      </c:pt>
                      <c:pt idx="6">
                        <c:v>4379464</c:v>
                      </c:pt>
                      <c:pt idx="7">
                        <c:v>4368942</c:v>
                      </c:pt>
                      <c:pt idx="8">
                        <c:v>4364875</c:v>
                      </c:pt>
                      <c:pt idx="9">
                        <c:v>3383488</c:v>
                      </c:pt>
                      <c:pt idx="10">
                        <c:v>3640898</c:v>
                      </c:pt>
                      <c:pt idx="11">
                        <c:v>3635581</c:v>
                      </c:pt>
                      <c:pt idx="12">
                        <c:v>4144069</c:v>
                      </c:pt>
                      <c:pt idx="13">
                        <c:v>4157124</c:v>
                      </c:pt>
                      <c:pt idx="14" formatCode="[$-10409]#,##0;\(#,##0\)">
                        <c:v>3574459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774-4A22-9375-58572D69D2F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Levy'!$A$7</c15:sqref>
                        </c15:formulaRef>
                      </c:ext>
                    </c:extLst>
                    <c:strCache>
                      <c:ptCount val="1"/>
                      <c:pt idx="0">
                        <c:v>Coke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Levy'!$B$7:$S$7</c15:sqref>
                        </c15:fullRef>
                        <c15:formulaRef>
                          <c15:sqref>'ADV Levy'!$B$7:$P$7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1501282</c:v>
                      </c:pt>
                      <c:pt idx="1">
                        <c:v>1671745</c:v>
                      </c:pt>
                      <c:pt idx="2">
                        <c:v>2357498</c:v>
                      </c:pt>
                      <c:pt idx="3">
                        <c:v>1934526</c:v>
                      </c:pt>
                      <c:pt idx="4">
                        <c:v>1877093</c:v>
                      </c:pt>
                      <c:pt idx="5">
                        <c:v>1903779</c:v>
                      </c:pt>
                      <c:pt idx="6">
                        <c:v>1993360</c:v>
                      </c:pt>
                      <c:pt idx="7">
                        <c:v>2067196</c:v>
                      </c:pt>
                      <c:pt idx="8">
                        <c:v>2071131</c:v>
                      </c:pt>
                      <c:pt idx="9">
                        <c:v>1641381</c:v>
                      </c:pt>
                      <c:pt idx="10">
                        <c:v>1699440</c:v>
                      </c:pt>
                      <c:pt idx="11">
                        <c:v>1871370</c:v>
                      </c:pt>
                      <c:pt idx="12">
                        <c:v>2038630</c:v>
                      </c:pt>
                      <c:pt idx="13">
                        <c:v>2127039</c:v>
                      </c:pt>
                      <c:pt idx="14" formatCode="[$-10409]#,##0;\(#,##0\)">
                        <c:v>2217740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774-4A22-9375-58572D69D2F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Levy'!$A$8</c15:sqref>
                        </c15:formulaRef>
                      </c:ext>
                    </c:extLst>
                    <c:strCache>
                      <c:ptCount val="1"/>
                      <c:pt idx="0">
                        <c:v>Cottle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Levy'!$B$8:$S$8</c15:sqref>
                        </c15:fullRef>
                        <c15:formulaRef>
                          <c15:sqref>'ADV Levy'!$B$8:$P$8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1343422</c:v>
                      </c:pt>
                      <c:pt idx="1">
                        <c:v>7257024</c:v>
                      </c:pt>
                      <c:pt idx="2">
                        <c:v>6646236</c:v>
                      </c:pt>
                      <c:pt idx="3">
                        <c:v>6615629</c:v>
                      </c:pt>
                      <c:pt idx="4">
                        <c:v>1972017</c:v>
                      </c:pt>
                      <c:pt idx="5">
                        <c:v>2051885</c:v>
                      </c:pt>
                      <c:pt idx="6">
                        <c:v>2131667</c:v>
                      </c:pt>
                      <c:pt idx="7">
                        <c:v>2227971</c:v>
                      </c:pt>
                      <c:pt idx="8">
                        <c:v>2321484</c:v>
                      </c:pt>
                      <c:pt idx="9">
                        <c:v>2386187</c:v>
                      </c:pt>
                      <c:pt idx="10">
                        <c:v>2445927</c:v>
                      </c:pt>
                      <c:pt idx="11">
                        <c:v>2416605</c:v>
                      </c:pt>
                      <c:pt idx="12">
                        <c:v>2582020</c:v>
                      </c:pt>
                      <c:pt idx="13">
                        <c:v>2662942</c:v>
                      </c:pt>
                      <c:pt idx="14" formatCode="[$-10409]#,##0;\(#,##0\)">
                        <c:v>1342203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774-4A22-9375-58572D69D2F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Levy'!$A$9</c15:sqref>
                        </c15:formulaRef>
                      </c:ext>
                    </c:extLst>
                    <c:strCache>
                      <c:ptCount val="1"/>
                      <c:pt idx="0">
                        <c:v>Concho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Levy'!$B$9:$S$9</c15:sqref>
                        </c15:fullRef>
                        <c15:formulaRef>
                          <c15:sqref>'ADV Levy'!$B$9:$P$9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959701</c:v>
                      </c:pt>
                      <c:pt idx="1">
                        <c:v>1013469</c:v>
                      </c:pt>
                      <c:pt idx="2">
                        <c:v>1044625</c:v>
                      </c:pt>
                      <c:pt idx="3">
                        <c:v>1083771</c:v>
                      </c:pt>
                      <c:pt idx="4">
                        <c:v>1090972</c:v>
                      </c:pt>
                      <c:pt idx="5">
                        <c:v>1110914</c:v>
                      </c:pt>
                      <c:pt idx="6">
                        <c:v>1119948</c:v>
                      </c:pt>
                      <c:pt idx="7">
                        <c:v>1186594</c:v>
                      </c:pt>
                      <c:pt idx="8">
                        <c:v>1268417</c:v>
                      </c:pt>
                      <c:pt idx="9">
                        <c:v>1193074</c:v>
                      </c:pt>
                      <c:pt idx="10">
                        <c:v>1273001</c:v>
                      </c:pt>
                      <c:pt idx="11">
                        <c:v>1354222</c:v>
                      </c:pt>
                      <c:pt idx="12">
                        <c:v>707649</c:v>
                      </c:pt>
                      <c:pt idx="13">
                        <c:v>1405296</c:v>
                      </c:pt>
                      <c:pt idx="14" formatCode="[$-10409]#,##0;\(#,##0\)">
                        <c:v>2803303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774-4A22-9375-58572D69D2F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Levy'!$A$10</c15:sqref>
                        </c15:formulaRef>
                      </c:ext>
                    </c:extLst>
                    <c:strCache>
                      <c:ptCount val="1"/>
                      <c:pt idx="0">
                        <c:v>Crane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Levy'!$B$10:$S$10</c15:sqref>
                        </c15:fullRef>
                        <c15:formulaRef>
                          <c15:sqref>'ADV Levy'!$B$10:$P$10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7620906</c:v>
                      </c:pt>
                      <c:pt idx="1">
                        <c:v>7257024</c:v>
                      </c:pt>
                      <c:pt idx="2">
                        <c:v>6646236</c:v>
                      </c:pt>
                      <c:pt idx="3">
                        <c:v>6615629</c:v>
                      </c:pt>
                      <c:pt idx="4">
                        <c:v>6610662</c:v>
                      </c:pt>
                      <c:pt idx="5">
                        <c:v>7129234</c:v>
                      </c:pt>
                      <c:pt idx="6">
                        <c:v>7711226</c:v>
                      </c:pt>
                      <c:pt idx="7">
                        <c:v>8365088</c:v>
                      </c:pt>
                      <c:pt idx="8">
                        <c:v>9040461</c:v>
                      </c:pt>
                      <c:pt idx="9">
                        <c:v>7573718</c:v>
                      </c:pt>
                      <c:pt idx="10">
                        <c:v>7080183</c:v>
                      </c:pt>
                      <c:pt idx="11">
                        <c:v>7636285</c:v>
                      </c:pt>
                      <c:pt idx="12">
                        <c:v>9015859</c:v>
                      </c:pt>
                      <c:pt idx="13">
                        <c:v>10123029</c:v>
                      </c:pt>
                      <c:pt idx="14" formatCode="[$-10409]#,##0;\(#,##0\)">
                        <c:v>11072889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774-4A22-9375-58572D69D2F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Levy'!$A$11</c15:sqref>
                        </c15:formulaRef>
                      </c:ext>
                    </c:extLst>
                    <c:strCache>
                      <c:ptCount val="1"/>
                      <c:pt idx="0">
                        <c:v>Edwards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Levy'!$B$11:$S$11</c15:sqref>
                        </c15:fullRef>
                        <c15:formulaRef>
                          <c15:sqref>'ADV Levy'!$B$11:$P$11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9474590</c:v>
                      </c:pt>
                      <c:pt idx="1">
                        <c:v>10299229</c:v>
                      </c:pt>
                      <c:pt idx="2">
                        <c:v>10366537</c:v>
                      </c:pt>
                      <c:pt idx="3">
                        <c:v>10762293</c:v>
                      </c:pt>
                      <c:pt idx="4">
                        <c:v>10891147</c:v>
                      </c:pt>
                      <c:pt idx="5">
                        <c:v>11002373</c:v>
                      </c:pt>
                      <c:pt idx="6">
                        <c:v>11531478</c:v>
                      </c:pt>
                      <c:pt idx="7">
                        <c:v>12493196</c:v>
                      </c:pt>
                      <c:pt idx="8">
                        <c:v>12780910</c:v>
                      </c:pt>
                      <c:pt idx="9">
                        <c:v>13199281</c:v>
                      </c:pt>
                      <c:pt idx="10">
                        <c:v>13231021</c:v>
                      </c:pt>
                      <c:pt idx="11">
                        <c:v>13941871</c:v>
                      </c:pt>
                      <c:pt idx="12">
                        <c:v>16475843</c:v>
                      </c:pt>
                      <c:pt idx="13">
                        <c:v>20494178</c:v>
                      </c:pt>
                      <c:pt idx="14" formatCode="[$-10409]#,##0;\(#,##0\)">
                        <c:v>1418958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774-4A22-9375-58572D69D2F0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Levy'!$A$12</c15:sqref>
                        </c15:formulaRef>
                      </c:ext>
                    </c:extLst>
                    <c:strCache>
                      <c:ptCount val="1"/>
                      <c:pt idx="0">
                        <c:v>Crockett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Levy'!$B$12:$S$12</c15:sqref>
                        </c15:fullRef>
                        <c15:formulaRef>
                          <c15:sqref>'ADV Levy'!$B$12:$P$12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2073704</c:v>
                      </c:pt>
                      <c:pt idx="1">
                        <c:v>2126242</c:v>
                      </c:pt>
                      <c:pt idx="2">
                        <c:v>2146395</c:v>
                      </c:pt>
                      <c:pt idx="3">
                        <c:v>2069676</c:v>
                      </c:pt>
                      <c:pt idx="4">
                        <c:v>2146273</c:v>
                      </c:pt>
                      <c:pt idx="5">
                        <c:v>2185563</c:v>
                      </c:pt>
                      <c:pt idx="6">
                        <c:v>2301475</c:v>
                      </c:pt>
                      <c:pt idx="7">
                        <c:v>2485628</c:v>
                      </c:pt>
                      <c:pt idx="8">
                        <c:v>2413727</c:v>
                      </c:pt>
                      <c:pt idx="9">
                        <c:v>2357460</c:v>
                      </c:pt>
                      <c:pt idx="10">
                        <c:v>2322948</c:v>
                      </c:pt>
                      <c:pt idx="11">
                        <c:v>2327122</c:v>
                      </c:pt>
                      <c:pt idx="12">
                        <c:v>2444239</c:v>
                      </c:pt>
                      <c:pt idx="13">
                        <c:v>2563086</c:v>
                      </c:pt>
                      <c:pt idx="14" formatCode="[$-10409]#,##0;\(#,##0\)">
                        <c:v>14897591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774-4A22-9375-58572D69D2F0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Levy'!$A$13</c15:sqref>
                        </c15:formulaRef>
                      </c:ext>
                    </c:extLst>
                    <c:strCache>
                      <c:ptCount val="1"/>
                      <c:pt idx="0">
                        <c:v>Crosby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Levy'!$B$13:$S$13</c15:sqref>
                        </c15:fullRef>
                        <c15:formulaRef>
                          <c15:sqref>'ADV Levy'!$B$13:$P$13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2082393</c:v>
                      </c:pt>
                      <c:pt idx="1">
                        <c:v>2084349</c:v>
                      </c:pt>
                      <c:pt idx="2">
                        <c:v>2104796</c:v>
                      </c:pt>
                      <c:pt idx="3">
                        <c:v>2187170</c:v>
                      </c:pt>
                      <c:pt idx="4">
                        <c:v>2247144</c:v>
                      </c:pt>
                      <c:pt idx="5">
                        <c:v>2348001</c:v>
                      </c:pt>
                      <c:pt idx="6">
                        <c:v>2535880</c:v>
                      </c:pt>
                      <c:pt idx="7">
                        <c:v>3160547</c:v>
                      </c:pt>
                      <c:pt idx="8">
                        <c:v>3414715</c:v>
                      </c:pt>
                      <c:pt idx="9">
                        <c:v>3202844</c:v>
                      </c:pt>
                      <c:pt idx="10">
                        <c:v>3242808</c:v>
                      </c:pt>
                      <c:pt idx="11">
                        <c:v>3468927</c:v>
                      </c:pt>
                      <c:pt idx="12">
                        <c:v>4211109</c:v>
                      </c:pt>
                      <c:pt idx="13">
                        <c:v>5051215</c:v>
                      </c:pt>
                      <c:pt idx="14" formatCode="[$-10409]#,##0;\(#,##0\)">
                        <c:v>2531499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774-4A22-9375-58572D69D2F0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Levy'!$A$14</c15:sqref>
                        </c15:formulaRef>
                      </c:ext>
                    </c:extLst>
                    <c:strCache>
                      <c:ptCount val="1"/>
                      <c:pt idx="0">
                        <c:v>Culberson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Levy'!$B$14:$S$14</c15:sqref>
                        </c15:fullRef>
                        <c15:formulaRef>
                          <c15:sqref>'ADV Levy'!$B$14:$P$14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2041863</c:v>
                      </c:pt>
                      <c:pt idx="1">
                        <c:v>2080692</c:v>
                      </c:pt>
                      <c:pt idx="2">
                        <c:v>2181643</c:v>
                      </c:pt>
                      <c:pt idx="3">
                        <c:v>2344127</c:v>
                      </c:pt>
                      <c:pt idx="4">
                        <c:v>2256386</c:v>
                      </c:pt>
                      <c:pt idx="5">
                        <c:v>2384999</c:v>
                      </c:pt>
                      <c:pt idx="6">
                        <c:v>2626941</c:v>
                      </c:pt>
                      <c:pt idx="7">
                        <c:v>2706437</c:v>
                      </c:pt>
                      <c:pt idx="8">
                        <c:v>2640113</c:v>
                      </c:pt>
                      <c:pt idx="9">
                        <c:v>2786486</c:v>
                      </c:pt>
                      <c:pt idx="10">
                        <c:v>2933171</c:v>
                      </c:pt>
                      <c:pt idx="11">
                        <c:v>3216597</c:v>
                      </c:pt>
                      <c:pt idx="12">
                        <c:v>3387298</c:v>
                      </c:pt>
                      <c:pt idx="13">
                        <c:v>3498549</c:v>
                      </c:pt>
                      <c:pt idx="14" formatCode="[$-10409]#,##0;\(#,##0\)">
                        <c:v>5241802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5774-4A22-9375-58572D69D2F0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Levy'!$A$15</c15:sqref>
                        </c15:formulaRef>
                      </c:ext>
                    </c:extLst>
                    <c:strCache>
                      <c:ptCount val="1"/>
                      <c:pt idx="0">
                        <c:v>Dallam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Levy'!$B$15:$S$15</c15:sqref>
                        </c15:fullRef>
                        <c15:formulaRef>
                          <c15:sqref>'ADV Levy'!$B$15:$P$15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5690221</c:v>
                      </c:pt>
                      <c:pt idx="1">
                        <c:v>1703863</c:v>
                      </c:pt>
                      <c:pt idx="2">
                        <c:v>1602685</c:v>
                      </c:pt>
                      <c:pt idx="3">
                        <c:v>1732336</c:v>
                      </c:pt>
                      <c:pt idx="4">
                        <c:v>6028015</c:v>
                      </c:pt>
                      <c:pt idx="5">
                        <c:v>6490657</c:v>
                      </c:pt>
                      <c:pt idx="6">
                        <c:v>6480673</c:v>
                      </c:pt>
                      <c:pt idx="7">
                        <c:v>6292278</c:v>
                      </c:pt>
                      <c:pt idx="8">
                        <c:v>6215025</c:v>
                      </c:pt>
                      <c:pt idx="9">
                        <c:v>6152834</c:v>
                      </c:pt>
                      <c:pt idx="10">
                        <c:v>6724275</c:v>
                      </c:pt>
                      <c:pt idx="11">
                        <c:v>6685600</c:v>
                      </c:pt>
                      <c:pt idx="12">
                        <c:v>7769290</c:v>
                      </c:pt>
                      <c:pt idx="13">
                        <c:v>7767845</c:v>
                      </c:pt>
                      <c:pt idx="14" formatCode="[$-10409]#,##0;\(#,##0\)">
                        <c:v>4075782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5774-4A22-9375-58572D69D2F0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Levy'!$A$16</c15:sqref>
                        </c15:formulaRef>
                      </c:ext>
                    </c:extLst>
                    <c:strCache>
                      <c:ptCount val="1"/>
                      <c:pt idx="0">
                        <c:v>Dawson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Levy'!$B$16:$S$16</c15:sqref>
                        </c15:fullRef>
                        <c15:formulaRef>
                          <c15:sqref>'ADV Levy'!$B$16:$P$16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1077621</c:v>
                      </c:pt>
                      <c:pt idx="1">
                        <c:v>1402352</c:v>
                      </c:pt>
                      <c:pt idx="2">
                        <c:v>1509612</c:v>
                      </c:pt>
                      <c:pt idx="3">
                        <c:v>1743708</c:v>
                      </c:pt>
                      <c:pt idx="4">
                        <c:v>1546900</c:v>
                      </c:pt>
                      <c:pt idx="5">
                        <c:v>1545125</c:v>
                      </c:pt>
                      <c:pt idx="6">
                        <c:v>1919086</c:v>
                      </c:pt>
                      <c:pt idx="7">
                        <c:v>2132660</c:v>
                      </c:pt>
                      <c:pt idx="8">
                        <c:v>2082172</c:v>
                      </c:pt>
                      <c:pt idx="9">
                        <c:v>2045370</c:v>
                      </c:pt>
                      <c:pt idx="10">
                        <c:v>2133058</c:v>
                      </c:pt>
                      <c:pt idx="11">
                        <c:v>2271858</c:v>
                      </c:pt>
                      <c:pt idx="12">
                        <c:v>2281187</c:v>
                      </c:pt>
                      <c:pt idx="13">
                        <c:v>2143375</c:v>
                      </c:pt>
                      <c:pt idx="14" formatCode="[$-10409]#,##0;\(#,##0\)">
                        <c:v>4899651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5774-4A22-9375-58572D69D2F0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Levy'!$A$17</c15:sqref>
                        </c15:formulaRef>
                      </c:ext>
                    </c:extLst>
                    <c:strCache>
                      <c:ptCount val="1"/>
                      <c:pt idx="0">
                        <c:v>Dickens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Levy'!$B$17:$S$17</c15:sqref>
                        </c15:fullRef>
                        <c15:formulaRef>
                          <c15:sqref>'ADV Levy'!$B$17:$P$17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31367966</c:v>
                      </c:pt>
                      <c:pt idx="1">
                        <c:v>34267631</c:v>
                      </c:pt>
                      <c:pt idx="2">
                        <c:v>34108383</c:v>
                      </c:pt>
                      <c:pt idx="3">
                        <c:v>36341200</c:v>
                      </c:pt>
                      <c:pt idx="4">
                        <c:v>38697212</c:v>
                      </c:pt>
                      <c:pt idx="5">
                        <c:v>39019677</c:v>
                      </c:pt>
                      <c:pt idx="6">
                        <c:v>40885902</c:v>
                      </c:pt>
                      <c:pt idx="7">
                        <c:v>43884690</c:v>
                      </c:pt>
                      <c:pt idx="8">
                        <c:v>46746687</c:v>
                      </c:pt>
                      <c:pt idx="9">
                        <c:v>46434558</c:v>
                      </c:pt>
                      <c:pt idx="10">
                        <c:v>50286686</c:v>
                      </c:pt>
                      <c:pt idx="11">
                        <c:v>47578712</c:v>
                      </c:pt>
                      <c:pt idx="12">
                        <c:v>58126647</c:v>
                      </c:pt>
                      <c:pt idx="13">
                        <c:v>56879305</c:v>
                      </c:pt>
                      <c:pt idx="14" formatCode="[$-10409]#,##0;\(#,##0\)">
                        <c:v>2047440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5774-4A22-9375-58572D69D2F0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Levy'!$A$18</c15:sqref>
                        </c15:formulaRef>
                      </c:ext>
                    </c:extLst>
                    <c:strCache>
                      <c:ptCount val="1"/>
                      <c:pt idx="0">
                        <c:v>Floyd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Levy'!$B$18:$S$18</c15:sqref>
                        </c15:fullRef>
                        <c15:formulaRef>
                          <c15:sqref>'ADV Levy'!$B$18:$P$18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1635967</c:v>
                      </c:pt>
                      <c:pt idx="1">
                        <c:v>1837249</c:v>
                      </c:pt>
                      <c:pt idx="2">
                        <c:v>1945763</c:v>
                      </c:pt>
                      <c:pt idx="3">
                        <c:v>1824135</c:v>
                      </c:pt>
                      <c:pt idx="4">
                        <c:v>1703632</c:v>
                      </c:pt>
                      <c:pt idx="5">
                        <c:v>1917163</c:v>
                      </c:pt>
                      <c:pt idx="6">
                        <c:v>2307587</c:v>
                      </c:pt>
                      <c:pt idx="7">
                        <c:v>2615289</c:v>
                      </c:pt>
                      <c:pt idx="8">
                        <c:v>2668612</c:v>
                      </c:pt>
                      <c:pt idx="9">
                        <c:v>2742606</c:v>
                      </c:pt>
                      <c:pt idx="10">
                        <c:v>2858197</c:v>
                      </c:pt>
                      <c:pt idx="11">
                        <c:v>2937923</c:v>
                      </c:pt>
                      <c:pt idx="12">
                        <c:v>3802986</c:v>
                      </c:pt>
                      <c:pt idx="13">
                        <c:v>4746745</c:v>
                      </c:pt>
                      <c:pt idx="14" formatCode="[$-10409]#,##0;\(#,##0\)">
                        <c:v>4201147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5774-4A22-9375-58572D69D2F0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Levy'!$A$20</c15:sqref>
                        </c15:formulaRef>
                      </c:ext>
                    </c:extLst>
                    <c:strCache>
                      <c:ptCount val="1"/>
                      <c:pt idx="0">
                        <c:v>Fisher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Levy'!$B$20:$S$20</c15:sqref>
                        </c15:fullRef>
                        <c15:formulaRef>
                          <c15:sqref>'ADV Levy'!$B$20:$P$20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1556864</c:v>
                      </c:pt>
                      <c:pt idx="1">
                        <c:v>1672026</c:v>
                      </c:pt>
                      <c:pt idx="2">
                        <c:v>1783714</c:v>
                      </c:pt>
                      <c:pt idx="3">
                        <c:v>1918373</c:v>
                      </c:pt>
                      <c:pt idx="4">
                        <c:v>1920206</c:v>
                      </c:pt>
                      <c:pt idx="5">
                        <c:v>1937593</c:v>
                      </c:pt>
                      <c:pt idx="6">
                        <c:v>2221934</c:v>
                      </c:pt>
                      <c:pt idx="7">
                        <c:v>2650377</c:v>
                      </c:pt>
                      <c:pt idx="8">
                        <c:v>2955284</c:v>
                      </c:pt>
                      <c:pt idx="9">
                        <c:v>4087533</c:v>
                      </c:pt>
                      <c:pt idx="10">
                        <c:v>4271872</c:v>
                      </c:pt>
                      <c:pt idx="11">
                        <c:v>4230422</c:v>
                      </c:pt>
                      <c:pt idx="12">
                        <c:v>4302136</c:v>
                      </c:pt>
                      <c:pt idx="13">
                        <c:v>4142004</c:v>
                      </c:pt>
                      <c:pt idx="14" formatCode="[$-10409]#,##0;\(#,##0\)">
                        <c:v>3843998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5774-4A22-9375-58572D69D2F0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Levy'!$A$21</c15:sqref>
                        </c15:formulaRef>
                      </c:ext>
                    </c:extLst>
                    <c:strCache>
                      <c:ptCount val="1"/>
                      <c:pt idx="0">
                        <c:v>Jeff Davis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Levy'!$B$21:$S$21</c15:sqref>
                        </c15:fullRef>
                        <c15:formulaRef>
                          <c15:sqref>'ADV Levy'!$B$21:$P$21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15730879</c:v>
                      </c:pt>
                      <c:pt idx="1">
                        <c:v>20421737</c:v>
                      </c:pt>
                      <c:pt idx="2">
                        <c:v>18996326</c:v>
                      </c:pt>
                      <c:pt idx="3">
                        <c:v>20226514</c:v>
                      </c:pt>
                      <c:pt idx="4">
                        <c:v>20970596</c:v>
                      </c:pt>
                      <c:pt idx="5">
                        <c:v>21169835</c:v>
                      </c:pt>
                      <c:pt idx="6">
                        <c:v>22839509</c:v>
                      </c:pt>
                      <c:pt idx="7">
                        <c:v>22980233</c:v>
                      </c:pt>
                      <c:pt idx="8">
                        <c:v>20804497</c:v>
                      </c:pt>
                      <c:pt idx="9">
                        <c:v>17667683</c:v>
                      </c:pt>
                      <c:pt idx="10">
                        <c:v>19181088</c:v>
                      </c:pt>
                      <c:pt idx="11">
                        <c:v>19364795</c:v>
                      </c:pt>
                      <c:pt idx="12">
                        <c:v>20753771</c:v>
                      </c:pt>
                      <c:pt idx="13">
                        <c:v>19852916</c:v>
                      </c:pt>
                      <c:pt idx="14" formatCode="[$-10409]#,##0;\(#,##0\)">
                        <c:v>2322085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5774-4A22-9375-58572D69D2F0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Levy'!$A$22</c15:sqref>
                        </c15:formulaRef>
                      </c:ext>
                    </c:extLst>
                    <c:strCache>
                      <c:ptCount val="1"/>
                      <c:pt idx="0">
                        <c:v>Hudspeth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Levy'!$B$22:$S$22</c15:sqref>
                        </c15:fullRef>
                        <c15:formulaRef>
                          <c15:sqref>'ADV Levy'!$B$22:$P$22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2474216</c:v>
                      </c:pt>
                      <c:pt idx="1">
                        <c:v>2872291</c:v>
                      </c:pt>
                      <c:pt idx="2">
                        <c:v>3095737</c:v>
                      </c:pt>
                      <c:pt idx="3">
                        <c:v>3307254</c:v>
                      </c:pt>
                      <c:pt idx="4">
                        <c:v>3196313</c:v>
                      </c:pt>
                      <c:pt idx="5">
                        <c:v>3424279</c:v>
                      </c:pt>
                      <c:pt idx="6">
                        <c:v>3639885</c:v>
                      </c:pt>
                      <c:pt idx="7">
                        <c:v>3625530</c:v>
                      </c:pt>
                      <c:pt idx="8">
                        <c:v>3892809</c:v>
                      </c:pt>
                      <c:pt idx="9">
                        <c:v>2803333</c:v>
                      </c:pt>
                      <c:pt idx="10">
                        <c:v>2943193</c:v>
                      </c:pt>
                      <c:pt idx="11">
                        <c:v>3223758</c:v>
                      </c:pt>
                      <c:pt idx="12">
                        <c:v>3246866</c:v>
                      </c:pt>
                      <c:pt idx="13">
                        <c:v>3798690</c:v>
                      </c:pt>
                      <c:pt idx="14" formatCode="[$-10409]#,##0;\(#,##0\)">
                        <c:v>4223523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5774-4A22-9375-58572D69D2F0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Levy'!$A$23</c15:sqref>
                        </c15:formulaRef>
                      </c:ext>
                    </c:extLst>
                    <c:strCache>
                      <c:ptCount val="1"/>
                      <c:pt idx="0">
                        <c:v>Gaines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Levy'!$B$23:$S$23</c15:sqref>
                        </c15:fullRef>
                        <c15:formulaRef>
                          <c15:sqref>'ADV Levy'!$B$23:$P$23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2657312</c:v>
                      </c:pt>
                      <c:pt idx="1">
                        <c:v>2872291</c:v>
                      </c:pt>
                      <c:pt idx="2">
                        <c:v>3095737</c:v>
                      </c:pt>
                      <c:pt idx="3">
                        <c:v>3307254</c:v>
                      </c:pt>
                      <c:pt idx="4">
                        <c:v>4207989</c:v>
                      </c:pt>
                      <c:pt idx="5">
                        <c:v>6852916</c:v>
                      </c:pt>
                      <c:pt idx="6">
                        <c:v>7228074</c:v>
                      </c:pt>
                      <c:pt idx="7">
                        <c:v>9837997</c:v>
                      </c:pt>
                      <c:pt idx="8">
                        <c:v>11111653</c:v>
                      </c:pt>
                      <c:pt idx="9">
                        <c:v>10173950</c:v>
                      </c:pt>
                      <c:pt idx="10">
                        <c:v>10533448</c:v>
                      </c:pt>
                      <c:pt idx="11">
                        <c:v>10867252</c:v>
                      </c:pt>
                      <c:pt idx="12">
                        <c:v>10443323</c:v>
                      </c:pt>
                      <c:pt idx="13">
                        <c:v>9508587</c:v>
                      </c:pt>
                      <c:pt idx="14" formatCode="[$-10409]#,##0;\(#,##0\)">
                        <c:v>19665283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5774-4A22-9375-58572D69D2F0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Levy'!$A$24</c15:sqref>
                        </c15:formulaRef>
                      </c:ext>
                    </c:extLst>
                    <c:strCache>
                      <c:ptCount val="1"/>
                      <c:pt idx="0">
                        <c:v>Gray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Levy'!$B$24:$S$24</c15:sqref>
                        </c15:fullRef>
                        <c15:formulaRef>
                          <c15:sqref>'ADV Levy'!$B$24:$P$24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6534671</c:v>
                      </c:pt>
                      <c:pt idx="1">
                        <c:v>6557975</c:v>
                      </c:pt>
                      <c:pt idx="2">
                        <c:v>7733607</c:v>
                      </c:pt>
                      <c:pt idx="3">
                        <c:v>7405897</c:v>
                      </c:pt>
                      <c:pt idx="4">
                        <c:v>7469093</c:v>
                      </c:pt>
                      <c:pt idx="5">
                        <c:v>7953788</c:v>
                      </c:pt>
                      <c:pt idx="6">
                        <c:v>8564319</c:v>
                      </c:pt>
                      <c:pt idx="7">
                        <c:v>8655270</c:v>
                      </c:pt>
                      <c:pt idx="8">
                        <c:v>9176607</c:v>
                      </c:pt>
                      <c:pt idx="9">
                        <c:v>9249840</c:v>
                      </c:pt>
                      <c:pt idx="10">
                        <c:v>9446847</c:v>
                      </c:pt>
                      <c:pt idx="11">
                        <c:v>9560053</c:v>
                      </c:pt>
                      <c:pt idx="12">
                        <c:v>9892174</c:v>
                      </c:pt>
                      <c:pt idx="13">
                        <c:v>9804930</c:v>
                      </c:pt>
                      <c:pt idx="14" formatCode="[$-10409]#,##0;\(#,##0\)">
                        <c:v>9524107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774-4A22-9375-58572D69D2F0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Levy'!$A$25</c15:sqref>
                        </c15:formulaRef>
                      </c:ext>
                    </c:extLst>
                    <c:strCache>
                      <c:ptCount val="1"/>
                      <c:pt idx="0">
                        <c:v>Garza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Levy'!$B$25:$S$25</c15:sqref>
                        </c15:fullRef>
                        <c15:formulaRef>
                          <c15:sqref>'ADV Levy'!$B$25:$P$25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7781808</c:v>
                      </c:pt>
                      <c:pt idx="1">
                        <c:v>9249471</c:v>
                      </c:pt>
                      <c:pt idx="2">
                        <c:v>9027492</c:v>
                      </c:pt>
                      <c:pt idx="3">
                        <c:v>9494325</c:v>
                      </c:pt>
                      <c:pt idx="4">
                        <c:v>9713304</c:v>
                      </c:pt>
                      <c:pt idx="5">
                        <c:v>10278605</c:v>
                      </c:pt>
                      <c:pt idx="6">
                        <c:v>9781378</c:v>
                      </c:pt>
                      <c:pt idx="7">
                        <c:v>9627088</c:v>
                      </c:pt>
                      <c:pt idx="8">
                        <c:v>9732943</c:v>
                      </c:pt>
                      <c:pt idx="9">
                        <c:v>10276502</c:v>
                      </c:pt>
                      <c:pt idx="10">
                        <c:v>11350571</c:v>
                      </c:pt>
                      <c:pt idx="11">
                        <c:v>12250220</c:v>
                      </c:pt>
                      <c:pt idx="12">
                        <c:v>12947668</c:v>
                      </c:pt>
                      <c:pt idx="13">
                        <c:v>12717171</c:v>
                      </c:pt>
                      <c:pt idx="14" formatCode="[$-10409]#,##0;\(#,##0\)">
                        <c:v>3433347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774-4A22-9375-58572D69D2F0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Levy'!$A$26</c15:sqref>
                        </c15:formulaRef>
                      </c:ext>
                    </c:extLst>
                    <c:strCache>
                      <c:ptCount val="1"/>
                      <c:pt idx="0">
                        <c:v>Glasscock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Levy'!$B$26:$S$26</c15:sqref>
                        </c15:fullRef>
                        <c15:formulaRef>
                          <c15:sqref>'ADV Levy'!$B$26:$P$26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8646565</c:v>
                      </c:pt>
                      <c:pt idx="1">
                        <c:v>9179305</c:v>
                      </c:pt>
                      <c:pt idx="2">
                        <c:v>11648921</c:v>
                      </c:pt>
                      <c:pt idx="3">
                        <c:v>12645695</c:v>
                      </c:pt>
                      <c:pt idx="4">
                        <c:v>12919914</c:v>
                      </c:pt>
                      <c:pt idx="5">
                        <c:v>13641066</c:v>
                      </c:pt>
                      <c:pt idx="6">
                        <c:v>14080884</c:v>
                      </c:pt>
                      <c:pt idx="7">
                        <c:v>14079218</c:v>
                      </c:pt>
                      <c:pt idx="8">
                        <c:v>13875161</c:v>
                      </c:pt>
                      <c:pt idx="9">
                        <c:v>12049473</c:v>
                      </c:pt>
                      <c:pt idx="10">
                        <c:v>12412613</c:v>
                      </c:pt>
                      <c:pt idx="11">
                        <c:v>13219509</c:v>
                      </c:pt>
                      <c:pt idx="12">
                        <c:v>14196749</c:v>
                      </c:pt>
                      <c:pt idx="13">
                        <c:v>14153736</c:v>
                      </c:pt>
                      <c:pt idx="14" formatCode="[$-10409]#,##0;\(#,##0\)">
                        <c:v>8928198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774-4A22-9375-58572D69D2F0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Levy'!$A$27</c15:sqref>
                        </c15:formulaRef>
                      </c:ext>
                    </c:extLst>
                    <c:strCache>
                      <c:ptCount val="1"/>
                      <c:pt idx="0">
                        <c:v>King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Levy'!$B$27:$S$27</c15:sqref>
                        </c15:fullRef>
                        <c15:formulaRef>
                          <c15:sqref>'ADV Levy'!$B$27:$P$27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9132548</c:v>
                      </c:pt>
                      <c:pt idx="1">
                        <c:v>11663292</c:v>
                      </c:pt>
                      <c:pt idx="2">
                        <c:v>11288557</c:v>
                      </c:pt>
                      <c:pt idx="3">
                        <c:v>11165030</c:v>
                      </c:pt>
                      <c:pt idx="4">
                        <c:v>11185948</c:v>
                      </c:pt>
                      <c:pt idx="5">
                        <c:v>11793800</c:v>
                      </c:pt>
                      <c:pt idx="6">
                        <c:v>11713833</c:v>
                      </c:pt>
                      <c:pt idx="7">
                        <c:v>12149878</c:v>
                      </c:pt>
                      <c:pt idx="8">
                        <c:v>12190025</c:v>
                      </c:pt>
                      <c:pt idx="9">
                        <c:v>12307948</c:v>
                      </c:pt>
                      <c:pt idx="10">
                        <c:v>12939142</c:v>
                      </c:pt>
                      <c:pt idx="11">
                        <c:v>14185826</c:v>
                      </c:pt>
                      <c:pt idx="12">
                        <c:v>17987750</c:v>
                      </c:pt>
                      <c:pt idx="13">
                        <c:v>17247901</c:v>
                      </c:pt>
                      <c:pt idx="14" formatCode="[$-10409]#,##0;\(#,##0\)">
                        <c:v>1193663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774-4A22-9375-58572D69D2F0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Levy'!$A$28</c15:sqref>
                        </c15:formulaRef>
                      </c:ext>
                    </c:extLst>
                    <c:strCache>
                      <c:ptCount val="1"/>
                      <c:pt idx="0">
                        <c:v>Hale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Levy'!$B$28:$S$28</c15:sqref>
                        </c15:fullRef>
                        <c15:formulaRef>
                          <c15:sqref>'ADV Levy'!$B$28:$P$28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1984521</c:v>
                      </c:pt>
                      <c:pt idx="1">
                        <c:v>2081801</c:v>
                      </c:pt>
                      <c:pt idx="2">
                        <c:v>2222758</c:v>
                      </c:pt>
                      <c:pt idx="3">
                        <c:v>2369720</c:v>
                      </c:pt>
                      <c:pt idx="4">
                        <c:v>2495096</c:v>
                      </c:pt>
                      <c:pt idx="5">
                        <c:v>2601272</c:v>
                      </c:pt>
                      <c:pt idx="6">
                        <c:v>2790398</c:v>
                      </c:pt>
                      <c:pt idx="7">
                        <c:v>2942587</c:v>
                      </c:pt>
                      <c:pt idx="8">
                        <c:v>3145444</c:v>
                      </c:pt>
                      <c:pt idx="9">
                        <c:v>3306624</c:v>
                      </c:pt>
                      <c:pt idx="10">
                        <c:v>4239479</c:v>
                      </c:pt>
                      <c:pt idx="11">
                        <c:v>4513490</c:v>
                      </c:pt>
                      <c:pt idx="12">
                        <c:v>4243032</c:v>
                      </c:pt>
                      <c:pt idx="13">
                        <c:v>4284624</c:v>
                      </c:pt>
                      <c:pt idx="14" formatCode="[$-10409]#,##0;\(#,##0\)">
                        <c:v>13203136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774-4A22-9375-58572D69D2F0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Levy'!$A$29</c15:sqref>
                        </c15:formulaRef>
                      </c:ext>
                    </c:extLst>
                    <c:strCache>
                      <c:ptCount val="1"/>
                      <c:pt idx="0">
                        <c:v>Hockley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Levy'!$B$29:$S$29</c15:sqref>
                        </c15:fullRef>
                        <c15:formulaRef>
                          <c15:sqref>'ADV Levy'!$B$29:$P$29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2197143</c:v>
                      </c:pt>
                      <c:pt idx="1">
                        <c:v>2707642</c:v>
                      </c:pt>
                      <c:pt idx="2">
                        <c:v>2458714</c:v>
                      </c:pt>
                      <c:pt idx="3">
                        <c:v>2885196</c:v>
                      </c:pt>
                      <c:pt idx="4">
                        <c:v>3012172</c:v>
                      </c:pt>
                      <c:pt idx="5">
                        <c:v>3420409</c:v>
                      </c:pt>
                      <c:pt idx="6">
                        <c:v>3942203</c:v>
                      </c:pt>
                      <c:pt idx="7">
                        <c:v>6141894</c:v>
                      </c:pt>
                      <c:pt idx="8">
                        <c:v>5474635</c:v>
                      </c:pt>
                      <c:pt idx="9">
                        <c:v>5496325</c:v>
                      </c:pt>
                      <c:pt idx="10">
                        <c:v>5914959</c:v>
                      </c:pt>
                      <c:pt idx="11">
                        <c:v>6796149</c:v>
                      </c:pt>
                      <c:pt idx="12">
                        <c:v>9673370</c:v>
                      </c:pt>
                      <c:pt idx="13">
                        <c:v>7831014</c:v>
                      </c:pt>
                      <c:pt idx="14" formatCode="[$-10409]#,##0;\(#,##0\)">
                        <c:v>13832049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774-4A22-9375-58572D69D2F0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Levy'!$A$30</c15:sqref>
                        </c15:formulaRef>
                      </c:ext>
                    </c:extLst>
                    <c:strCache>
                      <c:ptCount val="1"/>
                      <c:pt idx="0">
                        <c:v>Kimble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Levy'!$B$30:$S$30</c15:sqref>
                        </c15:fullRef>
                        <c15:formulaRef>
                          <c15:sqref>'ADV Levy'!$B$30:$P$30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1122411</c:v>
                      </c:pt>
                      <c:pt idx="1">
                        <c:v>1260324</c:v>
                      </c:pt>
                      <c:pt idx="2">
                        <c:v>1270066</c:v>
                      </c:pt>
                      <c:pt idx="3">
                        <c:v>1295268</c:v>
                      </c:pt>
                      <c:pt idx="4">
                        <c:v>1285072</c:v>
                      </c:pt>
                      <c:pt idx="5">
                        <c:v>1360452</c:v>
                      </c:pt>
                      <c:pt idx="6">
                        <c:v>1448068</c:v>
                      </c:pt>
                      <c:pt idx="7">
                        <c:v>1517553</c:v>
                      </c:pt>
                      <c:pt idx="8">
                        <c:v>1606712</c:v>
                      </c:pt>
                      <c:pt idx="9">
                        <c:v>1712106</c:v>
                      </c:pt>
                      <c:pt idx="10">
                        <c:v>1806968</c:v>
                      </c:pt>
                      <c:pt idx="11">
                        <c:v>1990765</c:v>
                      </c:pt>
                      <c:pt idx="12">
                        <c:v>2154128</c:v>
                      </c:pt>
                      <c:pt idx="13">
                        <c:v>2166449</c:v>
                      </c:pt>
                      <c:pt idx="14" formatCode="[$-10409]#,##0;\(#,##0\)">
                        <c:v>3444679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774-4A22-9375-58572D69D2F0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Levy'!$A$31</c15:sqref>
                        </c15:formulaRef>
                      </c:ext>
                    </c:extLst>
                    <c:strCache>
                      <c:ptCount val="1"/>
                      <c:pt idx="0">
                        <c:v>Knox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Levy'!$B$31:$S$31</c15:sqref>
                        </c15:fullRef>
                        <c15:formulaRef>
                          <c15:sqref>'ADV Levy'!$B$31:$P$31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3145596</c:v>
                      </c:pt>
                      <c:pt idx="1">
                        <c:v>3570266</c:v>
                      </c:pt>
                      <c:pt idx="2">
                        <c:v>3621745</c:v>
                      </c:pt>
                      <c:pt idx="3">
                        <c:v>3885460</c:v>
                      </c:pt>
                      <c:pt idx="4">
                        <c:v>3989151</c:v>
                      </c:pt>
                      <c:pt idx="5">
                        <c:v>4314182</c:v>
                      </c:pt>
                      <c:pt idx="6">
                        <c:v>4663634</c:v>
                      </c:pt>
                      <c:pt idx="7">
                        <c:v>4673951</c:v>
                      </c:pt>
                      <c:pt idx="8">
                        <c:v>4270709</c:v>
                      </c:pt>
                      <c:pt idx="9">
                        <c:v>3564951</c:v>
                      </c:pt>
                      <c:pt idx="10">
                        <c:v>3859315</c:v>
                      </c:pt>
                      <c:pt idx="11">
                        <c:v>4003119</c:v>
                      </c:pt>
                      <c:pt idx="12">
                        <c:v>4350483</c:v>
                      </c:pt>
                      <c:pt idx="13">
                        <c:v>3620303</c:v>
                      </c:pt>
                      <c:pt idx="14" formatCode="[$-10409]#,##0;\(#,##0\)">
                        <c:v>1812999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774-4A22-9375-58572D69D2F0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Levy'!$A$32</c15:sqref>
                        </c15:formulaRef>
                      </c:ext>
                    </c:extLst>
                    <c:strCache>
                      <c:ptCount val="1"/>
                      <c:pt idx="0">
                        <c:v>Howard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Levy'!$B$32:$S$32</c15:sqref>
                        </c15:fullRef>
                        <c15:formulaRef>
                          <c15:sqref>'ADV Levy'!$B$32:$P$32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995491</c:v>
                      </c:pt>
                      <c:pt idx="1">
                        <c:v>1079283</c:v>
                      </c:pt>
                      <c:pt idx="2">
                        <c:v>1098087</c:v>
                      </c:pt>
                      <c:pt idx="3">
                        <c:v>1233495</c:v>
                      </c:pt>
                      <c:pt idx="4">
                        <c:v>1257353</c:v>
                      </c:pt>
                      <c:pt idx="5">
                        <c:v>1358681</c:v>
                      </c:pt>
                      <c:pt idx="6">
                        <c:v>1378890</c:v>
                      </c:pt>
                      <c:pt idx="7">
                        <c:v>1528663</c:v>
                      </c:pt>
                      <c:pt idx="8">
                        <c:v>1549687</c:v>
                      </c:pt>
                      <c:pt idx="9">
                        <c:v>1573740</c:v>
                      </c:pt>
                      <c:pt idx="10">
                        <c:v>1738472</c:v>
                      </c:pt>
                      <c:pt idx="11">
                        <c:v>2100098</c:v>
                      </c:pt>
                      <c:pt idx="12">
                        <c:v>2199740</c:v>
                      </c:pt>
                      <c:pt idx="13">
                        <c:v>2556023</c:v>
                      </c:pt>
                      <c:pt idx="14" formatCode="[$-10409]#,##0;\(#,##0\)">
                        <c:v>18448240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774-4A22-9375-58572D69D2F0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Levy'!$A$33</c15:sqref>
                        </c15:formulaRef>
                      </c:ext>
                    </c:extLst>
                    <c:strCache>
                      <c:ptCount val="1"/>
                      <c:pt idx="0">
                        <c:v>Irion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Levy'!$B$33:$S$33</c15:sqref>
                        </c15:fullRef>
                        <c15:formulaRef>
                          <c15:sqref>'ADV Levy'!$B$33:$P$33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2466220</c:v>
                      </c:pt>
                      <c:pt idx="1">
                        <c:v>2804384</c:v>
                      </c:pt>
                      <c:pt idx="2">
                        <c:v>2740834</c:v>
                      </c:pt>
                      <c:pt idx="3">
                        <c:v>2745307</c:v>
                      </c:pt>
                      <c:pt idx="4">
                        <c:v>2550492</c:v>
                      </c:pt>
                      <c:pt idx="5">
                        <c:v>2746682</c:v>
                      </c:pt>
                      <c:pt idx="6">
                        <c:v>2860676</c:v>
                      </c:pt>
                      <c:pt idx="7">
                        <c:v>2963115</c:v>
                      </c:pt>
                      <c:pt idx="8">
                        <c:v>2694207</c:v>
                      </c:pt>
                      <c:pt idx="9">
                        <c:v>1673359</c:v>
                      </c:pt>
                      <c:pt idx="10">
                        <c:v>1741865</c:v>
                      </c:pt>
                      <c:pt idx="11">
                        <c:v>1771602</c:v>
                      </c:pt>
                      <c:pt idx="12">
                        <c:v>2056104</c:v>
                      </c:pt>
                      <c:pt idx="13">
                        <c:v>1550174</c:v>
                      </c:pt>
                      <c:pt idx="14" formatCode="[$-10409]#,##0;\(#,##0\)">
                        <c:v>8286582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5774-4A22-9375-58572D69D2F0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Levy'!$A$34</c15:sqref>
                        </c15:formulaRef>
                      </c:ext>
                    </c:extLst>
                    <c:strCache>
                      <c:ptCount val="1"/>
                      <c:pt idx="0">
                        <c:v>Lamb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Levy'!$B$34:$S$34</c15:sqref>
                        </c15:fullRef>
                        <c15:formulaRef>
                          <c15:sqref>'ADV Levy'!$B$34:$P$34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5"/>
                      <c:pt idx="0">
                        <c:v>1119677</c:v>
                      </c:pt>
                      <c:pt idx="1">
                        <c:v>1207222</c:v>
                      </c:pt>
                      <c:pt idx="2">
                        <c:v>1195645</c:v>
                      </c:pt>
                      <c:pt idx="3">
                        <c:v>1264271</c:v>
                      </c:pt>
                      <c:pt idx="4" formatCode="#,##0">
                        <c:v>1288346</c:v>
                      </c:pt>
                      <c:pt idx="5" formatCode="#,##0">
                        <c:v>1371245</c:v>
                      </c:pt>
                      <c:pt idx="6" formatCode="#,##0">
                        <c:v>1357077</c:v>
                      </c:pt>
                      <c:pt idx="7" formatCode="#,##0">
                        <c:v>1537609</c:v>
                      </c:pt>
                      <c:pt idx="8" formatCode="#,##0">
                        <c:v>1620362</c:v>
                      </c:pt>
                      <c:pt idx="9" formatCode="#,##0">
                        <c:v>1628135</c:v>
                      </c:pt>
                      <c:pt idx="10" formatCode="#,##0">
                        <c:v>1696942</c:v>
                      </c:pt>
                      <c:pt idx="11" formatCode="#,##0">
                        <c:v>1725249</c:v>
                      </c:pt>
                      <c:pt idx="12" formatCode="#,##0">
                        <c:v>1796153</c:v>
                      </c:pt>
                      <c:pt idx="13" formatCode="#,##0">
                        <c:v>1791163</c:v>
                      </c:pt>
                      <c:pt idx="14" formatCode="[$-10409]#,##0;\(#,##0\)">
                        <c:v>8765254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5774-4A22-9375-58572D69D2F0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Levy'!$A$35</c15:sqref>
                        </c15:formulaRef>
                      </c:ext>
                    </c:extLst>
                    <c:strCache>
                      <c:ptCount val="1"/>
                      <c:pt idx="0">
                        <c:v>Kent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Levy'!$B$35:$S$35</c15:sqref>
                        </c15:fullRef>
                        <c15:formulaRef>
                          <c15:sqref>'ADV Levy'!$B$35:$P$35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6355721</c:v>
                      </c:pt>
                      <c:pt idx="1">
                        <c:v>1207222</c:v>
                      </c:pt>
                      <c:pt idx="2">
                        <c:v>1207222</c:v>
                      </c:pt>
                      <c:pt idx="3">
                        <c:v>1264271</c:v>
                      </c:pt>
                      <c:pt idx="4">
                        <c:v>6725034</c:v>
                      </c:pt>
                      <c:pt idx="5">
                        <c:v>8053921</c:v>
                      </c:pt>
                      <c:pt idx="6">
                        <c:v>7790854</c:v>
                      </c:pt>
                      <c:pt idx="7">
                        <c:v>7110537</c:v>
                      </c:pt>
                      <c:pt idx="8">
                        <c:v>69762</c:v>
                      </c:pt>
                      <c:pt idx="9">
                        <c:v>7070064</c:v>
                      </c:pt>
                      <c:pt idx="10">
                        <c:v>7241854</c:v>
                      </c:pt>
                      <c:pt idx="11">
                        <c:v>7980168</c:v>
                      </c:pt>
                      <c:pt idx="12">
                        <c:v>8009634</c:v>
                      </c:pt>
                      <c:pt idx="13">
                        <c:v>7917797</c:v>
                      </c:pt>
                      <c:pt idx="14" formatCode="[$-10409]#,##0;\(#,##0\)">
                        <c:v>3674232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5774-4A22-9375-58572D69D2F0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Levy'!$A$36</c15:sqref>
                        </c15:formulaRef>
                      </c:ext>
                    </c:extLst>
                    <c:strCache>
                      <c:ptCount val="1"/>
                      <c:pt idx="0">
                        <c:v>Loving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Levy'!$B$36:$S$36</c15:sqref>
                        </c15:fullRef>
                        <c15:formulaRef>
                          <c15:sqref>'ADV Levy'!$B$36:$P$36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2730689</c:v>
                      </c:pt>
                      <c:pt idx="1">
                        <c:v>2948303</c:v>
                      </c:pt>
                      <c:pt idx="2">
                        <c:v>3443240</c:v>
                      </c:pt>
                      <c:pt idx="3">
                        <c:v>3805135</c:v>
                      </c:pt>
                      <c:pt idx="4">
                        <c:v>3835144</c:v>
                      </c:pt>
                      <c:pt idx="5">
                        <c:v>4018536</c:v>
                      </c:pt>
                      <c:pt idx="6">
                        <c:v>6367082</c:v>
                      </c:pt>
                      <c:pt idx="7">
                        <c:v>8711413</c:v>
                      </c:pt>
                      <c:pt idx="8">
                        <c:v>10900258</c:v>
                      </c:pt>
                      <c:pt idx="9">
                        <c:v>11669590</c:v>
                      </c:pt>
                      <c:pt idx="10">
                        <c:v>12307403</c:v>
                      </c:pt>
                      <c:pt idx="11">
                        <c:v>18319354</c:v>
                      </c:pt>
                      <c:pt idx="12">
                        <c:v>37978763</c:v>
                      </c:pt>
                      <c:pt idx="13">
                        <c:v>39691755</c:v>
                      </c:pt>
                      <c:pt idx="14" formatCode="[$-10409]#,##0;\(#,##0\)">
                        <c:v>34930921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5774-4A22-9375-58572D69D2F0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Levy'!$A$37</c15:sqref>
                        </c15:formulaRef>
                      </c:ext>
                    </c:extLst>
                    <c:strCache>
                      <c:ptCount val="1"/>
                      <c:pt idx="0">
                        <c:v>Lubbock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Levy'!$B$37:$S$37</c15:sqref>
                        </c15:fullRef>
                        <c15:formulaRef>
                          <c15:sqref>'ADV Levy'!$B$37:$P$37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40162541</c:v>
                      </c:pt>
                      <c:pt idx="1">
                        <c:v>45864361</c:v>
                      </c:pt>
                      <c:pt idx="2">
                        <c:v>48135933</c:v>
                      </c:pt>
                      <c:pt idx="3">
                        <c:v>49600070</c:v>
                      </c:pt>
                      <c:pt idx="4">
                        <c:v>51034289</c:v>
                      </c:pt>
                      <c:pt idx="5">
                        <c:v>55766570</c:v>
                      </c:pt>
                      <c:pt idx="6">
                        <c:v>57389133</c:v>
                      </c:pt>
                      <c:pt idx="7">
                        <c:v>59137824</c:v>
                      </c:pt>
                      <c:pt idx="8">
                        <c:v>65009515</c:v>
                      </c:pt>
                      <c:pt idx="9">
                        <c:v>69058635</c:v>
                      </c:pt>
                      <c:pt idx="10">
                        <c:v>73357209</c:v>
                      </c:pt>
                      <c:pt idx="11">
                        <c:v>75734082</c:v>
                      </c:pt>
                      <c:pt idx="12">
                        <c:v>78590504</c:v>
                      </c:pt>
                      <c:pt idx="13">
                        <c:v>81459657</c:v>
                      </c:pt>
                      <c:pt idx="14" formatCode="[$-10409]#,##0;\(#,##0\)">
                        <c:v>92815899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5774-4A22-9375-58572D69D2F0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Levy'!$A$38</c15:sqref>
                        </c15:formulaRef>
                      </c:ext>
                    </c:extLst>
                    <c:strCache>
                      <c:ptCount val="1"/>
                      <c:pt idx="0">
                        <c:v>Lynn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Levy'!$B$38:$S$38</c15:sqref>
                        </c15:fullRef>
                        <c15:formulaRef>
                          <c15:sqref>'ADV Levy'!$B$38:$P$38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2329138</c:v>
                      </c:pt>
                      <c:pt idx="1">
                        <c:v>2574031</c:v>
                      </c:pt>
                      <c:pt idx="2">
                        <c:v>2682824</c:v>
                      </c:pt>
                      <c:pt idx="3">
                        <c:v>2842135</c:v>
                      </c:pt>
                      <c:pt idx="4">
                        <c:v>2736631</c:v>
                      </c:pt>
                      <c:pt idx="5">
                        <c:v>2853763</c:v>
                      </c:pt>
                      <c:pt idx="6">
                        <c:v>3053622</c:v>
                      </c:pt>
                      <c:pt idx="7">
                        <c:v>3186310</c:v>
                      </c:pt>
                      <c:pt idx="8">
                        <c:v>3209600</c:v>
                      </c:pt>
                      <c:pt idx="9">
                        <c:v>3092262</c:v>
                      </c:pt>
                      <c:pt idx="10">
                        <c:v>3128285</c:v>
                      </c:pt>
                      <c:pt idx="11">
                        <c:v>3383766</c:v>
                      </c:pt>
                      <c:pt idx="12">
                        <c:v>3585288</c:v>
                      </c:pt>
                      <c:pt idx="13">
                        <c:v>3576903</c:v>
                      </c:pt>
                      <c:pt idx="14" formatCode="[$-10409]#,##0;\(#,##0\)">
                        <c:v>3739158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5774-4A22-9375-58572D69D2F0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Levy'!$A$39</c15:sqref>
                        </c15:formulaRef>
                      </c:ext>
                    </c:extLst>
                    <c:strCache>
                      <c:ptCount val="1"/>
                      <c:pt idx="0">
                        <c:v>Martin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Levy'!$B$39:$S$39</c15:sqref>
                        </c15:fullRef>
                        <c15:formulaRef>
                          <c15:sqref>'ADV Levy'!$B$39:$P$39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3628379</c:v>
                      </c:pt>
                      <c:pt idx="1">
                        <c:v>4809283</c:v>
                      </c:pt>
                      <c:pt idx="2">
                        <c:v>5252444</c:v>
                      </c:pt>
                      <c:pt idx="3">
                        <c:v>20518344</c:v>
                      </c:pt>
                      <c:pt idx="4">
                        <c:v>7180285</c:v>
                      </c:pt>
                      <c:pt idx="5">
                        <c:v>9752374</c:v>
                      </c:pt>
                      <c:pt idx="6">
                        <c:v>12449847</c:v>
                      </c:pt>
                      <c:pt idx="7">
                        <c:v>14791112</c:v>
                      </c:pt>
                      <c:pt idx="8">
                        <c:v>15176069</c:v>
                      </c:pt>
                      <c:pt idx="9">
                        <c:v>15144316</c:v>
                      </c:pt>
                      <c:pt idx="10">
                        <c:v>15172695</c:v>
                      </c:pt>
                      <c:pt idx="11">
                        <c:v>18026254</c:v>
                      </c:pt>
                      <c:pt idx="12">
                        <c:v>22810679</c:v>
                      </c:pt>
                      <c:pt idx="13">
                        <c:v>58208159</c:v>
                      </c:pt>
                      <c:pt idx="14" formatCode="[$-10409]#,##0;\(#,##0\)">
                        <c:v>33677164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5774-4A22-9375-58572D69D2F0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Levy'!$A$40</c15:sqref>
                        </c15:formulaRef>
                      </c:ext>
                    </c:extLst>
                    <c:strCache>
                      <c:ptCount val="1"/>
                      <c:pt idx="0">
                        <c:v>McCulloch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Levy'!$B$40:$S$40</c15:sqref>
                        </c15:fullRef>
                        <c15:formulaRef>
                          <c15:sqref>'ADV Levy'!$B$40:$P$40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1438016</c:v>
                      </c:pt>
                      <c:pt idx="1">
                        <c:v>1553906</c:v>
                      </c:pt>
                      <c:pt idx="2">
                        <c:v>1994442</c:v>
                      </c:pt>
                      <c:pt idx="3">
                        <c:v>2202804</c:v>
                      </c:pt>
                      <c:pt idx="4">
                        <c:v>2365979</c:v>
                      </c:pt>
                      <c:pt idx="5">
                        <c:v>2479949</c:v>
                      </c:pt>
                      <c:pt idx="6">
                        <c:v>2578142</c:v>
                      </c:pt>
                      <c:pt idx="7">
                        <c:v>2647639</c:v>
                      </c:pt>
                      <c:pt idx="8">
                        <c:v>2828945</c:v>
                      </c:pt>
                      <c:pt idx="9">
                        <c:v>2943008</c:v>
                      </c:pt>
                      <c:pt idx="10">
                        <c:v>3859639</c:v>
                      </c:pt>
                      <c:pt idx="11">
                        <c:v>4372369</c:v>
                      </c:pt>
                      <c:pt idx="12">
                        <c:v>4815548</c:v>
                      </c:pt>
                      <c:pt idx="13">
                        <c:v>5260859</c:v>
                      </c:pt>
                      <c:pt idx="14" formatCode="[$-10409]#,##0;\(#,##0\)">
                        <c:v>5693936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5774-4A22-9375-58572D69D2F0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Levy'!$A$41</c15:sqref>
                        </c15:formulaRef>
                      </c:ext>
                    </c:extLst>
                    <c:strCache>
                      <c:ptCount val="1"/>
                      <c:pt idx="0">
                        <c:v>Motley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Levy'!$B$41:$S$41</c15:sqref>
                        </c15:fullRef>
                        <c15:formulaRef>
                          <c15:sqref>'ADV Levy'!$B$41:$P$41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824017</c:v>
                      </c:pt>
                      <c:pt idx="1">
                        <c:v>916554</c:v>
                      </c:pt>
                      <c:pt idx="2">
                        <c:v>1047103</c:v>
                      </c:pt>
                      <c:pt idx="3">
                        <c:v>1127315</c:v>
                      </c:pt>
                      <c:pt idx="4">
                        <c:v>1215894</c:v>
                      </c:pt>
                      <c:pt idx="5">
                        <c:v>1285929</c:v>
                      </c:pt>
                      <c:pt idx="6">
                        <c:v>1404260</c:v>
                      </c:pt>
                      <c:pt idx="7">
                        <c:v>1415810</c:v>
                      </c:pt>
                      <c:pt idx="8">
                        <c:v>1386371</c:v>
                      </c:pt>
                      <c:pt idx="9">
                        <c:v>1416409</c:v>
                      </c:pt>
                      <c:pt idx="10">
                        <c:v>1547381</c:v>
                      </c:pt>
                      <c:pt idx="11">
                        <c:v>1570591</c:v>
                      </c:pt>
                      <c:pt idx="12">
                        <c:v>1641724</c:v>
                      </c:pt>
                      <c:pt idx="13">
                        <c:v>1690451</c:v>
                      </c:pt>
                      <c:pt idx="14" formatCode="[$-10409]#,##0;\(#,##0\)">
                        <c:v>834193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5774-4A22-9375-58572D69D2F0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Levy'!$A$42</c15:sqref>
                        </c15:formulaRef>
                      </c:ext>
                    </c:extLst>
                    <c:strCache>
                      <c:ptCount val="1"/>
                      <c:pt idx="0">
                        <c:v>Menard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Levy'!$B$42:$S$42</c15:sqref>
                        </c15:fullRef>
                        <c15:formulaRef>
                          <c15:sqref>'ADV Levy'!$B$42:$P$42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21162986</c:v>
                      </c:pt>
                      <c:pt idx="1">
                        <c:v>23489746</c:v>
                      </c:pt>
                      <c:pt idx="2">
                        <c:v>24620026</c:v>
                      </c:pt>
                      <c:pt idx="3">
                        <c:v>26301805</c:v>
                      </c:pt>
                      <c:pt idx="4">
                        <c:v>26186344</c:v>
                      </c:pt>
                      <c:pt idx="5">
                        <c:v>25168451</c:v>
                      </c:pt>
                      <c:pt idx="6">
                        <c:v>26054494</c:v>
                      </c:pt>
                      <c:pt idx="7">
                        <c:v>27050391</c:v>
                      </c:pt>
                      <c:pt idx="8">
                        <c:v>31484816</c:v>
                      </c:pt>
                      <c:pt idx="9">
                        <c:v>32978176</c:v>
                      </c:pt>
                      <c:pt idx="10">
                        <c:v>36531689</c:v>
                      </c:pt>
                      <c:pt idx="11">
                        <c:v>38148954</c:v>
                      </c:pt>
                      <c:pt idx="12">
                        <c:v>48478580</c:v>
                      </c:pt>
                      <c:pt idx="13">
                        <c:v>51181878</c:v>
                      </c:pt>
                      <c:pt idx="14" formatCode="[$-10409]#,##0;\(#,##0\)">
                        <c:v>1934211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5774-4A22-9375-58572D69D2F0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Levy'!$A$43</c15:sqref>
                        </c15:formulaRef>
                      </c:ext>
                    </c:extLst>
                    <c:strCache>
                      <c:ptCount val="1"/>
                      <c:pt idx="0">
                        <c:v>Moore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Levy'!$B$43:$S$43</c15:sqref>
                        </c15:fullRef>
                        <c15:formulaRef>
                          <c15:sqref>'ADV Levy'!$B$43:$P$43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3225005</c:v>
                      </c:pt>
                      <c:pt idx="1">
                        <c:v>3503194</c:v>
                      </c:pt>
                      <c:pt idx="2">
                        <c:v>3537602</c:v>
                      </c:pt>
                      <c:pt idx="3">
                        <c:v>4201885</c:v>
                      </c:pt>
                      <c:pt idx="4">
                        <c:v>4539529</c:v>
                      </c:pt>
                      <c:pt idx="5">
                        <c:v>5579327</c:v>
                      </c:pt>
                      <c:pt idx="6">
                        <c:v>5911010</c:v>
                      </c:pt>
                      <c:pt idx="7">
                        <c:v>6331943</c:v>
                      </c:pt>
                      <c:pt idx="8">
                        <c:v>6258523</c:v>
                      </c:pt>
                      <c:pt idx="9">
                        <c:v>5095482</c:v>
                      </c:pt>
                      <c:pt idx="10">
                        <c:v>5088691</c:v>
                      </c:pt>
                      <c:pt idx="11">
                        <c:v>5094446</c:v>
                      </c:pt>
                      <c:pt idx="12">
                        <c:v>5358107</c:v>
                      </c:pt>
                      <c:pt idx="13">
                        <c:v>4361825</c:v>
                      </c:pt>
                      <c:pt idx="14" formatCode="[$-10409]#,##0;\(#,##0\)">
                        <c:v>12480733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5774-4A22-9375-58572D69D2F0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Levy'!$A$45</c15:sqref>
                        </c15:formulaRef>
                      </c:ext>
                    </c:extLst>
                    <c:strCache>
                      <c:ptCount val="1"/>
                      <c:pt idx="0">
                        <c:v>Ochiltree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Levy'!$B$45:$S$45</c15:sqref>
                        </c15:fullRef>
                        <c15:formulaRef>
                          <c15:sqref>'ADV Levy'!$B$45:$P$45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576637</c:v>
                      </c:pt>
                      <c:pt idx="1">
                        <c:v>599432</c:v>
                      </c:pt>
                      <c:pt idx="2">
                        <c:v>603805</c:v>
                      </c:pt>
                      <c:pt idx="3">
                        <c:v>607610</c:v>
                      </c:pt>
                      <c:pt idx="4">
                        <c:v>609328</c:v>
                      </c:pt>
                      <c:pt idx="5">
                        <c:v>556576</c:v>
                      </c:pt>
                      <c:pt idx="6">
                        <c:v>643716</c:v>
                      </c:pt>
                      <c:pt idx="7">
                        <c:v>710813</c:v>
                      </c:pt>
                      <c:pt idx="8">
                        <c:v>796319</c:v>
                      </c:pt>
                      <c:pt idx="9">
                        <c:v>789810</c:v>
                      </c:pt>
                      <c:pt idx="10">
                        <c:v>790484</c:v>
                      </c:pt>
                      <c:pt idx="11">
                        <c:v>788151</c:v>
                      </c:pt>
                      <c:pt idx="12">
                        <c:v>834664</c:v>
                      </c:pt>
                      <c:pt idx="13">
                        <c:v>834640</c:v>
                      </c:pt>
                      <c:pt idx="14" formatCode="[$-10409]#,##0;\(#,##0\)">
                        <c:v>8213137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5774-4A22-9375-58572D69D2F0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Levy'!$A$46</c15:sqref>
                        </c15:formulaRef>
                      </c:ext>
                    </c:extLst>
                    <c:strCache>
                      <c:ptCount val="1"/>
                      <c:pt idx="0">
                        <c:v>Randall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Levy'!$B$46:$S$46</c15:sqref>
                        </c15:fullRef>
                        <c15:formulaRef>
                          <c15:sqref>'ADV Levy'!$B$46:$P$46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4687955</c:v>
                      </c:pt>
                      <c:pt idx="1">
                        <c:v>5134354</c:v>
                      </c:pt>
                      <c:pt idx="2">
                        <c:v>5710036</c:v>
                      </c:pt>
                      <c:pt idx="3">
                        <c:v>6224535</c:v>
                      </c:pt>
                      <c:pt idx="4">
                        <c:v>6776539</c:v>
                      </c:pt>
                      <c:pt idx="5">
                        <c:v>7633572</c:v>
                      </c:pt>
                      <c:pt idx="6">
                        <c:v>9925361</c:v>
                      </c:pt>
                      <c:pt idx="7">
                        <c:v>10701174</c:v>
                      </c:pt>
                      <c:pt idx="8">
                        <c:v>10783314</c:v>
                      </c:pt>
                      <c:pt idx="9">
                        <c:v>10767604</c:v>
                      </c:pt>
                      <c:pt idx="10">
                        <c:v>11547514</c:v>
                      </c:pt>
                      <c:pt idx="11">
                        <c:v>11554087</c:v>
                      </c:pt>
                      <c:pt idx="12">
                        <c:v>11119050</c:v>
                      </c:pt>
                      <c:pt idx="13">
                        <c:v>11509124</c:v>
                      </c:pt>
                      <c:pt idx="14" formatCode="[$-10409]#,##0;\(#,##0\)">
                        <c:v>52863423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5774-4A22-9375-58572D69D2F0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Levy'!$A$47</c15:sqref>
                        </c15:formulaRef>
                      </c:ext>
                    </c:extLst>
                    <c:strCache>
                      <c:ptCount val="1"/>
                      <c:pt idx="0">
                        <c:v>Mitchell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Levy'!$B$47:$S$47</c15:sqref>
                        </c15:fullRef>
                        <c15:formulaRef>
                          <c15:sqref>'ADV Levy'!$B$47:$P$47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4511875</c:v>
                      </c:pt>
                      <c:pt idx="1">
                        <c:v>4984217</c:v>
                      </c:pt>
                      <c:pt idx="2">
                        <c:v>5204687</c:v>
                      </c:pt>
                      <c:pt idx="3">
                        <c:v>5569438</c:v>
                      </c:pt>
                      <c:pt idx="4">
                        <c:v>6038701</c:v>
                      </c:pt>
                      <c:pt idx="5">
                        <c:v>6512864</c:v>
                      </c:pt>
                      <c:pt idx="6">
                        <c:v>7066171</c:v>
                      </c:pt>
                      <c:pt idx="7">
                        <c:v>7884026</c:v>
                      </c:pt>
                      <c:pt idx="8">
                        <c:v>8317997</c:v>
                      </c:pt>
                      <c:pt idx="9">
                        <c:v>7150511</c:v>
                      </c:pt>
                      <c:pt idx="10">
                        <c:v>7155489</c:v>
                      </c:pt>
                      <c:pt idx="11">
                        <c:v>7494099</c:v>
                      </c:pt>
                      <c:pt idx="12">
                        <c:v>7623328</c:v>
                      </c:pt>
                      <c:pt idx="13">
                        <c:v>8083124</c:v>
                      </c:pt>
                      <c:pt idx="14" formatCode="[$-10409]#,##0;\(#,##0\)">
                        <c:v>4309202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5774-4A22-9375-58572D69D2F0}"/>
                  </c:ext>
                </c:extLst>
              </c15:ser>
            </c15:filteredLineSeries>
            <c15:filteredLine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Levy'!$A$48</c15:sqref>
                        </c15:formulaRef>
                      </c:ext>
                    </c:extLst>
                    <c:strCache>
                      <c:ptCount val="1"/>
                      <c:pt idx="0">
                        <c:v>Nolan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Levy'!$B$48:$S$48</c15:sqref>
                        </c15:fullRef>
                        <c15:formulaRef>
                          <c15:sqref>'ADV Levy'!$B$48:$P$48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19390788</c:v>
                      </c:pt>
                      <c:pt idx="1">
                        <c:v>24391414</c:v>
                      </c:pt>
                      <c:pt idx="2">
                        <c:v>22452175</c:v>
                      </c:pt>
                      <c:pt idx="3">
                        <c:v>24449528</c:v>
                      </c:pt>
                      <c:pt idx="4">
                        <c:v>24852556</c:v>
                      </c:pt>
                      <c:pt idx="5">
                        <c:v>23337407</c:v>
                      </c:pt>
                      <c:pt idx="6">
                        <c:v>23322759</c:v>
                      </c:pt>
                      <c:pt idx="7">
                        <c:v>24185565</c:v>
                      </c:pt>
                      <c:pt idx="8">
                        <c:v>19630006</c:v>
                      </c:pt>
                      <c:pt idx="9">
                        <c:v>17314018</c:v>
                      </c:pt>
                      <c:pt idx="10">
                        <c:v>20480981</c:v>
                      </c:pt>
                      <c:pt idx="11">
                        <c:v>22542876</c:v>
                      </c:pt>
                      <c:pt idx="12">
                        <c:v>27576670</c:v>
                      </c:pt>
                      <c:pt idx="13">
                        <c:v>30128405</c:v>
                      </c:pt>
                      <c:pt idx="14" formatCode="[$-10409]#,##0;\(#,##0\)">
                        <c:v>12062112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5774-4A22-9375-58572D69D2F0}"/>
                  </c:ext>
                </c:extLst>
              </c15:ser>
            </c15:filteredLineSeries>
            <c15:filteredLine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Levy'!$A$49</c15:sqref>
                        </c15:formulaRef>
                      </c:ext>
                    </c:extLst>
                    <c:strCache>
                      <c:ptCount val="1"/>
                      <c:pt idx="0">
                        <c:v>Pecos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Levy'!$B$49:$S$49</c15:sqref>
                        </c15:fullRef>
                        <c15:formulaRef>
                          <c15:sqref>'ADV Levy'!$B$49:$P$49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34522714</c:v>
                      </c:pt>
                      <c:pt idx="1">
                        <c:v>36552270</c:v>
                      </c:pt>
                      <c:pt idx="2">
                        <c:v>36978857</c:v>
                      </c:pt>
                      <c:pt idx="3">
                        <c:v>37542777</c:v>
                      </c:pt>
                      <c:pt idx="4">
                        <c:v>39971397</c:v>
                      </c:pt>
                      <c:pt idx="5">
                        <c:v>40762690</c:v>
                      </c:pt>
                      <c:pt idx="6">
                        <c:v>42354185</c:v>
                      </c:pt>
                      <c:pt idx="7">
                        <c:v>43742370</c:v>
                      </c:pt>
                      <c:pt idx="8">
                        <c:v>46508589</c:v>
                      </c:pt>
                      <c:pt idx="9">
                        <c:v>48336129</c:v>
                      </c:pt>
                      <c:pt idx="10">
                        <c:v>51229035</c:v>
                      </c:pt>
                      <c:pt idx="11">
                        <c:v>54035814</c:v>
                      </c:pt>
                      <c:pt idx="12">
                        <c:v>57560616</c:v>
                      </c:pt>
                      <c:pt idx="13">
                        <c:v>58167558</c:v>
                      </c:pt>
                      <c:pt idx="14" formatCode="[$-10409]#,##0;\(#,##0\)">
                        <c:v>31923954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5774-4A22-9375-58572D69D2F0}"/>
                  </c:ext>
                </c:extLst>
              </c15:ser>
            </c15:filteredLineSeries>
            <c15:filteredLine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Levy'!$A$50</c15:sqref>
                        </c15:formulaRef>
                      </c:ext>
                    </c:extLst>
                    <c:strCache>
                      <c:ptCount val="1"/>
                      <c:pt idx="0">
                        <c:v>Roberts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Levy'!$B$50:$S$50</c15:sqref>
                        </c15:fullRef>
                        <c15:formulaRef>
                          <c15:sqref>'ADV Levy'!$B$50:$P$50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1517181</c:v>
                      </c:pt>
                      <c:pt idx="1">
                        <c:v>1816030</c:v>
                      </c:pt>
                      <c:pt idx="2">
                        <c:v>1979164</c:v>
                      </c:pt>
                      <c:pt idx="3">
                        <c:v>1838446</c:v>
                      </c:pt>
                      <c:pt idx="4">
                        <c:v>1921072</c:v>
                      </c:pt>
                      <c:pt idx="5">
                        <c:v>2333988</c:v>
                      </c:pt>
                      <c:pt idx="6">
                        <c:v>2600564</c:v>
                      </c:pt>
                      <c:pt idx="7">
                        <c:v>3224309</c:v>
                      </c:pt>
                      <c:pt idx="8">
                        <c:v>3023148</c:v>
                      </c:pt>
                      <c:pt idx="9">
                        <c:v>2960642</c:v>
                      </c:pt>
                      <c:pt idx="10">
                        <c:v>3314721</c:v>
                      </c:pt>
                      <c:pt idx="11">
                        <c:v>3542571</c:v>
                      </c:pt>
                      <c:pt idx="12">
                        <c:v>3518537</c:v>
                      </c:pt>
                      <c:pt idx="13">
                        <c:v>3496486</c:v>
                      </c:pt>
                      <c:pt idx="14" formatCode="[$-10409]#,##0;\(#,##0\)">
                        <c:v>2260101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5774-4A22-9375-58572D69D2F0}"/>
                  </c:ext>
                </c:extLst>
              </c15:ser>
            </c15:filteredLineSeries>
            <c15:filteredLineSeries>
              <c15:ser>
                <c:idx val="49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Levy'!$A$51</c15:sqref>
                        </c15:formulaRef>
                      </c:ext>
                    </c:extLst>
                    <c:strCache>
                      <c:ptCount val="1"/>
                      <c:pt idx="0">
                        <c:v>Reagan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Levy'!$B$51:$S$51</c15:sqref>
                        </c15:fullRef>
                        <c15:formulaRef>
                          <c15:sqref>'ADV Levy'!$B$51:$P$51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22857206</c:v>
                      </c:pt>
                      <c:pt idx="1">
                        <c:v>25265410</c:v>
                      </c:pt>
                      <c:pt idx="2">
                        <c:v>26181135</c:v>
                      </c:pt>
                      <c:pt idx="3">
                        <c:v>27316941</c:v>
                      </c:pt>
                      <c:pt idx="4">
                        <c:v>28422647</c:v>
                      </c:pt>
                      <c:pt idx="5">
                        <c:v>29999436</c:v>
                      </c:pt>
                      <c:pt idx="6">
                        <c:v>31379012</c:v>
                      </c:pt>
                      <c:pt idx="7">
                        <c:v>33401347</c:v>
                      </c:pt>
                      <c:pt idx="8">
                        <c:v>35751063</c:v>
                      </c:pt>
                      <c:pt idx="9">
                        <c:v>38258284</c:v>
                      </c:pt>
                      <c:pt idx="10">
                        <c:v>41781189</c:v>
                      </c:pt>
                      <c:pt idx="11">
                        <c:v>44763084</c:v>
                      </c:pt>
                      <c:pt idx="12">
                        <c:v>47608680</c:v>
                      </c:pt>
                      <c:pt idx="13">
                        <c:v>50013647</c:v>
                      </c:pt>
                      <c:pt idx="14" formatCode="[$-10409]#,##0;\(#,##0\)">
                        <c:v>10176014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5774-4A22-9375-58572D69D2F0}"/>
                  </c:ext>
                </c:extLst>
              </c15:ser>
            </c15:filteredLineSeries>
            <c15:filteredLineSeries>
              <c15:ser>
                <c:idx val="50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Levy'!$A$52</c15:sqref>
                        </c15:formulaRef>
                      </c:ext>
                    </c:extLst>
                    <c:strCache>
                      <c:ptCount val="1"/>
                      <c:pt idx="0">
                        <c:v>Reeves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Levy'!$B$52:$S$52</c15:sqref>
                        </c15:fullRef>
                        <c15:formulaRef>
                          <c15:sqref>'ADV Levy'!$B$52:$P$52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5232616</c:v>
                      </c:pt>
                      <c:pt idx="1">
                        <c:v>5987587</c:v>
                      </c:pt>
                      <c:pt idx="2">
                        <c:v>6108254</c:v>
                      </c:pt>
                      <c:pt idx="3">
                        <c:v>6516972</c:v>
                      </c:pt>
                      <c:pt idx="4">
                        <c:v>7056085</c:v>
                      </c:pt>
                      <c:pt idx="5">
                        <c:v>7051425</c:v>
                      </c:pt>
                      <c:pt idx="6">
                        <c:v>6676901</c:v>
                      </c:pt>
                      <c:pt idx="7">
                        <c:v>6829744</c:v>
                      </c:pt>
                      <c:pt idx="8">
                        <c:v>7146675</c:v>
                      </c:pt>
                      <c:pt idx="9">
                        <c:v>7349123</c:v>
                      </c:pt>
                      <c:pt idx="10">
                        <c:v>8091688</c:v>
                      </c:pt>
                      <c:pt idx="11">
                        <c:v>9033241</c:v>
                      </c:pt>
                      <c:pt idx="12">
                        <c:v>10134039</c:v>
                      </c:pt>
                      <c:pt idx="13">
                        <c:v>10785066</c:v>
                      </c:pt>
                      <c:pt idx="14" formatCode="[$-10409]#,##0;\(#,##0\)">
                        <c:v>66881475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C-5774-4A22-9375-58572D69D2F0}"/>
                  </c:ext>
                </c:extLst>
              </c15:ser>
            </c15:filteredLineSeries>
            <c15:filteredLineSeries>
              <c15:ser>
                <c:idx val="51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Levy'!$A$53</c15:sqref>
                        </c15:formulaRef>
                      </c:ext>
                    </c:extLst>
                    <c:strCache>
                      <c:ptCount val="1"/>
                      <c:pt idx="0">
                        <c:v>Runnels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Levy'!$B$53:$S$53</c15:sqref>
                        </c15:fullRef>
                        <c15:formulaRef>
                          <c15:sqref>'ADV Levy'!$B$53:$P$53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2575347</c:v>
                      </c:pt>
                      <c:pt idx="1">
                        <c:v>2828154</c:v>
                      </c:pt>
                      <c:pt idx="2">
                        <c:v>2803187</c:v>
                      </c:pt>
                      <c:pt idx="3">
                        <c:v>2858283</c:v>
                      </c:pt>
                      <c:pt idx="4">
                        <c:v>2819833</c:v>
                      </c:pt>
                      <c:pt idx="5">
                        <c:v>3278263</c:v>
                      </c:pt>
                      <c:pt idx="6">
                        <c:v>4577040</c:v>
                      </c:pt>
                      <c:pt idx="7">
                        <c:v>10483508</c:v>
                      </c:pt>
                      <c:pt idx="8">
                        <c:v>14768126</c:v>
                      </c:pt>
                      <c:pt idx="9">
                        <c:v>15242684</c:v>
                      </c:pt>
                      <c:pt idx="10">
                        <c:v>22120013</c:v>
                      </c:pt>
                      <c:pt idx="11">
                        <c:v>59158281</c:v>
                      </c:pt>
                      <c:pt idx="12">
                        <c:v>88342288</c:v>
                      </c:pt>
                      <c:pt idx="13">
                        <c:v>70365131</c:v>
                      </c:pt>
                      <c:pt idx="14" formatCode="[$-10409]#,##0;\(#,##0\)">
                        <c:v>5671462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5774-4A22-9375-58572D69D2F0}"/>
                  </c:ext>
                </c:extLst>
              </c15:ser>
            </c15:filteredLineSeries>
            <c15:filteredLineSeries>
              <c15:ser>
                <c:idx val="52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Levy'!$A$54</c15:sqref>
                        </c15:formulaRef>
                      </c:ext>
                    </c:extLst>
                    <c:strCache>
                      <c:ptCount val="1"/>
                      <c:pt idx="0">
                        <c:v>Schleicher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Levy'!$B$54:$S$54</c15:sqref>
                        </c15:fullRef>
                        <c15:formulaRef>
                          <c15:sqref>'ADV Levy'!$B$54:$P$54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2178386</c:v>
                      </c:pt>
                      <c:pt idx="1">
                        <c:v>2598385</c:v>
                      </c:pt>
                      <c:pt idx="2">
                        <c:v>3683711</c:v>
                      </c:pt>
                      <c:pt idx="3">
                        <c:v>4112911</c:v>
                      </c:pt>
                      <c:pt idx="4">
                        <c:v>4622891</c:v>
                      </c:pt>
                      <c:pt idx="5">
                        <c:v>5140393</c:v>
                      </c:pt>
                      <c:pt idx="6">
                        <c:v>5386070</c:v>
                      </c:pt>
                      <c:pt idx="7">
                        <c:v>5590752</c:v>
                      </c:pt>
                      <c:pt idx="8">
                        <c:v>4861841</c:v>
                      </c:pt>
                      <c:pt idx="9">
                        <c:v>3188070</c:v>
                      </c:pt>
                      <c:pt idx="10">
                        <c:v>3320258</c:v>
                      </c:pt>
                      <c:pt idx="11">
                        <c:v>3523269</c:v>
                      </c:pt>
                      <c:pt idx="12">
                        <c:v>3588926</c:v>
                      </c:pt>
                      <c:pt idx="13">
                        <c:v>2644026</c:v>
                      </c:pt>
                      <c:pt idx="14" formatCode="[$-10409]#,##0;\(#,##0\)">
                        <c:v>3821945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5774-4A22-9375-58572D69D2F0}"/>
                  </c:ext>
                </c:extLst>
              </c15:ser>
            </c15:filteredLineSeries>
            <c15:filteredLineSeries>
              <c15:ser>
                <c:idx val="53"/>
                <c:order val="5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Levy'!$A$55</c15:sqref>
                        </c15:formulaRef>
                      </c:ext>
                    </c:extLst>
                    <c:strCache>
                      <c:ptCount val="1"/>
                      <c:pt idx="0">
                        <c:v>Presidio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Levy'!$B$55:$S$55</c15:sqref>
                        </c15:fullRef>
                        <c15:formulaRef>
                          <c15:sqref>'ADV Levy'!$B$55:$P$55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3460219</c:v>
                      </c:pt>
                      <c:pt idx="1">
                        <c:v>3742069</c:v>
                      </c:pt>
                      <c:pt idx="2">
                        <c:v>3659075</c:v>
                      </c:pt>
                      <c:pt idx="3">
                        <c:v>3589614</c:v>
                      </c:pt>
                      <c:pt idx="4">
                        <c:v>3639403</c:v>
                      </c:pt>
                      <c:pt idx="5">
                        <c:v>3644413</c:v>
                      </c:pt>
                      <c:pt idx="6">
                        <c:v>3848901</c:v>
                      </c:pt>
                      <c:pt idx="7">
                        <c:v>4191103</c:v>
                      </c:pt>
                      <c:pt idx="8">
                        <c:v>4357507</c:v>
                      </c:pt>
                      <c:pt idx="9">
                        <c:v>4388503</c:v>
                      </c:pt>
                      <c:pt idx="10">
                        <c:v>4427084</c:v>
                      </c:pt>
                      <c:pt idx="11">
                        <c:v>4540481</c:v>
                      </c:pt>
                      <c:pt idx="12">
                        <c:v>5130060</c:v>
                      </c:pt>
                      <c:pt idx="13">
                        <c:v>5372785</c:v>
                      </c:pt>
                      <c:pt idx="14" formatCode="[$-10409]#,##0;\(#,##0\)">
                        <c:v>3986063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5774-4A22-9375-58572D69D2F0}"/>
                  </c:ext>
                </c:extLst>
              </c15:ser>
            </c15:filteredLineSeries>
            <c15:filteredLineSeries>
              <c15:ser>
                <c:idx val="54"/>
                <c:order val="5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Levy'!$A$56</c15:sqref>
                        </c15:formulaRef>
                      </c:ext>
                    </c:extLst>
                    <c:strCache>
                      <c:ptCount val="1"/>
                      <c:pt idx="0">
                        <c:v>Potter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Levy'!$B$56:$S$56</c15:sqref>
                        </c15:fullRef>
                        <c15:formulaRef>
                          <c15:sqref>'ADV Levy'!$B$56:$P$56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2505375</c:v>
                      </c:pt>
                      <c:pt idx="1">
                        <c:v>3078890</c:v>
                      </c:pt>
                      <c:pt idx="2">
                        <c:v>2799923</c:v>
                      </c:pt>
                      <c:pt idx="3">
                        <c:v>2842088</c:v>
                      </c:pt>
                      <c:pt idx="4">
                        <c:v>3005057</c:v>
                      </c:pt>
                      <c:pt idx="5">
                        <c:v>3086641</c:v>
                      </c:pt>
                      <c:pt idx="6">
                        <c:v>3435775</c:v>
                      </c:pt>
                      <c:pt idx="7">
                        <c:v>3440048</c:v>
                      </c:pt>
                      <c:pt idx="8">
                        <c:v>3362904</c:v>
                      </c:pt>
                      <c:pt idx="9">
                        <c:v>2805489</c:v>
                      </c:pt>
                      <c:pt idx="10">
                        <c:v>2700935</c:v>
                      </c:pt>
                      <c:pt idx="11">
                        <c:v>2654833</c:v>
                      </c:pt>
                      <c:pt idx="12">
                        <c:v>3536299</c:v>
                      </c:pt>
                      <c:pt idx="13">
                        <c:v>3413110</c:v>
                      </c:pt>
                      <c:pt idx="14" formatCode="[$-10409]#,##0;\(#,##0\)">
                        <c:v>60391346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5774-4A22-9375-58572D69D2F0}"/>
                  </c:ext>
                </c:extLst>
              </c15:ser>
            </c15:filteredLineSeries>
            <c15:filteredLineSeries>
              <c15:ser>
                <c:idx val="55"/>
                <c:order val="5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Levy'!$A$57</c15:sqref>
                        </c15:formulaRef>
                      </c:ext>
                    </c:extLst>
                    <c:strCache>
                      <c:ptCount val="1"/>
                      <c:pt idx="0">
                        <c:v>Sherman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Levy'!$B$57:$S$57</c15:sqref>
                        </c15:fullRef>
                        <c15:formulaRef>
                          <c15:sqref>'ADV Levy'!$B$57:$P$57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8513322</c:v>
                      </c:pt>
                      <c:pt idx="1">
                        <c:v>7358371</c:v>
                      </c:pt>
                      <c:pt idx="2">
                        <c:v>9068384</c:v>
                      </c:pt>
                      <c:pt idx="3">
                        <c:v>10105748</c:v>
                      </c:pt>
                      <c:pt idx="4">
                        <c:v>10707029</c:v>
                      </c:pt>
                      <c:pt idx="5">
                        <c:v>10445075</c:v>
                      </c:pt>
                      <c:pt idx="6">
                        <c:v>10725674</c:v>
                      </c:pt>
                      <c:pt idx="7">
                        <c:v>11496813</c:v>
                      </c:pt>
                      <c:pt idx="8">
                        <c:v>9543819</c:v>
                      </c:pt>
                      <c:pt idx="9">
                        <c:v>9183342</c:v>
                      </c:pt>
                      <c:pt idx="10">
                        <c:v>8848483</c:v>
                      </c:pt>
                      <c:pt idx="11">
                        <c:v>11467078</c:v>
                      </c:pt>
                      <c:pt idx="12">
                        <c:v>14256584</c:v>
                      </c:pt>
                      <c:pt idx="13">
                        <c:v>12632526</c:v>
                      </c:pt>
                      <c:pt idx="14" formatCode="[$-10409]#,##0;\(#,##0\)">
                        <c:v>3989740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5774-4A22-9375-58572D69D2F0}"/>
                  </c:ext>
                </c:extLst>
              </c15:ser>
            </c15:filteredLineSeries>
            <c15:filteredLineSeries>
              <c15:ser>
                <c:idx val="56"/>
                <c:order val="5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Levy'!$A$58</c15:sqref>
                        </c15:formulaRef>
                      </c:ext>
                    </c:extLst>
                    <c:strCache>
                      <c:ptCount val="1"/>
                      <c:pt idx="0">
                        <c:v>Scurry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Levy'!$B$58:$S$58</c15:sqref>
                        </c15:fullRef>
                        <c15:formulaRef>
                          <c15:sqref>'ADV Levy'!$B$58:$P$58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2511235</c:v>
                      </c:pt>
                      <c:pt idx="1">
                        <c:v>2728432</c:v>
                      </c:pt>
                      <c:pt idx="2">
                        <c:v>3041768</c:v>
                      </c:pt>
                      <c:pt idx="3">
                        <c:v>3111353</c:v>
                      </c:pt>
                      <c:pt idx="4">
                        <c:v>3110413</c:v>
                      </c:pt>
                      <c:pt idx="5">
                        <c:v>3203517</c:v>
                      </c:pt>
                      <c:pt idx="6">
                        <c:v>3207447</c:v>
                      </c:pt>
                      <c:pt idx="7">
                        <c:v>3386607</c:v>
                      </c:pt>
                      <c:pt idx="8">
                        <c:v>3410352</c:v>
                      </c:pt>
                      <c:pt idx="9">
                        <c:v>3488001</c:v>
                      </c:pt>
                      <c:pt idx="10">
                        <c:v>4147133</c:v>
                      </c:pt>
                      <c:pt idx="11">
                        <c:v>3788407</c:v>
                      </c:pt>
                      <c:pt idx="12">
                        <c:v>3934033</c:v>
                      </c:pt>
                      <c:pt idx="14" formatCode="[$-10409]#,##0;\(#,##0\)">
                        <c:v>12899867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5774-4A22-9375-58572D69D2F0}"/>
                  </c:ext>
                </c:extLst>
              </c15:ser>
            </c15:filteredLineSeries>
            <c15:filteredLineSeries>
              <c15:ser>
                <c:idx val="57"/>
                <c:order val="5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Levy'!$A$59</c15:sqref>
                        </c15:formulaRef>
                      </c:ext>
                    </c:extLst>
                    <c:strCache>
                      <c:ptCount val="1"/>
                      <c:pt idx="0">
                        <c:v>Sterling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Levy'!$B$59:$S$59</c15:sqref>
                        </c15:fullRef>
                        <c15:formulaRef>
                          <c15:sqref>'ADV Levy'!$B$59:$P$59</c15:sqref>
                        </c15:formulaRef>
                      </c:ext>
                    </c:extLst>
                    <c:numCache>
                      <c:formatCode>"$"#,##0_);[Red]\("$"#,##0\)</c:formatCode>
                      <c:ptCount val="15"/>
                      <c:pt idx="0">
                        <c:v>2285447</c:v>
                      </c:pt>
                      <c:pt idx="1">
                        <c:v>2847663</c:v>
                      </c:pt>
                      <c:pt idx="2">
                        <c:v>2810895</c:v>
                      </c:pt>
                      <c:pt idx="3">
                        <c:v>2911554</c:v>
                      </c:pt>
                      <c:pt idx="4">
                        <c:v>2925422</c:v>
                      </c:pt>
                      <c:pt idx="5">
                        <c:v>2910333</c:v>
                      </c:pt>
                      <c:pt idx="6">
                        <c:v>2967066</c:v>
                      </c:pt>
                      <c:pt idx="7">
                        <c:v>3181757</c:v>
                      </c:pt>
                      <c:pt idx="8">
                        <c:v>3259188</c:v>
                      </c:pt>
                      <c:pt idx="9">
                        <c:v>3408504</c:v>
                      </c:pt>
                      <c:pt idx="10">
                        <c:v>3558876</c:v>
                      </c:pt>
                      <c:pt idx="11">
                        <c:v>4489108</c:v>
                      </c:pt>
                      <c:pt idx="12" formatCode="#,##0">
                        <c:v>4620402</c:v>
                      </c:pt>
                      <c:pt idx="13" formatCode="#,##0">
                        <c:v>3687262</c:v>
                      </c:pt>
                      <c:pt idx="14" formatCode="[$-10409]#,##0;\(#,##0\)">
                        <c:v>4628648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5774-4A22-9375-58572D69D2F0}"/>
                  </c:ext>
                </c:extLst>
              </c15:ser>
            </c15:filteredLineSeries>
            <c15:filteredLineSeries>
              <c15:ser>
                <c:idx val="58"/>
                <c:order val="5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Levy'!$A$60</c15:sqref>
                        </c15:formulaRef>
                      </c:ext>
                    </c:extLst>
                    <c:strCache>
                      <c:ptCount val="1"/>
                      <c:pt idx="0">
                        <c:v>Stonewall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Levy'!$B$60:$S$60</c15:sqref>
                        </c15:fullRef>
                        <c15:formulaRef>
                          <c15:sqref>'ADV Levy'!$B$60:$P$60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1130728</c:v>
                      </c:pt>
                      <c:pt idx="1">
                        <c:v>1223022</c:v>
                      </c:pt>
                      <c:pt idx="2">
                        <c:v>1319095</c:v>
                      </c:pt>
                      <c:pt idx="3">
                        <c:v>1432553</c:v>
                      </c:pt>
                      <c:pt idx="4">
                        <c:v>1566935</c:v>
                      </c:pt>
                      <c:pt idx="5">
                        <c:v>1937446</c:v>
                      </c:pt>
                      <c:pt idx="6">
                        <c:v>1938237</c:v>
                      </c:pt>
                      <c:pt idx="7">
                        <c:v>2090340</c:v>
                      </c:pt>
                      <c:pt idx="8">
                        <c:v>2091984</c:v>
                      </c:pt>
                      <c:pt idx="9">
                        <c:v>1788799</c:v>
                      </c:pt>
                      <c:pt idx="10">
                        <c:v>1813159</c:v>
                      </c:pt>
                      <c:pt idx="11">
                        <c:v>1978474</c:v>
                      </c:pt>
                      <c:pt idx="12">
                        <c:v>1972671</c:v>
                      </c:pt>
                      <c:pt idx="13">
                        <c:v>1987519</c:v>
                      </c:pt>
                      <c:pt idx="14" formatCode="[$-10409]#,##0;\(#,##0\)">
                        <c:v>1686750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5774-4A22-9375-58572D69D2F0}"/>
                  </c:ext>
                </c:extLst>
              </c15:ser>
            </c15:filteredLineSeries>
            <c15:filteredLineSeries>
              <c15:ser>
                <c:idx val="59"/>
                <c:order val="5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Levy'!$A$61</c15:sqref>
                        </c15:formulaRef>
                      </c:ext>
                    </c:extLst>
                    <c:strCache>
                      <c:ptCount val="1"/>
                      <c:pt idx="0">
                        <c:v>Sutton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Levy'!$B$61:$S$61</c15:sqref>
                        </c15:fullRef>
                        <c15:formulaRef>
                          <c15:sqref>'ADV Levy'!$B$61:$P$61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2912517</c:v>
                      </c:pt>
                      <c:pt idx="1">
                        <c:v>3141083</c:v>
                      </c:pt>
                      <c:pt idx="2">
                        <c:v>3414305</c:v>
                      </c:pt>
                      <c:pt idx="3">
                        <c:v>3431679</c:v>
                      </c:pt>
                      <c:pt idx="4">
                        <c:v>3465812</c:v>
                      </c:pt>
                      <c:pt idx="5">
                        <c:v>3488822</c:v>
                      </c:pt>
                      <c:pt idx="6">
                        <c:v>3473939</c:v>
                      </c:pt>
                      <c:pt idx="7">
                        <c:v>3451048</c:v>
                      </c:pt>
                      <c:pt idx="8">
                        <c:v>3581425</c:v>
                      </c:pt>
                      <c:pt idx="9">
                        <c:v>3868436</c:v>
                      </c:pt>
                      <c:pt idx="10">
                        <c:v>3921022</c:v>
                      </c:pt>
                      <c:pt idx="11">
                        <c:v>4006815</c:v>
                      </c:pt>
                      <c:pt idx="12">
                        <c:v>4329147</c:v>
                      </c:pt>
                      <c:pt idx="13">
                        <c:v>4526379</c:v>
                      </c:pt>
                      <c:pt idx="14" formatCode="[$-10409]#,##0;\(#,##0\)">
                        <c:v>4683561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5774-4A22-9375-58572D69D2F0}"/>
                  </c:ext>
                </c:extLst>
              </c15:ser>
            </c15:filteredLineSeries>
            <c15:filteredLineSeries>
              <c15:ser>
                <c:idx val="63"/>
                <c:order val="6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Levy'!$A$65</c15:sqref>
                        </c15:formulaRef>
                      </c:ext>
                    </c:extLst>
                    <c:strCache>
                      <c:ptCount val="1"/>
                      <c:pt idx="0">
                        <c:v>Terry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Levy'!$B$65:$S$65</c15:sqref>
                        </c15:fullRef>
                        <c15:formulaRef>
                          <c15:sqref>'ADV Levy'!$B$65:$P$65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4992899</c:v>
                      </c:pt>
                      <c:pt idx="1">
                        <c:v>5354300</c:v>
                      </c:pt>
                      <c:pt idx="2">
                        <c:v>5324781</c:v>
                      </c:pt>
                      <c:pt idx="3">
                        <c:v>6199447</c:v>
                      </c:pt>
                      <c:pt idx="4">
                        <c:v>6599378</c:v>
                      </c:pt>
                      <c:pt idx="5">
                        <c:v>8011370</c:v>
                      </c:pt>
                      <c:pt idx="6">
                        <c:v>8284972</c:v>
                      </c:pt>
                      <c:pt idx="7">
                        <c:v>8562952</c:v>
                      </c:pt>
                      <c:pt idx="8">
                        <c:v>7786711</c:v>
                      </c:pt>
                      <c:pt idx="9">
                        <c:v>6255115</c:v>
                      </c:pt>
                      <c:pt idx="10">
                        <c:v>6734131</c:v>
                      </c:pt>
                      <c:pt idx="11">
                        <c:v>6722741</c:v>
                      </c:pt>
                      <c:pt idx="12">
                        <c:v>7261689</c:v>
                      </c:pt>
                      <c:pt idx="13">
                        <c:v>7176154</c:v>
                      </c:pt>
                      <c:pt idx="14" formatCode="[$-10409]#,##0;\(#,##0\)">
                        <c:v>6020012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774-4A22-9375-58572D69D2F0}"/>
                  </c:ext>
                </c:extLst>
              </c15:ser>
            </c15:filteredLineSeries>
            <c15:filteredLineSeries>
              <c15:ser>
                <c:idx val="60"/>
                <c:order val="6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Levy'!$A$62</c15:sqref>
                        </c15:formulaRef>
                      </c:ext>
                    </c:extLst>
                    <c:strCache>
                      <c:ptCount val="1"/>
                      <c:pt idx="0">
                        <c:v>Swisher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Levy'!$B$62:$S$62</c15:sqref>
                        </c15:fullRef>
                        <c15:formulaRef>
                          <c15:sqref>'ADV Levy'!$B$62:$P$62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1845225</c:v>
                      </c:pt>
                      <c:pt idx="1">
                        <c:v>1939399</c:v>
                      </c:pt>
                      <c:pt idx="2">
                        <c:v>1928602</c:v>
                      </c:pt>
                      <c:pt idx="3">
                        <c:v>2022420</c:v>
                      </c:pt>
                      <c:pt idx="4">
                        <c:v>1968130</c:v>
                      </c:pt>
                      <c:pt idx="5">
                        <c:v>2169625</c:v>
                      </c:pt>
                      <c:pt idx="6">
                        <c:v>2223211</c:v>
                      </c:pt>
                      <c:pt idx="7">
                        <c:v>2316422</c:v>
                      </c:pt>
                      <c:pt idx="8">
                        <c:v>2278117</c:v>
                      </c:pt>
                      <c:pt idx="9">
                        <c:v>2429827</c:v>
                      </c:pt>
                      <c:pt idx="10">
                        <c:v>2578356</c:v>
                      </c:pt>
                      <c:pt idx="11">
                        <c:v>2642365</c:v>
                      </c:pt>
                      <c:pt idx="12">
                        <c:v>2595715</c:v>
                      </c:pt>
                      <c:pt idx="13">
                        <c:v>2985909</c:v>
                      </c:pt>
                      <c:pt idx="14" formatCode="[$-10409]#,##0;\(#,##0\)">
                        <c:v>3142620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774-4A22-9375-58572D69D2F0}"/>
                  </c:ext>
                </c:extLst>
              </c15:ser>
            </c15:filteredLineSeries>
            <c15:filteredLineSeries>
              <c15:ser>
                <c:idx val="61"/>
                <c:order val="6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Levy'!$A$63</c15:sqref>
                        </c15:formulaRef>
                      </c:ext>
                    </c:extLst>
                    <c:strCache>
                      <c:ptCount val="1"/>
                      <c:pt idx="0">
                        <c:v>Taylor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Levy'!$B$63:$S$63</c15:sqref>
                        </c15:fullRef>
                        <c15:formulaRef>
                          <c15:sqref>'ADV Levy'!$B$63:$P$63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27126607</c:v>
                      </c:pt>
                      <c:pt idx="1">
                        <c:v>29273799</c:v>
                      </c:pt>
                      <c:pt idx="2">
                        <c:v>30017862</c:v>
                      </c:pt>
                      <c:pt idx="3">
                        <c:v>30679601</c:v>
                      </c:pt>
                      <c:pt idx="4">
                        <c:v>31032569</c:v>
                      </c:pt>
                      <c:pt idx="5">
                        <c:v>32627523</c:v>
                      </c:pt>
                      <c:pt idx="6">
                        <c:v>35004869</c:v>
                      </c:pt>
                      <c:pt idx="7">
                        <c:v>37359785</c:v>
                      </c:pt>
                      <c:pt idx="8">
                        <c:v>40007718</c:v>
                      </c:pt>
                      <c:pt idx="9">
                        <c:v>42361555</c:v>
                      </c:pt>
                      <c:pt idx="10">
                        <c:v>49942080</c:v>
                      </c:pt>
                      <c:pt idx="11">
                        <c:v>53652590</c:v>
                      </c:pt>
                      <c:pt idx="12">
                        <c:v>58079999</c:v>
                      </c:pt>
                      <c:pt idx="13">
                        <c:v>59060323</c:v>
                      </c:pt>
                      <c:pt idx="14" formatCode="[$-10409]#,##0;\(#,##0\)">
                        <c:v>61359052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774-4A22-9375-58572D69D2F0}"/>
                  </c:ext>
                </c:extLst>
              </c15:ser>
            </c15:filteredLineSeries>
            <c15:filteredLineSeries>
              <c15:ser>
                <c:idx val="62"/>
                <c:order val="6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Levy'!$A$64</c15:sqref>
                        </c15:formulaRef>
                      </c:ext>
                    </c:extLst>
                    <c:strCache>
                      <c:ptCount val="1"/>
                      <c:pt idx="0">
                        <c:v>Terrell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Levy'!$B$64:$S$64</c15:sqref>
                        </c15:fullRef>
                        <c15:formulaRef>
                          <c15:sqref>'ADV Levy'!$B$64:$P$64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2615488</c:v>
                      </c:pt>
                      <c:pt idx="1">
                        <c:v>2874713</c:v>
                      </c:pt>
                      <c:pt idx="2">
                        <c:v>2918973</c:v>
                      </c:pt>
                      <c:pt idx="3">
                        <c:v>2791173</c:v>
                      </c:pt>
                      <c:pt idx="4">
                        <c:v>3106409</c:v>
                      </c:pt>
                      <c:pt idx="5">
                        <c:v>3106601</c:v>
                      </c:pt>
                      <c:pt idx="6">
                        <c:v>2758875</c:v>
                      </c:pt>
                      <c:pt idx="7">
                        <c:v>2753516</c:v>
                      </c:pt>
                      <c:pt idx="8">
                        <c:v>2718029</c:v>
                      </c:pt>
                      <c:pt idx="9">
                        <c:v>2033292</c:v>
                      </c:pt>
                      <c:pt idx="10">
                        <c:v>2059134</c:v>
                      </c:pt>
                      <c:pt idx="11">
                        <c:v>2025877</c:v>
                      </c:pt>
                      <c:pt idx="12">
                        <c:v>1876187</c:v>
                      </c:pt>
                      <c:pt idx="13">
                        <c:v>1612190</c:v>
                      </c:pt>
                      <c:pt idx="14" formatCode="[$-10409]#,##0;\(#,##0\)">
                        <c:v>1671394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774-4A22-9375-58572D69D2F0}"/>
                  </c:ext>
                </c:extLst>
              </c15:ser>
            </c15:filteredLineSeries>
            <c15:filteredLineSeries>
              <c15:ser>
                <c:idx val="64"/>
                <c:order val="6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Levy'!$A$66</c15:sqref>
                        </c15:formulaRef>
                      </c:ext>
                    </c:extLst>
                    <c:strCache>
                      <c:ptCount val="1"/>
                      <c:pt idx="0">
                        <c:v>Tom Green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Levy'!$B$66:$S$66</c15:sqref>
                        </c15:fullRef>
                        <c15:formulaRef>
                          <c15:sqref>'ADV Levy'!$B$66:$P$66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19209837</c:v>
                      </c:pt>
                      <c:pt idx="1">
                        <c:v>20719737</c:v>
                      </c:pt>
                      <c:pt idx="2">
                        <c:v>21947326</c:v>
                      </c:pt>
                      <c:pt idx="3">
                        <c:v>23334854</c:v>
                      </c:pt>
                      <c:pt idx="4">
                        <c:v>24118818</c:v>
                      </c:pt>
                      <c:pt idx="5">
                        <c:v>24701577</c:v>
                      </c:pt>
                      <c:pt idx="6">
                        <c:v>25860397</c:v>
                      </c:pt>
                      <c:pt idx="7">
                        <c:v>27954326</c:v>
                      </c:pt>
                      <c:pt idx="8">
                        <c:v>30535966</c:v>
                      </c:pt>
                      <c:pt idx="9">
                        <c:v>31777714</c:v>
                      </c:pt>
                      <c:pt idx="10">
                        <c:v>34837620</c:v>
                      </c:pt>
                      <c:pt idx="11">
                        <c:v>36431532</c:v>
                      </c:pt>
                      <c:pt idx="12">
                        <c:v>39472621</c:v>
                      </c:pt>
                      <c:pt idx="13">
                        <c:v>40538856</c:v>
                      </c:pt>
                      <c:pt idx="14" formatCode="[$-10409]#,##0;\(#,##0\)">
                        <c:v>41856478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774-4A22-9375-58572D69D2F0}"/>
                  </c:ext>
                </c:extLst>
              </c15:ser>
            </c15:filteredLineSeries>
            <c15:filteredLineSeries>
              <c15:ser>
                <c:idx val="65"/>
                <c:order val="6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Levy'!$A$67</c15:sqref>
                        </c15:formulaRef>
                      </c:ext>
                    </c:extLst>
                    <c:strCache>
                      <c:ptCount val="1"/>
                      <c:pt idx="0">
                        <c:v>Upton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Levy'!$B$67:$S$67</c15:sqref>
                        </c15:fullRef>
                        <c15:formulaRef>
                          <c15:sqref>'ADV Levy'!$B$67:$P$67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6927166</c:v>
                      </c:pt>
                      <c:pt idx="1">
                        <c:v>7559385</c:v>
                      </c:pt>
                      <c:pt idx="2">
                        <c:v>8131545</c:v>
                      </c:pt>
                      <c:pt idx="3">
                        <c:v>8750370</c:v>
                      </c:pt>
                      <c:pt idx="4">
                        <c:v>9059994</c:v>
                      </c:pt>
                      <c:pt idx="5">
                        <c:v>9736385</c:v>
                      </c:pt>
                      <c:pt idx="6">
                        <c:v>10926322</c:v>
                      </c:pt>
                      <c:pt idx="7">
                        <c:v>12909627</c:v>
                      </c:pt>
                      <c:pt idx="8">
                        <c:v>14049549</c:v>
                      </c:pt>
                      <c:pt idx="9">
                        <c:v>22086963</c:v>
                      </c:pt>
                      <c:pt idx="10">
                        <c:v>13544582</c:v>
                      </c:pt>
                      <c:pt idx="11">
                        <c:v>15710604</c:v>
                      </c:pt>
                      <c:pt idx="12">
                        <c:v>16780762</c:v>
                      </c:pt>
                      <c:pt idx="13">
                        <c:v>18151721</c:v>
                      </c:pt>
                      <c:pt idx="14" formatCode="[$-10409]#,##0;\(#,##0\)">
                        <c:v>19035740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774-4A22-9375-58572D69D2F0}"/>
                  </c:ext>
                </c:extLst>
              </c15:ser>
            </c15:filteredLineSeries>
            <c15:filteredLineSeries>
              <c15:ser>
                <c:idx val="66"/>
                <c:order val="6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Levy'!$A$68</c15:sqref>
                        </c15:formulaRef>
                      </c:ext>
                    </c:extLst>
                    <c:strCache>
                      <c:ptCount val="1"/>
                      <c:pt idx="0">
                        <c:v>Val Verde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Levy'!$B$68:$S$68</c15:sqref>
                        </c15:fullRef>
                        <c15:formulaRef>
                          <c15:sqref>'ADV Levy'!$B$68:$P$68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7258768</c:v>
                      </c:pt>
                      <c:pt idx="1">
                        <c:v>8342860</c:v>
                      </c:pt>
                      <c:pt idx="2">
                        <c:v>8223105</c:v>
                      </c:pt>
                      <c:pt idx="3">
                        <c:v>8726940</c:v>
                      </c:pt>
                      <c:pt idx="4">
                        <c:v>8830086</c:v>
                      </c:pt>
                      <c:pt idx="5">
                        <c:v>8957611</c:v>
                      </c:pt>
                      <c:pt idx="6">
                        <c:v>9473184</c:v>
                      </c:pt>
                      <c:pt idx="7">
                        <c:v>10520969</c:v>
                      </c:pt>
                      <c:pt idx="8">
                        <c:v>11159760</c:v>
                      </c:pt>
                      <c:pt idx="9">
                        <c:v>12300333</c:v>
                      </c:pt>
                      <c:pt idx="10">
                        <c:v>12433067</c:v>
                      </c:pt>
                      <c:pt idx="11">
                        <c:v>13693144</c:v>
                      </c:pt>
                      <c:pt idx="12">
                        <c:v>13627516</c:v>
                      </c:pt>
                      <c:pt idx="13">
                        <c:v>16111764</c:v>
                      </c:pt>
                      <c:pt idx="14" formatCode="[$-10409]#,##0;\(#,##0\)">
                        <c:v>17175283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774-4A22-9375-58572D69D2F0}"/>
                  </c:ext>
                </c:extLst>
              </c15:ser>
            </c15:filteredLineSeries>
            <c15:filteredLineSeries>
              <c15:ser>
                <c:idx val="67"/>
                <c:order val="6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Levy'!$A$69</c15:sqref>
                        </c15:formulaRef>
                      </c:ext>
                    </c:extLst>
                    <c:strCache>
                      <c:ptCount val="1"/>
                      <c:pt idx="0">
                        <c:v>Ward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Levy'!$B$69:$S$69</c15:sqref>
                        </c15:fullRef>
                        <c15:formulaRef>
                          <c15:sqref>'ADV Levy'!$B$69:$P$69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9750364</c:v>
                      </c:pt>
                      <c:pt idx="1">
                        <c:v>12609334</c:v>
                      </c:pt>
                      <c:pt idx="2">
                        <c:v>13618287</c:v>
                      </c:pt>
                      <c:pt idx="3">
                        <c:v>14316154</c:v>
                      </c:pt>
                      <c:pt idx="4">
                        <c:v>14027285</c:v>
                      </c:pt>
                      <c:pt idx="5">
                        <c:v>18032757</c:v>
                      </c:pt>
                      <c:pt idx="6">
                        <c:v>19731705</c:v>
                      </c:pt>
                      <c:pt idx="7">
                        <c:v>27223414</c:v>
                      </c:pt>
                      <c:pt idx="8">
                        <c:v>24070801</c:v>
                      </c:pt>
                      <c:pt idx="9">
                        <c:v>17776354</c:v>
                      </c:pt>
                      <c:pt idx="10">
                        <c:v>18971739</c:v>
                      </c:pt>
                      <c:pt idx="11">
                        <c:v>23588325</c:v>
                      </c:pt>
                      <c:pt idx="12">
                        <c:v>34217967</c:v>
                      </c:pt>
                      <c:pt idx="13">
                        <c:v>39051219</c:v>
                      </c:pt>
                      <c:pt idx="14" formatCode="[$-10409]#,##0;\(#,##0\)">
                        <c:v>36199185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774-4A22-9375-58572D69D2F0}"/>
                  </c:ext>
                </c:extLst>
              </c15:ser>
            </c15:filteredLineSeries>
            <c15:filteredLineSeries>
              <c15:ser>
                <c:idx val="68"/>
                <c:order val="6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Levy'!$A$70</c15:sqref>
                        </c15:formulaRef>
                      </c:ext>
                    </c:extLst>
                    <c:strCache>
                      <c:ptCount val="1"/>
                      <c:pt idx="0">
                        <c:v>Winkler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Levy'!$B$70:$S$70</c15:sqref>
                        </c15:fullRef>
                        <c15:formulaRef>
                          <c15:sqref>'ADV Levy'!$B$70:$P$70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7553110</c:v>
                      </c:pt>
                      <c:pt idx="1">
                        <c:v>9550114</c:v>
                      </c:pt>
                      <c:pt idx="2">
                        <c:v>10494279</c:v>
                      </c:pt>
                      <c:pt idx="3">
                        <c:v>10522546</c:v>
                      </c:pt>
                      <c:pt idx="4">
                        <c:v>10456730</c:v>
                      </c:pt>
                      <c:pt idx="5">
                        <c:v>11312184</c:v>
                      </c:pt>
                      <c:pt idx="6">
                        <c:v>11132152</c:v>
                      </c:pt>
                      <c:pt idx="7">
                        <c:v>11830509</c:v>
                      </c:pt>
                      <c:pt idx="8">
                        <c:v>9595888</c:v>
                      </c:pt>
                      <c:pt idx="9">
                        <c:v>7845306</c:v>
                      </c:pt>
                      <c:pt idx="10">
                        <c:v>8562973</c:v>
                      </c:pt>
                      <c:pt idx="11">
                        <c:v>9519636</c:v>
                      </c:pt>
                      <c:pt idx="12">
                        <c:v>13770111</c:v>
                      </c:pt>
                      <c:pt idx="13">
                        <c:v>16336482</c:v>
                      </c:pt>
                      <c:pt idx="14" formatCode="[$-10409]#,##0;\(#,##0\)">
                        <c:v>13016976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774-4A22-9375-58572D69D2F0}"/>
                  </c:ext>
                </c:extLst>
              </c15:ser>
            </c15:filteredLineSeries>
            <c15:filteredLineSeries>
              <c15:ser>
                <c:idx val="69"/>
                <c:order val="6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 Levy'!$A$71</c15:sqref>
                        </c15:formulaRef>
                      </c:ext>
                    </c:extLst>
                    <c:strCache>
                      <c:ptCount val="1"/>
                      <c:pt idx="0">
                        <c:v>Yoakum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'ADV Levy'!$B$1:$S$1</c15:sqref>
                        </c15:fullRef>
                        <c15:formulaRef>
                          <c15:sqref>'ADV Levy'!$B$1:$P$1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 Levy'!$B$71:$S$71</c15:sqref>
                        </c15:fullRef>
                        <c15:formulaRef>
                          <c15:sqref>'ADV Levy'!$B$71:$P$71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12267919</c:v>
                      </c:pt>
                      <c:pt idx="1">
                        <c:v>13934616</c:v>
                      </c:pt>
                      <c:pt idx="2">
                        <c:v>13916147</c:v>
                      </c:pt>
                      <c:pt idx="3">
                        <c:v>14597675</c:v>
                      </c:pt>
                      <c:pt idx="4">
                        <c:v>15700734</c:v>
                      </c:pt>
                      <c:pt idx="5">
                        <c:v>20270245</c:v>
                      </c:pt>
                      <c:pt idx="6">
                        <c:v>17510654</c:v>
                      </c:pt>
                      <c:pt idx="7">
                        <c:v>18867608</c:v>
                      </c:pt>
                      <c:pt idx="8">
                        <c:v>18547681</c:v>
                      </c:pt>
                      <c:pt idx="9">
                        <c:v>15925901</c:v>
                      </c:pt>
                      <c:pt idx="10">
                        <c:v>17570064</c:v>
                      </c:pt>
                      <c:pt idx="11">
                        <c:v>17645362</c:v>
                      </c:pt>
                      <c:pt idx="12">
                        <c:v>22697800</c:v>
                      </c:pt>
                      <c:pt idx="13">
                        <c:v>16250784</c:v>
                      </c:pt>
                      <c:pt idx="14" formatCode="[$-10409]#,##0;\(#,##0\)">
                        <c:v>14457786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774-4A22-9375-58572D69D2F0}"/>
                  </c:ext>
                </c:extLst>
              </c15:ser>
            </c15:filteredLineSeries>
          </c:ext>
        </c:extLst>
      </c:lineChart>
      <c:catAx>
        <c:axId val="115078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367711"/>
        <c:crosses val="autoZero"/>
        <c:auto val="1"/>
        <c:lblAlgn val="ctr"/>
        <c:lblOffset val="100"/>
        <c:noMultiLvlLbl val="0"/>
      </c:catAx>
      <c:valAx>
        <c:axId val="113936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78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SEVERANCE (2011-2021)</a:t>
            </a:r>
            <a:endParaRPr lang="en-US"/>
          </a:p>
        </c:rich>
      </c:tx>
      <c:layout>
        <c:manualLayout>
          <c:xMode val="edge"/>
          <c:yMode val="edge"/>
          <c:x val="0.43039276202463728"/>
          <c:y val="1.6588898043261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Severance!$B$74</c:f>
              <c:numCache>
                <c:formatCode>_("$"* #,##0_);_("$"* \(#,##0\);_("$"* "-"??_);_(@_)</c:formatCode>
                <c:ptCount val="1"/>
                <c:pt idx="0">
                  <c:v>21018157.569692306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F-47E4-AB0A-DC85F7A59FD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Severance!$C$74</c:f>
              <c:numCache>
                <c:formatCode>_("$"* #,##0_);_("$"* \(#,##0\);_("$"* "-"??_);_(@_)</c:formatCode>
                <c:ptCount val="1"/>
                <c:pt idx="0">
                  <c:v>23191709.207391303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1F-47E4-AB0A-DC85F7A59FD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Severance!$D$74</c:f>
              <c:numCache>
                <c:formatCode>_("$"* #,##0_);_("$"* \(#,##0\);_("$"* "-"??_);_(@_)</c:formatCode>
                <c:ptCount val="1"/>
                <c:pt idx="0">
                  <c:v>25865757.202029172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1F-47E4-AB0A-DC85F7A59FD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Severance!$E$74</c:f>
              <c:numCache>
                <c:formatCode>_("$"* #,##0_);_("$"* \(#,##0\);_("$"* "-"??_);_(@_)</c:formatCode>
                <c:ptCount val="1"/>
                <c:pt idx="0">
                  <c:v>34365822.452899896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1F-47E4-AB0A-DC85F7A59FD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Severance!$F$74</c:f>
              <c:numCache>
                <c:formatCode>_("$"* #,##0_);_("$"* \(#,##0\);_("$"* "-"??_);_(@_)</c:formatCode>
                <c:ptCount val="1"/>
                <c:pt idx="0">
                  <c:v>25719001.721113425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1F-47E4-AB0A-DC85F7A59FD8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Severance!$G$74</c:f>
              <c:numCache>
                <c:formatCode>_("$"* #,##0_);_("$"* \(#,##0\);_("$"* "-"??_);_(@_)</c:formatCode>
                <c:ptCount val="1"/>
                <c:pt idx="0">
                  <c:v>17312835.671178855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1F-47E4-AB0A-DC85F7A59FD8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Severance!$H$74</c:f>
              <c:numCache>
                <c:formatCode>_("$"* #,##0_);_("$"* \(#,##0\);_("$"* "-"??_);_(@_)</c:formatCode>
                <c:ptCount val="1"/>
                <c:pt idx="0">
                  <c:v>24661889.944932718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1F-47E4-AB0A-DC85F7A59FD8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Severance!$I$74</c:f>
              <c:numCache>
                <c:formatCode>_("$"* #,##0_);_("$"* \(#,##0\);_("$"* "-"??_);_(@_)</c:formatCode>
                <c:ptCount val="1"/>
                <c:pt idx="0">
                  <c:v>40868396.404333971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1F-47E4-AB0A-DC85F7A59FD8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Severance!$J$74</c:f>
              <c:numCache>
                <c:formatCode>_("$"* #,##0_);_("$"* \(#,##0\);_("$"* "-"??_);_(@_)</c:formatCode>
                <c:ptCount val="1"/>
                <c:pt idx="0">
                  <c:v>47368003.63254223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1F-47E4-AB0A-DC85F7A59FD8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Severance!$K$74</c:f>
              <c:numCache>
                <c:formatCode>_("$"* #,##0_);_("$"* \(#,##0\);_("$"* "-"??_);_(@_)</c:formatCode>
                <c:ptCount val="1"/>
                <c:pt idx="0">
                  <c:v>41840818.986146711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1F-47E4-AB0A-DC85F7A59FD8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Severance!$L$74</c:f>
              <c:numCache>
                <c:formatCode>_("$"* #,##0_);_("$"* \(#,##0\);_("$"* "-"??_);_(@_)</c:formatCode>
                <c:ptCount val="1"/>
                <c:pt idx="0">
                  <c:v>51538708.622094266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E1F-47E4-AB0A-DC85F7A59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741679"/>
        <c:axId val="145860575"/>
      </c:barChart>
      <c:catAx>
        <c:axId val="180741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60575"/>
        <c:crosses val="autoZero"/>
        <c:auto val="1"/>
        <c:lblAlgn val="ctr"/>
        <c:lblOffset val="100"/>
        <c:noMultiLvlLbl val="0"/>
      </c:catAx>
      <c:valAx>
        <c:axId val="14586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4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  <a:r>
              <a:rPr lang="en-US" baseline="0"/>
              <a:t>SEVERANCE (2011-2021)</a:t>
            </a:r>
            <a:endParaRPr lang="en-US"/>
          </a:p>
        </c:rich>
      </c:tx>
      <c:layout>
        <c:manualLayout>
          <c:xMode val="edge"/>
          <c:yMode val="edge"/>
          <c:x val="0.43039276202463728"/>
          <c:y val="1.6588898043261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Severance!$B$73</c:f>
              <c:numCache>
                <c:formatCode>_("$"* #,##0_);_("$"* \(#,##0\);_("$"* "-"??_);_(@_)</c:formatCode>
                <c:ptCount val="1"/>
                <c:pt idx="0">
                  <c:v>1366182253.03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8-4814-BE0A-A7AF797F1CDA}"/>
            </c:ext>
          </c:extLst>
        </c:ser>
        <c:ser>
          <c:idx val="1"/>
          <c:order val="1"/>
          <c:tx>
            <c:v>2012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Severance!$C$73</c:f>
              <c:numCache>
                <c:formatCode>_("$"* #,##0_);_("$"* \(#,##0\);_("$"* "-"??_);_(@_)</c:formatCode>
                <c:ptCount val="1"/>
                <c:pt idx="0">
                  <c:v>1600229947.3099999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C8-4814-BE0A-A7AF797F1CDA}"/>
            </c:ext>
          </c:extLst>
        </c:ser>
        <c:ser>
          <c:idx val="2"/>
          <c:order val="2"/>
          <c:tx>
            <c:v>2013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Severance!$D$73</c:f>
              <c:numCache>
                <c:formatCode>_("$"* #,##0_);_("$"* \(#,##0\);_("$"* "-"??_);_(@_)</c:formatCode>
                <c:ptCount val="1"/>
                <c:pt idx="0">
                  <c:v>1810603004.1420422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C8-4814-BE0A-A7AF797F1CDA}"/>
            </c:ext>
          </c:extLst>
        </c:ser>
        <c:ser>
          <c:idx val="3"/>
          <c:order val="3"/>
          <c:tx>
            <c:v>2014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Severance!$E$73</c:f>
              <c:numCache>
                <c:formatCode>_("$"* #,##0_);_("$"* \(#,##0\);_("$"* "-"??_);_(@_)</c:formatCode>
                <c:ptCount val="1"/>
                <c:pt idx="0">
                  <c:v>2405607571.7029924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C8-4814-BE0A-A7AF797F1CDA}"/>
            </c:ext>
          </c:extLst>
        </c:ser>
        <c:ser>
          <c:idx val="4"/>
          <c:order val="4"/>
          <c:tx>
            <c:v>2015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Severance!$F$73</c:f>
              <c:numCache>
                <c:formatCode>_("$"* #,##0_);_("$"* \(#,##0\);_("$"* "-"??_);_(@_)</c:formatCode>
                <c:ptCount val="1"/>
                <c:pt idx="0">
                  <c:v>1800330120.4779396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C8-4814-BE0A-A7AF797F1CDA}"/>
            </c:ext>
          </c:extLst>
        </c:ser>
        <c:ser>
          <c:idx val="5"/>
          <c:order val="5"/>
          <c:tx>
            <c:v>2016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Severance!$G$73</c:f>
              <c:numCache>
                <c:formatCode>_("$"* #,##0_);_("$"* \(#,##0\);_("$"* "-"??_);_(@_)</c:formatCode>
                <c:ptCount val="1"/>
                <c:pt idx="0">
                  <c:v>1211898496.9825199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C8-4814-BE0A-A7AF797F1CDA}"/>
            </c:ext>
          </c:extLst>
        </c:ser>
        <c:ser>
          <c:idx val="6"/>
          <c:order val="6"/>
          <c:tx>
            <c:v>2017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Severance!$H$73</c:f>
              <c:numCache>
                <c:formatCode>_("$"* #,##0_);_("$"* \(#,##0\);_("$"* "-"??_);_(@_)</c:formatCode>
                <c:ptCount val="1"/>
                <c:pt idx="0">
                  <c:v>1726332296.1452901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C8-4814-BE0A-A7AF797F1CDA}"/>
            </c:ext>
          </c:extLst>
        </c:ser>
        <c:ser>
          <c:idx val="7"/>
          <c:order val="7"/>
          <c:tx>
            <c:v>2018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Severance!$I$73</c:f>
              <c:numCache>
                <c:formatCode>_("$"* #,##0_);_("$"* \(#,##0\);_("$"* "-"??_);_(@_)</c:formatCode>
                <c:ptCount val="1"/>
                <c:pt idx="0">
                  <c:v>2860787748.3033781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2C8-4814-BE0A-A7AF797F1CDA}"/>
            </c:ext>
          </c:extLst>
        </c:ser>
        <c:ser>
          <c:idx val="8"/>
          <c:order val="8"/>
          <c:tx>
            <c:v>2019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Severance!$J$73</c:f>
              <c:numCache>
                <c:formatCode>_("$"* #,##0_);_("$"* \(#,##0\);_("$"* "-"??_);_(@_)</c:formatCode>
                <c:ptCount val="1"/>
                <c:pt idx="0">
                  <c:v>3315760254.277956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2C8-4814-BE0A-A7AF797F1CDA}"/>
            </c:ext>
          </c:extLst>
        </c:ser>
        <c:ser>
          <c:idx val="9"/>
          <c:order val="9"/>
          <c:tx>
            <c:v>2020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Severance!$K$73</c:f>
              <c:numCache>
                <c:formatCode>_("$"* #,##0_);_("$"* \(#,##0\);_("$"* "-"??_);_(@_)</c:formatCode>
                <c:ptCount val="1"/>
                <c:pt idx="0">
                  <c:v>2928857329.0302696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2C8-4814-BE0A-A7AF797F1CDA}"/>
            </c:ext>
          </c:extLst>
        </c:ser>
        <c:ser>
          <c:idx val="10"/>
          <c:order val="10"/>
          <c:tx>
            <c:v>2021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Severance!$L$73</c:f>
              <c:numCache>
                <c:formatCode>_("$"* #,##0_);_("$"* \(#,##0\);_("$"* "-"??_);_(@_)</c:formatCode>
                <c:ptCount val="1"/>
                <c:pt idx="0">
                  <c:v>5221251363.2063007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2C8-4814-BE0A-A7AF797F1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741679"/>
        <c:axId val="145860575"/>
      </c:barChart>
      <c:catAx>
        <c:axId val="180741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60575"/>
        <c:crosses val="autoZero"/>
        <c:auto val="1"/>
        <c:lblAlgn val="ctr"/>
        <c:lblOffset val="100"/>
        <c:noMultiLvlLbl val="0"/>
      </c:catAx>
      <c:valAx>
        <c:axId val="14586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4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and Average Severance Top 15 counties (2011-2021)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2"/>
          <c:order val="12"/>
          <c:tx>
            <c:strRef>
              <c:f>Severance!$O$1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Severance!$A$2:$A$71</c15:sqref>
                  </c15:fullRef>
                </c:ext>
              </c:extLst>
              <c:f>(Severance!$A$4,Severance!$A$16,Severance!$A$20,Severance!$A$24,Severance!$A$28,Severance!$A$30,Severance!$A$34:$A$35,Severance!$A$39,Severance!$A$45,Severance!$A$51:$A$52,Severance!$A$58,Severance!$A$62,Severance!$A$68)</c:f>
              <c:strCache>
                <c:ptCount val="15"/>
                <c:pt idx="0">
                  <c:v>Swisher</c:v>
                </c:pt>
                <c:pt idx="1">
                  <c:v>Val Verde</c:v>
                </c:pt>
                <c:pt idx="2">
                  <c:v>Taylor</c:v>
                </c:pt>
                <c:pt idx="3">
                  <c:v>Tom Green</c:v>
                </c:pt>
                <c:pt idx="4">
                  <c:v>Sherman</c:v>
                </c:pt>
                <c:pt idx="5">
                  <c:v>Terrell</c:v>
                </c:pt>
                <c:pt idx="6">
                  <c:v>Sutton</c:v>
                </c:pt>
                <c:pt idx="7">
                  <c:v>Stonewall</c:v>
                </c:pt>
                <c:pt idx="8">
                  <c:v>Sterling</c:v>
                </c:pt>
                <c:pt idx="9">
                  <c:v>Terry</c:v>
                </c:pt>
                <c:pt idx="10">
                  <c:v>Scurry</c:v>
                </c:pt>
                <c:pt idx="11">
                  <c:v>Winkler</c:v>
                </c:pt>
                <c:pt idx="12">
                  <c:v>Yoakum</c:v>
                </c:pt>
                <c:pt idx="13">
                  <c:v>Ward</c:v>
                </c:pt>
                <c:pt idx="14">
                  <c:v>Upton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Severance!$O$2:$O$71</c15:sqref>
                  </c15:fullRef>
                </c:ext>
              </c:extLst>
              <c:f>(Severance!$O$4,Severance!$O$16,Severance!$O$20,Severance!$O$24,Severance!$O$28,Severance!$O$30,Severance!$O$34:$O$35,Severance!$O$39,Severance!$O$45,Severance!$O$51:$O$52,Severance!$O$58,Severance!$O$62,Severance!$O$68)</c:f>
              <c:numCache>
                <c:formatCode>_("$"* #,##0_);_("$"* \(#,##0\);_("$"* "-"??_);_(@_)</c:formatCode>
                <c:ptCount val="15"/>
                <c:pt idx="0">
                  <c:v>629.58574999999996</c:v>
                </c:pt>
                <c:pt idx="1">
                  <c:v>6785581.6273074998</c:v>
                </c:pt>
                <c:pt idx="2">
                  <c:v>13206008.135100001</c:v>
                </c:pt>
                <c:pt idx="3">
                  <c:v>20792433.0687075</c:v>
                </c:pt>
                <c:pt idx="4">
                  <c:v>31917396.448275004</c:v>
                </c:pt>
                <c:pt idx="5">
                  <c:v>34585860.458797507</c:v>
                </c:pt>
                <c:pt idx="6">
                  <c:v>43960531.725305013</c:v>
                </c:pt>
                <c:pt idx="7">
                  <c:v>48947780.574469998</c:v>
                </c:pt>
                <c:pt idx="8">
                  <c:v>60855193.879062504</c:v>
                </c:pt>
                <c:pt idx="9">
                  <c:v>112613453.22549997</c:v>
                </c:pt>
                <c:pt idx="10">
                  <c:v>326656203.64126003</c:v>
                </c:pt>
                <c:pt idx="11">
                  <c:v>329350056.67559499</c:v>
                </c:pt>
                <c:pt idx="12">
                  <c:v>547322422.10080004</c:v>
                </c:pt>
                <c:pt idx="13">
                  <c:v>976710262.49506986</c:v>
                </c:pt>
                <c:pt idx="14">
                  <c:v>1712685452.873069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35A-456B-A7F9-4E7988495223}"/>
            </c:ext>
          </c:extLst>
        </c:ser>
        <c:ser>
          <c:idx val="13"/>
          <c:order val="13"/>
          <c:tx>
            <c:strRef>
              <c:f>Severance!$P$1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Severance!$A$2:$A$71</c15:sqref>
                  </c15:fullRef>
                </c:ext>
              </c:extLst>
              <c:f>(Severance!$A$4,Severance!$A$16,Severance!$A$20,Severance!$A$24,Severance!$A$28,Severance!$A$30,Severance!$A$34:$A$35,Severance!$A$39,Severance!$A$45,Severance!$A$51:$A$52,Severance!$A$58,Severance!$A$62,Severance!$A$68)</c:f>
              <c:strCache>
                <c:ptCount val="15"/>
                <c:pt idx="0">
                  <c:v>Swisher</c:v>
                </c:pt>
                <c:pt idx="1">
                  <c:v>Val Verde</c:v>
                </c:pt>
                <c:pt idx="2">
                  <c:v>Taylor</c:v>
                </c:pt>
                <c:pt idx="3">
                  <c:v>Tom Green</c:v>
                </c:pt>
                <c:pt idx="4">
                  <c:v>Sherman</c:v>
                </c:pt>
                <c:pt idx="5">
                  <c:v>Terrell</c:v>
                </c:pt>
                <c:pt idx="6">
                  <c:v>Sutton</c:v>
                </c:pt>
                <c:pt idx="7">
                  <c:v>Stonewall</c:v>
                </c:pt>
                <c:pt idx="8">
                  <c:v>Sterling</c:v>
                </c:pt>
                <c:pt idx="9">
                  <c:v>Terry</c:v>
                </c:pt>
                <c:pt idx="10">
                  <c:v>Scurry</c:v>
                </c:pt>
                <c:pt idx="11">
                  <c:v>Winkler</c:v>
                </c:pt>
                <c:pt idx="12">
                  <c:v>Yoakum</c:v>
                </c:pt>
                <c:pt idx="13">
                  <c:v>Ward</c:v>
                </c:pt>
                <c:pt idx="14">
                  <c:v>Upton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Severance!$P$2:$P$71</c15:sqref>
                  </c15:fullRef>
                </c:ext>
              </c:extLst>
              <c:f>(Severance!$P$4,Severance!$P$16,Severance!$P$20,Severance!$P$24,Severance!$P$28,Severance!$P$30,Severance!$P$34:$P$35,Severance!$P$39,Severance!$P$45,Severance!$P$51:$P$52,Severance!$P$58,Severance!$P$62,Severance!$P$68)</c:f>
              <c:numCache>
                <c:formatCode>_("$"* #,##0_);_("$"* \(#,##0\);_("$"* "-"??_);_(@_)</c:formatCode>
                <c:ptCount val="15"/>
                <c:pt idx="0">
                  <c:v>57.235068181818178</c:v>
                </c:pt>
                <c:pt idx="1">
                  <c:v>616871.05702795449</c:v>
                </c:pt>
                <c:pt idx="2">
                  <c:v>1200546.1941000002</c:v>
                </c:pt>
                <c:pt idx="3">
                  <c:v>1890221.1880643182</c:v>
                </c:pt>
                <c:pt idx="4">
                  <c:v>2901581.4952977276</c:v>
                </c:pt>
                <c:pt idx="5">
                  <c:v>3144169.1326179551</c:v>
                </c:pt>
                <c:pt idx="6">
                  <c:v>3996411.9750277284</c:v>
                </c:pt>
                <c:pt idx="7">
                  <c:v>4449798.2340427274</c:v>
                </c:pt>
                <c:pt idx="8">
                  <c:v>5532290.3526420454</c:v>
                </c:pt>
                <c:pt idx="9">
                  <c:v>10237586.656863634</c:v>
                </c:pt>
                <c:pt idx="10">
                  <c:v>29696018.512841821</c:v>
                </c:pt>
                <c:pt idx="11">
                  <c:v>29940914.243235908</c:v>
                </c:pt>
                <c:pt idx="12">
                  <c:v>60813602.455644451</c:v>
                </c:pt>
                <c:pt idx="13">
                  <c:v>88791842.04500635</c:v>
                </c:pt>
                <c:pt idx="14">
                  <c:v>155698677.53391537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7A24-40D3-8F92-4EC20D61B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40843407"/>
        <c:axId val="171684207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Severance!$B$1</c15:sqref>
                        </c15:formulaRef>
                      </c:ext>
                    </c:extLst>
                    <c:strCache>
                      <c:ptCount val="1"/>
                      <c:pt idx="0">
                        <c:v>2011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Severance!$A$2:$A$71</c15:sqref>
                        </c15:fullRef>
                        <c15:formulaRef>
                          <c15:sqref>(Severance!$A$4,Severance!$A$16,Severance!$A$20,Severance!$A$24,Severance!$A$28,Severance!$A$30,Severance!$A$34:$A$35,Severance!$A$39,Severance!$A$45,Severance!$A$51:$A$52,Severance!$A$58,Severance!$A$62,Severance!$A$68)</c15:sqref>
                        </c15:formulaRef>
                      </c:ext>
                    </c:extLst>
                    <c:strCache>
                      <c:ptCount val="15"/>
                      <c:pt idx="0">
                        <c:v>Swisher</c:v>
                      </c:pt>
                      <c:pt idx="1">
                        <c:v>Val Verde</c:v>
                      </c:pt>
                      <c:pt idx="2">
                        <c:v>Taylor</c:v>
                      </c:pt>
                      <c:pt idx="3">
                        <c:v>Tom Green</c:v>
                      </c:pt>
                      <c:pt idx="4">
                        <c:v>Sherman</c:v>
                      </c:pt>
                      <c:pt idx="5">
                        <c:v>Terrell</c:v>
                      </c:pt>
                      <c:pt idx="6">
                        <c:v>Sutton</c:v>
                      </c:pt>
                      <c:pt idx="7">
                        <c:v>Stonewall</c:v>
                      </c:pt>
                      <c:pt idx="8">
                        <c:v>Sterling</c:v>
                      </c:pt>
                      <c:pt idx="9">
                        <c:v>Terry</c:v>
                      </c:pt>
                      <c:pt idx="10">
                        <c:v>Scurry</c:v>
                      </c:pt>
                      <c:pt idx="11">
                        <c:v>Winkler</c:v>
                      </c:pt>
                      <c:pt idx="12">
                        <c:v>Yoakum</c:v>
                      </c:pt>
                      <c:pt idx="13">
                        <c:v>Ward</c:v>
                      </c:pt>
                      <c:pt idx="14">
                        <c:v>Upton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Severance!$B$2:$B$71</c15:sqref>
                        </c15:fullRef>
                        <c15:formulaRef>
                          <c15:sqref>(Severance!$B$4,Severance!$B$16,Severance!$B$20,Severance!$B$24,Severance!$B$28,Severance!$B$30,Severance!$B$34:$B$35,Severance!$B$39,Severance!$B$45,Severance!$B$51:$B$52,Severance!$B$58,Severance!$B$62,Severance!$B$68)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618.74</c:v>
                      </c:pt>
                      <c:pt idx="1">
                        <c:v>1540692.1199999999</c:v>
                      </c:pt>
                      <c:pt idx="2">
                        <c:v>1727208.0000000002</c:v>
                      </c:pt>
                      <c:pt idx="3">
                        <c:v>3094573.9400000004</c:v>
                      </c:pt>
                      <c:pt idx="4">
                        <c:v>6123748.769999994</c:v>
                      </c:pt>
                      <c:pt idx="5">
                        <c:v>6969536.7099999972</c:v>
                      </c:pt>
                      <c:pt idx="6">
                        <c:v>14888410.730000002</c:v>
                      </c:pt>
                      <c:pt idx="7">
                        <c:v>4435350.1100000003</c:v>
                      </c:pt>
                      <c:pt idx="8">
                        <c:v>9600245.6600000039</c:v>
                      </c:pt>
                      <c:pt idx="9">
                        <c:v>16956114.550000001</c:v>
                      </c:pt>
                      <c:pt idx="10">
                        <c:v>26347382.77</c:v>
                      </c:pt>
                      <c:pt idx="11">
                        <c:v>18951118.009999998</c:v>
                      </c:pt>
                      <c:pt idx="13">
                        <c:v>56413427.100000009</c:v>
                      </c:pt>
                      <c:pt idx="14">
                        <c:v>107988378.13000003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35A-456B-A7F9-4E798849522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Severance!$C$1</c15:sqref>
                        </c15:formulaRef>
                      </c:ext>
                    </c:extLst>
                    <c:strCache>
                      <c:ptCount val="1"/>
                      <c:pt idx="0">
                        <c:v>2012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Severance!$A$2:$A$71</c15:sqref>
                        </c15:fullRef>
                        <c15:formulaRef>
                          <c15:sqref>(Severance!$A$4,Severance!$A$16,Severance!$A$20,Severance!$A$24,Severance!$A$28,Severance!$A$30,Severance!$A$34:$A$35,Severance!$A$39,Severance!$A$45,Severance!$A$51:$A$52,Severance!$A$58,Severance!$A$62,Severance!$A$68)</c15:sqref>
                        </c15:formulaRef>
                      </c:ext>
                    </c:extLst>
                    <c:strCache>
                      <c:ptCount val="15"/>
                      <c:pt idx="0">
                        <c:v>Swisher</c:v>
                      </c:pt>
                      <c:pt idx="1">
                        <c:v>Val Verde</c:v>
                      </c:pt>
                      <c:pt idx="2">
                        <c:v>Taylor</c:v>
                      </c:pt>
                      <c:pt idx="3">
                        <c:v>Tom Green</c:v>
                      </c:pt>
                      <c:pt idx="4">
                        <c:v>Sherman</c:v>
                      </c:pt>
                      <c:pt idx="5">
                        <c:v>Terrell</c:v>
                      </c:pt>
                      <c:pt idx="6">
                        <c:v>Sutton</c:v>
                      </c:pt>
                      <c:pt idx="7">
                        <c:v>Stonewall</c:v>
                      </c:pt>
                      <c:pt idx="8">
                        <c:v>Sterling</c:v>
                      </c:pt>
                      <c:pt idx="9">
                        <c:v>Terry</c:v>
                      </c:pt>
                      <c:pt idx="10">
                        <c:v>Scurry</c:v>
                      </c:pt>
                      <c:pt idx="11">
                        <c:v>Winkler</c:v>
                      </c:pt>
                      <c:pt idx="12">
                        <c:v>Yoakum</c:v>
                      </c:pt>
                      <c:pt idx="13">
                        <c:v>Ward</c:v>
                      </c:pt>
                      <c:pt idx="14">
                        <c:v>Upton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Severance!$C$2:$C$71</c15:sqref>
                        </c15:fullRef>
                        <c15:formulaRef>
                          <c15:sqref>(Severance!$C$4,Severance!$C$16,Severance!$C$20,Severance!$C$24,Severance!$C$28,Severance!$C$30,Severance!$C$34:$C$35,Severance!$C$39,Severance!$C$45,Severance!$C$51:$C$52,Severance!$C$58,Severance!$C$62,Severance!$C$68)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-175.2</c:v>
                      </c:pt>
                      <c:pt idx="1">
                        <c:v>1046719.75</c:v>
                      </c:pt>
                      <c:pt idx="2">
                        <c:v>1719910.52</c:v>
                      </c:pt>
                      <c:pt idx="3">
                        <c:v>2807568.9299999997</c:v>
                      </c:pt>
                      <c:pt idx="4">
                        <c:v>4657496.55</c:v>
                      </c:pt>
                      <c:pt idx="5">
                        <c:v>5192493.9299999988</c:v>
                      </c:pt>
                      <c:pt idx="6">
                        <c:v>8281530.1299999999</c:v>
                      </c:pt>
                      <c:pt idx="7">
                        <c:v>6061828.7199999997</c:v>
                      </c:pt>
                      <c:pt idx="8">
                        <c:v>8624383.1999999993</c:v>
                      </c:pt>
                      <c:pt idx="9">
                        <c:v>16673685.4</c:v>
                      </c:pt>
                      <c:pt idx="10">
                        <c:v>30980439.48</c:v>
                      </c:pt>
                      <c:pt idx="11">
                        <c:v>18951534.049999997</c:v>
                      </c:pt>
                      <c:pt idx="13">
                        <c:v>84866247.319999993</c:v>
                      </c:pt>
                      <c:pt idx="14">
                        <c:v>124592925.91999999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35A-456B-A7F9-4E798849522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Severance!$D$1</c15:sqref>
                        </c15:formulaRef>
                      </c:ext>
                    </c:extLst>
                    <c:strCache>
                      <c:ptCount val="1"/>
                      <c:pt idx="0">
                        <c:v>2013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Severance!$A$2:$A$71</c15:sqref>
                        </c15:fullRef>
                        <c15:formulaRef>
                          <c15:sqref>(Severance!$A$4,Severance!$A$16,Severance!$A$20,Severance!$A$24,Severance!$A$28,Severance!$A$30,Severance!$A$34:$A$35,Severance!$A$39,Severance!$A$45,Severance!$A$51:$A$52,Severance!$A$58,Severance!$A$62,Severance!$A$68)</c15:sqref>
                        </c15:formulaRef>
                      </c:ext>
                    </c:extLst>
                    <c:strCache>
                      <c:ptCount val="15"/>
                      <c:pt idx="0">
                        <c:v>Swisher</c:v>
                      </c:pt>
                      <c:pt idx="1">
                        <c:v>Val Verde</c:v>
                      </c:pt>
                      <c:pt idx="2">
                        <c:v>Taylor</c:v>
                      </c:pt>
                      <c:pt idx="3">
                        <c:v>Tom Green</c:v>
                      </c:pt>
                      <c:pt idx="4">
                        <c:v>Sherman</c:v>
                      </c:pt>
                      <c:pt idx="5">
                        <c:v>Terrell</c:v>
                      </c:pt>
                      <c:pt idx="6">
                        <c:v>Sutton</c:v>
                      </c:pt>
                      <c:pt idx="7">
                        <c:v>Stonewall</c:v>
                      </c:pt>
                      <c:pt idx="8">
                        <c:v>Sterling</c:v>
                      </c:pt>
                      <c:pt idx="9">
                        <c:v>Terry</c:v>
                      </c:pt>
                      <c:pt idx="10">
                        <c:v>Scurry</c:v>
                      </c:pt>
                      <c:pt idx="11">
                        <c:v>Winkler</c:v>
                      </c:pt>
                      <c:pt idx="12">
                        <c:v>Yoakum</c:v>
                      </c:pt>
                      <c:pt idx="13">
                        <c:v>Ward</c:v>
                      </c:pt>
                      <c:pt idx="14">
                        <c:v>Upton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Severance!$D$2:$D$71</c15:sqref>
                        </c15:fullRef>
                        <c15:formulaRef>
                          <c15:sqref>(Severance!$D$4,Severance!$D$16,Severance!$D$20,Severance!$D$24,Severance!$D$28,Severance!$D$30,Severance!$D$34:$D$35,Severance!$D$39,Severance!$D$45,Severance!$D$51:$D$52,Severance!$D$58,Severance!$D$62,Severance!$D$68)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0</c:v>
                      </c:pt>
                      <c:pt idx="1">
                        <c:v>887564.78353749996</c:v>
                      </c:pt>
                      <c:pt idx="2">
                        <c:v>1668455.6807800001</c:v>
                      </c:pt>
                      <c:pt idx="3">
                        <c:v>2572795.0132774999</c:v>
                      </c:pt>
                      <c:pt idx="4">
                        <c:v>3723721.9381425004</c:v>
                      </c:pt>
                      <c:pt idx="5">
                        <c:v>4222956.6387299998</c:v>
                      </c:pt>
                      <c:pt idx="6">
                        <c:v>4545951.2409449993</c:v>
                      </c:pt>
                      <c:pt idx="7">
                        <c:v>6244225.8017300004</c:v>
                      </c:pt>
                      <c:pt idx="8">
                        <c:v>8497537.7161675002</c:v>
                      </c:pt>
                      <c:pt idx="9">
                        <c:v>15631187.53692</c:v>
                      </c:pt>
                      <c:pt idx="10">
                        <c:v>35369756.153280005</c:v>
                      </c:pt>
                      <c:pt idx="11">
                        <c:v>21310799.296210002</c:v>
                      </c:pt>
                      <c:pt idx="12">
                        <c:v>76555717.47028999</c:v>
                      </c:pt>
                      <c:pt idx="13">
                        <c:v>101688512.5666825</c:v>
                      </c:pt>
                      <c:pt idx="14">
                        <c:v>133231796.12186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35A-456B-A7F9-4E798849522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Severance!$E$1</c15:sqref>
                        </c15:formulaRef>
                      </c:ext>
                    </c:extLst>
                    <c:strCache>
                      <c:ptCount val="1"/>
                      <c:pt idx="0">
                        <c:v>2014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Severance!$A$2:$A$71</c15:sqref>
                        </c15:fullRef>
                        <c15:formulaRef>
                          <c15:sqref>(Severance!$A$4,Severance!$A$16,Severance!$A$20,Severance!$A$24,Severance!$A$28,Severance!$A$30,Severance!$A$34:$A$35,Severance!$A$39,Severance!$A$45,Severance!$A$51:$A$52,Severance!$A$58,Severance!$A$62,Severance!$A$68)</c15:sqref>
                        </c15:formulaRef>
                      </c:ext>
                    </c:extLst>
                    <c:strCache>
                      <c:ptCount val="15"/>
                      <c:pt idx="0">
                        <c:v>Swisher</c:v>
                      </c:pt>
                      <c:pt idx="1">
                        <c:v>Val Verde</c:v>
                      </c:pt>
                      <c:pt idx="2">
                        <c:v>Taylor</c:v>
                      </c:pt>
                      <c:pt idx="3">
                        <c:v>Tom Green</c:v>
                      </c:pt>
                      <c:pt idx="4">
                        <c:v>Sherman</c:v>
                      </c:pt>
                      <c:pt idx="5">
                        <c:v>Terrell</c:v>
                      </c:pt>
                      <c:pt idx="6">
                        <c:v>Sutton</c:v>
                      </c:pt>
                      <c:pt idx="7">
                        <c:v>Stonewall</c:v>
                      </c:pt>
                      <c:pt idx="8">
                        <c:v>Sterling</c:v>
                      </c:pt>
                      <c:pt idx="9">
                        <c:v>Terry</c:v>
                      </c:pt>
                      <c:pt idx="10">
                        <c:v>Scurry</c:v>
                      </c:pt>
                      <c:pt idx="11">
                        <c:v>Winkler</c:v>
                      </c:pt>
                      <c:pt idx="12">
                        <c:v>Yoakum</c:v>
                      </c:pt>
                      <c:pt idx="13">
                        <c:v>Ward</c:v>
                      </c:pt>
                      <c:pt idx="14">
                        <c:v>Upton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Severance!$E$2:$E$71</c15:sqref>
                        </c15:fullRef>
                        <c15:formulaRef>
                          <c15:sqref>(Severance!$E$4,Severance!$E$16,Severance!$E$20,Severance!$E$24,Severance!$E$28,Severance!$E$30,Severance!$E$34:$E$35,Severance!$E$39,Severance!$E$45,Severance!$E$51:$E$52,Severance!$E$58,Severance!$E$62,Severance!$E$68)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13.0845</c:v>
                      </c:pt>
                      <c:pt idx="1">
                        <c:v>1020093.4405950001</c:v>
                      </c:pt>
                      <c:pt idx="2">
                        <c:v>1910133.5589300001</c:v>
                      </c:pt>
                      <c:pt idx="3">
                        <c:v>2785894.6221849998</c:v>
                      </c:pt>
                      <c:pt idx="4">
                        <c:v>5026081.0066025006</c:v>
                      </c:pt>
                      <c:pt idx="5">
                        <c:v>5086618.0817824993</c:v>
                      </c:pt>
                      <c:pt idx="6">
                        <c:v>7740917.6470500091</c:v>
                      </c:pt>
                      <c:pt idx="7">
                        <c:v>8011480.6122099999</c:v>
                      </c:pt>
                      <c:pt idx="8">
                        <c:v>10550978.441380002</c:v>
                      </c:pt>
                      <c:pt idx="9">
                        <c:v>17292054.065389998</c:v>
                      </c:pt>
                      <c:pt idx="10">
                        <c:v>46727756.754990004</c:v>
                      </c:pt>
                      <c:pt idx="11">
                        <c:v>28404267.529395003</c:v>
                      </c:pt>
                      <c:pt idx="12">
                        <c:v>81938918.698009998</c:v>
                      </c:pt>
                      <c:pt idx="13">
                        <c:v>120843177.48593751</c:v>
                      </c:pt>
                      <c:pt idx="14">
                        <c:v>172497930.12026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35A-456B-A7F9-4E798849522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Severance!$F$1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Severance!$A$2:$A$71</c15:sqref>
                        </c15:fullRef>
                        <c15:formulaRef>
                          <c15:sqref>(Severance!$A$4,Severance!$A$16,Severance!$A$20,Severance!$A$24,Severance!$A$28,Severance!$A$30,Severance!$A$34:$A$35,Severance!$A$39,Severance!$A$45,Severance!$A$51:$A$52,Severance!$A$58,Severance!$A$62,Severance!$A$68)</c15:sqref>
                        </c15:formulaRef>
                      </c:ext>
                    </c:extLst>
                    <c:strCache>
                      <c:ptCount val="15"/>
                      <c:pt idx="0">
                        <c:v>Swisher</c:v>
                      </c:pt>
                      <c:pt idx="1">
                        <c:v>Val Verde</c:v>
                      </c:pt>
                      <c:pt idx="2">
                        <c:v>Taylor</c:v>
                      </c:pt>
                      <c:pt idx="3">
                        <c:v>Tom Green</c:v>
                      </c:pt>
                      <c:pt idx="4">
                        <c:v>Sherman</c:v>
                      </c:pt>
                      <c:pt idx="5">
                        <c:v>Terrell</c:v>
                      </c:pt>
                      <c:pt idx="6">
                        <c:v>Sutton</c:v>
                      </c:pt>
                      <c:pt idx="7">
                        <c:v>Stonewall</c:v>
                      </c:pt>
                      <c:pt idx="8">
                        <c:v>Sterling</c:v>
                      </c:pt>
                      <c:pt idx="9">
                        <c:v>Terry</c:v>
                      </c:pt>
                      <c:pt idx="10">
                        <c:v>Scurry</c:v>
                      </c:pt>
                      <c:pt idx="11">
                        <c:v>Winkler</c:v>
                      </c:pt>
                      <c:pt idx="12">
                        <c:v>Yoakum</c:v>
                      </c:pt>
                      <c:pt idx="13">
                        <c:v>Ward</c:v>
                      </c:pt>
                      <c:pt idx="14">
                        <c:v>Upton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Severance!$F$2:$F$71</c15:sqref>
                        </c15:fullRef>
                        <c15:formulaRef>
                          <c15:sqref>(Severance!$F$4,Severance!$F$16,Severance!$F$20,Severance!$F$24,Severance!$F$28,Severance!$F$30,Severance!$F$34:$F$35,Severance!$F$39,Severance!$F$45,Severance!$F$51:$F$52,Severance!$F$58,Severance!$F$62,Severance!$F$68)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0</c:v>
                      </c:pt>
                      <c:pt idx="1">
                        <c:v>720818.52799000009</c:v>
                      </c:pt>
                      <c:pt idx="2">
                        <c:v>1117127.71896</c:v>
                      </c:pt>
                      <c:pt idx="3">
                        <c:v>1663754.8104299998</c:v>
                      </c:pt>
                      <c:pt idx="4">
                        <c:v>3740190.4023099998</c:v>
                      </c:pt>
                      <c:pt idx="5">
                        <c:v>3553479.40747</c:v>
                      </c:pt>
                      <c:pt idx="6">
                        <c:v>3557164.9289799999</c:v>
                      </c:pt>
                      <c:pt idx="7">
                        <c:v>5347204.5953799998</c:v>
                      </c:pt>
                      <c:pt idx="8">
                        <c:v>6890767.6640300006</c:v>
                      </c:pt>
                      <c:pt idx="9">
                        <c:v>10404586.671630001</c:v>
                      </c:pt>
                      <c:pt idx="10">
                        <c:v>32131202.365000002</c:v>
                      </c:pt>
                      <c:pt idx="11">
                        <c:v>19922754.591779999</c:v>
                      </c:pt>
                      <c:pt idx="12">
                        <c:v>53123024.524889998</c:v>
                      </c:pt>
                      <c:pt idx="13">
                        <c:v>75829195.863069996</c:v>
                      </c:pt>
                      <c:pt idx="14">
                        <c:v>136824996.75366002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35A-456B-A7F9-4E798849522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Severance!$G$1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Severance!$A$2:$A$71</c15:sqref>
                        </c15:fullRef>
                        <c15:formulaRef>
                          <c15:sqref>(Severance!$A$4,Severance!$A$16,Severance!$A$20,Severance!$A$24,Severance!$A$28,Severance!$A$30,Severance!$A$34:$A$35,Severance!$A$39,Severance!$A$45,Severance!$A$51:$A$52,Severance!$A$58,Severance!$A$62,Severance!$A$68)</c15:sqref>
                        </c15:formulaRef>
                      </c:ext>
                    </c:extLst>
                    <c:strCache>
                      <c:ptCount val="15"/>
                      <c:pt idx="0">
                        <c:v>Swisher</c:v>
                      </c:pt>
                      <c:pt idx="1">
                        <c:v>Val Verde</c:v>
                      </c:pt>
                      <c:pt idx="2">
                        <c:v>Taylor</c:v>
                      </c:pt>
                      <c:pt idx="3">
                        <c:v>Tom Green</c:v>
                      </c:pt>
                      <c:pt idx="4">
                        <c:v>Sherman</c:v>
                      </c:pt>
                      <c:pt idx="5">
                        <c:v>Terrell</c:v>
                      </c:pt>
                      <c:pt idx="6">
                        <c:v>Sutton</c:v>
                      </c:pt>
                      <c:pt idx="7">
                        <c:v>Stonewall</c:v>
                      </c:pt>
                      <c:pt idx="8">
                        <c:v>Sterling</c:v>
                      </c:pt>
                      <c:pt idx="9">
                        <c:v>Terry</c:v>
                      </c:pt>
                      <c:pt idx="10">
                        <c:v>Scurry</c:v>
                      </c:pt>
                      <c:pt idx="11">
                        <c:v>Winkler</c:v>
                      </c:pt>
                      <c:pt idx="12">
                        <c:v>Yoakum</c:v>
                      </c:pt>
                      <c:pt idx="13">
                        <c:v>Ward</c:v>
                      </c:pt>
                      <c:pt idx="14">
                        <c:v>Upton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Severance!$G$2:$G$71</c15:sqref>
                        </c15:fullRef>
                        <c15:formulaRef>
                          <c15:sqref>(Severance!$G$4,Severance!$G$16,Severance!$G$20,Severance!$G$24,Severance!$G$28,Severance!$G$30,Severance!$G$34:$G$35,Severance!$G$39,Severance!$G$45,Severance!$G$51:$G$52,Severance!$G$58,Severance!$G$62,Severance!$G$68)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172.96125000000001</c:v>
                      </c:pt>
                      <c:pt idx="1">
                        <c:v>252010.81575000001</c:v>
                      </c:pt>
                      <c:pt idx="2">
                        <c:v>685471.90667000005</c:v>
                      </c:pt>
                      <c:pt idx="3">
                        <c:v>1087806.54755</c:v>
                      </c:pt>
                      <c:pt idx="4">
                        <c:v>1533879.09014</c:v>
                      </c:pt>
                      <c:pt idx="5">
                        <c:v>1701257.82586</c:v>
                      </c:pt>
                      <c:pt idx="6">
                        <c:v>613558.72355999995</c:v>
                      </c:pt>
                      <c:pt idx="7">
                        <c:v>3174172.9231799999</c:v>
                      </c:pt>
                      <c:pt idx="8">
                        <c:v>2874477.34405</c:v>
                      </c:pt>
                      <c:pt idx="9">
                        <c:v>5198086.3873399999</c:v>
                      </c:pt>
                      <c:pt idx="10">
                        <c:v>19413223.621569999</c:v>
                      </c:pt>
                      <c:pt idx="11">
                        <c:v>11329184.647669999</c:v>
                      </c:pt>
                      <c:pt idx="12">
                        <c:v>36497344.837170005</c:v>
                      </c:pt>
                      <c:pt idx="13">
                        <c:v>42503909.431160003</c:v>
                      </c:pt>
                      <c:pt idx="14">
                        <c:v>95316331.248809993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35A-456B-A7F9-4E798849522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Severance!$H$1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Severance!$A$2:$A$71</c15:sqref>
                        </c15:fullRef>
                        <c15:formulaRef>
                          <c15:sqref>(Severance!$A$4,Severance!$A$16,Severance!$A$20,Severance!$A$24,Severance!$A$28,Severance!$A$30,Severance!$A$34:$A$35,Severance!$A$39,Severance!$A$45,Severance!$A$51:$A$52,Severance!$A$58,Severance!$A$62,Severance!$A$68)</c15:sqref>
                        </c15:formulaRef>
                      </c:ext>
                    </c:extLst>
                    <c:strCache>
                      <c:ptCount val="15"/>
                      <c:pt idx="0">
                        <c:v>Swisher</c:v>
                      </c:pt>
                      <c:pt idx="1">
                        <c:v>Val Verde</c:v>
                      </c:pt>
                      <c:pt idx="2">
                        <c:v>Taylor</c:v>
                      </c:pt>
                      <c:pt idx="3">
                        <c:v>Tom Green</c:v>
                      </c:pt>
                      <c:pt idx="4">
                        <c:v>Sherman</c:v>
                      </c:pt>
                      <c:pt idx="5">
                        <c:v>Terrell</c:v>
                      </c:pt>
                      <c:pt idx="6">
                        <c:v>Sutton</c:v>
                      </c:pt>
                      <c:pt idx="7">
                        <c:v>Stonewall</c:v>
                      </c:pt>
                      <c:pt idx="8">
                        <c:v>Sterling</c:v>
                      </c:pt>
                      <c:pt idx="9">
                        <c:v>Terry</c:v>
                      </c:pt>
                      <c:pt idx="10">
                        <c:v>Scurry</c:v>
                      </c:pt>
                      <c:pt idx="11">
                        <c:v>Winkler</c:v>
                      </c:pt>
                      <c:pt idx="12">
                        <c:v>Yoakum</c:v>
                      </c:pt>
                      <c:pt idx="13">
                        <c:v>Ward</c:v>
                      </c:pt>
                      <c:pt idx="14">
                        <c:v>Upton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Severance!$H$2:$H$71</c15:sqref>
                        </c15:fullRef>
                        <c15:formulaRef>
                          <c15:sqref>(Severance!$H$4,Severance!$H$16,Severance!$H$20,Severance!$H$24,Severance!$H$28,Severance!$H$30,Severance!$H$34:$H$35,Severance!$H$39,Severance!$H$45,Severance!$H$51:$H$52,Severance!$H$58,Severance!$H$62,Severance!$H$68)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0</c:v>
                      </c:pt>
                      <c:pt idx="1">
                        <c:v>557646.49109000002</c:v>
                      </c:pt>
                      <c:pt idx="2">
                        <c:v>837307.42245000007</c:v>
                      </c:pt>
                      <c:pt idx="3">
                        <c:v>1267622.88708</c:v>
                      </c:pt>
                      <c:pt idx="4">
                        <c:v>1966596.3476</c:v>
                      </c:pt>
                      <c:pt idx="5">
                        <c:v>2718402.0621500001</c:v>
                      </c:pt>
                      <c:pt idx="6">
                        <c:v>2235132.78963</c:v>
                      </c:pt>
                      <c:pt idx="7">
                        <c:v>3445876.2945400001</c:v>
                      </c:pt>
                      <c:pt idx="8">
                        <c:v>3881914.2701099999</c:v>
                      </c:pt>
                      <c:pt idx="9">
                        <c:v>6046993.1674600001</c:v>
                      </c:pt>
                      <c:pt idx="10">
                        <c:v>24122099.153829999</c:v>
                      </c:pt>
                      <c:pt idx="11">
                        <c:v>17658603.569430001</c:v>
                      </c:pt>
                      <c:pt idx="12">
                        <c:v>46379357.320239991</c:v>
                      </c:pt>
                      <c:pt idx="13">
                        <c:v>54716734.292489998</c:v>
                      </c:pt>
                      <c:pt idx="14">
                        <c:v>138635240.88301998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35A-456B-A7F9-4E798849522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Severance!$I$1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Severance!$A$2:$A$71</c15:sqref>
                        </c15:fullRef>
                        <c15:formulaRef>
                          <c15:sqref>(Severance!$A$4,Severance!$A$16,Severance!$A$20,Severance!$A$24,Severance!$A$28,Severance!$A$30,Severance!$A$34:$A$35,Severance!$A$39,Severance!$A$45,Severance!$A$51:$A$52,Severance!$A$58,Severance!$A$62,Severance!$A$68)</c15:sqref>
                        </c15:formulaRef>
                      </c:ext>
                    </c:extLst>
                    <c:strCache>
                      <c:ptCount val="15"/>
                      <c:pt idx="0">
                        <c:v>Swisher</c:v>
                      </c:pt>
                      <c:pt idx="1">
                        <c:v>Val Verde</c:v>
                      </c:pt>
                      <c:pt idx="2">
                        <c:v>Taylor</c:v>
                      </c:pt>
                      <c:pt idx="3">
                        <c:v>Tom Green</c:v>
                      </c:pt>
                      <c:pt idx="4">
                        <c:v>Sherman</c:v>
                      </c:pt>
                      <c:pt idx="5">
                        <c:v>Terrell</c:v>
                      </c:pt>
                      <c:pt idx="6">
                        <c:v>Sutton</c:v>
                      </c:pt>
                      <c:pt idx="7">
                        <c:v>Stonewall</c:v>
                      </c:pt>
                      <c:pt idx="8">
                        <c:v>Sterling</c:v>
                      </c:pt>
                      <c:pt idx="9">
                        <c:v>Terry</c:v>
                      </c:pt>
                      <c:pt idx="10">
                        <c:v>Scurry</c:v>
                      </c:pt>
                      <c:pt idx="11">
                        <c:v>Winkler</c:v>
                      </c:pt>
                      <c:pt idx="12">
                        <c:v>Yoakum</c:v>
                      </c:pt>
                      <c:pt idx="13">
                        <c:v>Ward</c:v>
                      </c:pt>
                      <c:pt idx="14">
                        <c:v>Upton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Severance!$I$2:$I$71</c15:sqref>
                        </c15:fullRef>
                        <c15:formulaRef>
                          <c15:sqref>(Severance!$I$4,Severance!$I$16,Severance!$I$20,Severance!$I$24,Severance!$I$28,Severance!$I$30,Severance!$I$34:$I$35,Severance!$I$39,Severance!$I$45,Severance!$I$51:$I$52,Severance!$I$58,Severance!$I$62,Severance!$I$68)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0</c:v>
                      </c:pt>
                      <c:pt idx="1">
                        <c:v>309959.25250999996</c:v>
                      </c:pt>
                      <c:pt idx="2">
                        <c:v>1132273.0210199999</c:v>
                      </c:pt>
                      <c:pt idx="3">
                        <c:v>1655738.79036</c:v>
                      </c:pt>
                      <c:pt idx="4">
                        <c:v>1698948.5978199996</c:v>
                      </c:pt>
                      <c:pt idx="5">
                        <c:v>1884400.763400008</c:v>
                      </c:pt>
                      <c:pt idx="6">
                        <c:v>398793.26026000024</c:v>
                      </c:pt>
                      <c:pt idx="7">
                        <c:v>4595940.8283599997</c:v>
                      </c:pt>
                      <c:pt idx="8">
                        <c:v>3726654.3041900052</c:v>
                      </c:pt>
                      <c:pt idx="9">
                        <c:v>7742412.5795800006</c:v>
                      </c:pt>
                      <c:pt idx="10">
                        <c:v>31343207.403509997</c:v>
                      </c:pt>
                      <c:pt idx="11">
                        <c:v>36598413.281990014</c:v>
                      </c:pt>
                      <c:pt idx="12">
                        <c:v>66605230.819720015</c:v>
                      </c:pt>
                      <c:pt idx="13">
                        <c:v>85467513.156669959</c:v>
                      </c:pt>
                      <c:pt idx="14">
                        <c:v>191616109.9658297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35A-456B-A7F9-4E7988495223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Severance!$J$1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Severance!$A$2:$A$71</c15:sqref>
                        </c15:fullRef>
                        <c15:formulaRef>
                          <c15:sqref>(Severance!$A$4,Severance!$A$16,Severance!$A$20,Severance!$A$24,Severance!$A$28,Severance!$A$30,Severance!$A$34:$A$35,Severance!$A$39,Severance!$A$45,Severance!$A$51:$A$52,Severance!$A$58,Severance!$A$62,Severance!$A$68)</c15:sqref>
                        </c15:formulaRef>
                      </c:ext>
                    </c:extLst>
                    <c:strCache>
                      <c:ptCount val="15"/>
                      <c:pt idx="0">
                        <c:v>Swisher</c:v>
                      </c:pt>
                      <c:pt idx="1">
                        <c:v>Val Verde</c:v>
                      </c:pt>
                      <c:pt idx="2">
                        <c:v>Taylor</c:v>
                      </c:pt>
                      <c:pt idx="3">
                        <c:v>Tom Green</c:v>
                      </c:pt>
                      <c:pt idx="4">
                        <c:v>Sherman</c:v>
                      </c:pt>
                      <c:pt idx="5">
                        <c:v>Terrell</c:v>
                      </c:pt>
                      <c:pt idx="6">
                        <c:v>Sutton</c:v>
                      </c:pt>
                      <c:pt idx="7">
                        <c:v>Stonewall</c:v>
                      </c:pt>
                      <c:pt idx="8">
                        <c:v>Sterling</c:v>
                      </c:pt>
                      <c:pt idx="9">
                        <c:v>Terry</c:v>
                      </c:pt>
                      <c:pt idx="10">
                        <c:v>Scurry</c:v>
                      </c:pt>
                      <c:pt idx="11">
                        <c:v>Winkler</c:v>
                      </c:pt>
                      <c:pt idx="12">
                        <c:v>Yoakum</c:v>
                      </c:pt>
                      <c:pt idx="13">
                        <c:v>Ward</c:v>
                      </c:pt>
                      <c:pt idx="14">
                        <c:v>Upton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Severance!$J$2:$J$71</c15:sqref>
                        </c15:fullRef>
                        <c15:formulaRef>
                          <c15:sqref>(Severance!$J$4,Severance!$J$16,Severance!$J$20,Severance!$J$24,Severance!$J$28,Severance!$J$30,Severance!$J$34:$J$35,Severance!$J$39,Severance!$J$45,Severance!$J$51:$J$52,Severance!$J$58,Severance!$J$62,Severance!$J$68)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0</c:v>
                      </c:pt>
                      <c:pt idx="1">
                        <c:v>140929.26446500022</c:v>
                      </c:pt>
                      <c:pt idx="2">
                        <c:v>864276.89644000004</c:v>
                      </c:pt>
                      <c:pt idx="3">
                        <c:v>1593406.5618950003</c:v>
                      </c:pt>
                      <c:pt idx="4">
                        <c:v>1579673.5998850074</c:v>
                      </c:pt>
                      <c:pt idx="5">
                        <c:v>1379790.8737049992</c:v>
                      </c:pt>
                      <c:pt idx="6">
                        <c:v>1195256.8059650012</c:v>
                      </c:pt>
                      <c:pt idx="7">
                        <c:v>3297423.2246400001</c:v>
                      </c:pt>
                      <c:pt idx="8">
                        <c:v>2251325.370015</c:v>
                      </c:pt>
                      <c:pt idx="9">
                        <c:v>6493273.6274199998</c:v>
                      </c:pt>
                      <c:pt idx="10">
                        <c:v>24614308.560910001</c:v>
                      </c:pt>
                      <c:pt idx="11">
                        <c:v>56078906.652574994</c:v>
                      </c:pt>
                      <c:pt idx="12">
                        <c:v>68983591.397919998</c:v>
                      </c:pt>
                      <c:pt idx="13">
                        <c:v>113652428.01005992</c:v>
                      </c:pt>
                      <c:pt idx="14">
                        <c:v>204004939.57931486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35A-456B-A7F9-4E7988495223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Severance!$K$1</c15:sqref>
                        </c15:formulaRef>
                      </c:ext>
                    </c:extLst>
                    <c:strCache>
                      <c:ptCount val="1"/>
                      <c:pt idx="0">
                        <c:v> $2,020 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Severance!$A$2:$A$71</c15:sqref>
                        </c15:fullRef>
                        <c15:formulaRef>
                          <c15:sqref>(Severance!$A$4,Severance!$A$16,Severance!$A$20,Severance!$A$24,Severance!$A$28,Severance!$A$30,Severance!$A$34:$A$35,Severance!$A$39,Severance!$A$45,Severance!$A$51:$A$52,Severance!$A$58,Severance!$A$62,Severance!$A$68)</c15:sqref>
                        </c15:formulaRef>
                      </c:ext>
                    </c:extLst>
                    <c:strCache>
                      <c:ptCount val="15"/>
                      <c:pt idx="0">
                        <c:v>Swisher</c:v>
                      </c:pt>
                      <c:pt idx="1">
                        <c:v>Val Verde</c:v>
                      </c:pt>
                      <c:pt idx="2">
                        <c:v>Taylor</c:v>
                      </c:pt>
                      <c:pt idx="3">
                        <c:v>Tom Green</c:v>
                      </c:pt>
                      <c:pt idx="4">
                        <c:v>Sherman</c:v>
                      </c:pt>
                      <c:pt idx="5">
                        <c:v>Terrell</c:v>
                      </c:pt>
                      <c:pt idx="6">
                        <c:v>Sutton</c:v>
                      </c:pt>
                      <c:pt idx="7">
                        <c:v>Stonewall</c:v>
                      </c:pt>
                      <c:pt idx="8">
                        <c:v>Sterling</c:v>
                      </c:pt>
                      <c:pt idx="9">
                        <c:v>Terry</c:v>
                      </c:pt>
                      <c:pt idx="10">
                        <c:v>Scurry</c:v>
                      </c:pt>
                      <c:pt idx="11">
                        <c:v>Winkler</c:v>
                      </c:pt>
                      <c:pt idx="12">
                        <c:v>Yoakum</c:v>
                      </c:pt>
                      <c:pt idx="13">
                        <c:v>Ward</c:v>
                      </c:pt>
                      <c:pt idx="14">
                        <c:v>Upton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Severance!$K$2:$K$71</c15:sqref>
                        </c15:fullRef>
                        <c15:formulaRef>
                          <c15:sqref>(Severance!$K$4,Severance!$K$16,Severance!$K$20,Severance!$K$24,Severance!$K$28,Severance!$K$30,Severance!$K$34:$K$35,Severance!$K$39,Severance!$K$45,Severance!$K$51:$K$52,Severance!$K$58,Severance!$K$62,Severance!$K$68)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0</c:v>
                      </c:pt>
                      <c:pt idx="1">
                        <c:v>50862.513009999959</c:v>
                      </c:pt>
                      <c:pt idx="2">
                        <c:v>685591.89506000001</c:v>
                      </c:pt>
                      <c:pt idx="3">
                        <c:v>1056627.1721399999</c:v>
                      </c:pt>
                      <c:pt idx="4">
                        <c:v>707325.43126000045</c:v>
                      </c:pt>
                      <c:pt idx="5">
                        <c:v>633857.51017999952</c:v>
                      </c:pt>
                      <c:pt idx="6">
                        <c:v>194692.27010999995</c:v>
                      </c:pt>
                      <c:pt idx="7">
                        <c:v>2262575.801</c:v>
                      </c:pt>
                      <c:pt idx="8">
                        <c:v>1768381.3688700008</c:v>
                      </c:pt>
                      <c:pt idx="9">
                        <c:v>5038679.3457599999</c:v>
                      </c:pt>
                      <c:pt idx="10">
                        <c:v>24513945.531289998</c:v>
                      </c:pt>
                      <c:pt idx="11">
                        <c:v>45430794.390819997</c:v>
                      </c:pt>
                      <c:pt idx="12">
                        <c:v>53094781.905230001</c:v>
                      </c:pt>
                      <c:pt idx="13">
                        <c:v>108550474.29133995</c:v>
                      </c:pt>
                      <c:pt idx="14">
                        <c:v>171948377.76886985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35A-456B-A7F9-4E7988495223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Severance!$L$1</c15:sqref>
                        </c15:formulaRef>
                      </c:ext>
                    </c:extLst>
                    <c:strCache>
                      <c:ptCount val="1"/>
                      <c:pt idx="0">
                        <c:v> $2,021 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Severance!$A$2:$A$71</c15:sqref>
                        </c15:fullRef>
                        <c15:formulaRef>
                          <c15:sqref>(Severance!$A$4,Severance!$A$16,Severance!$A$20,Severance!$A$24,Severance!$A$28,Severance!$A$30,Severance!$A$34:$A$35,Severance!$A$39,Severance!$A$45,Severance!$A$51:$A$52,Severance!$A$58,Severance!$A$62,Severance!$A$68)</c15:sqref>
                        </c15:formulaRef>
                      </c:ext>
                    </c:extLst>
                    <c:strCache>
                      <c:ptCount val="15"/>
                      <c:pt idx="0">
                        <c:v>Swisher</c:v>
                      </c:pt>
                      <c:pt idx="1">
                        <c:v>Val Verde</c:v>
                      </c:pt>
                      <c:pt idx="2">
                        <c:v>Taylor</c:v>
                      </c:pt>
                      <c:pt idx="3">
                        <c:v>Tom Green</c:v>
                      </c:pt>
                      <c:pt idx="4">
                        <c:v>Sherman</c:v>
                      </c:pt>
                      <c:pt idx="5">
                        <c:v>Terrell</c:v>
                      </c:pt>
                      <c:pt idx="6">
                        <c:v>Sutton</c:v>
                      </c:pt>
                      <c:pt idx="7">
                        <c:v>Stonewall</c:v>
                      </c:pt>
                      <c:pt idx="8">
                        <c:v>Sterling</c:v>
                      </c:pt>
                      <c:pt idx="9">
                        <c:v>Terry</c:v>
                      </c:pt>
                      <c:pt idx="10">
                        <c:v>Scurry</c:v>
                      </c:pt>
                      <c:pt idx="11">
                        <c:v>Winkler</c:v>
                      </c:pt>
                      <c:pt idx="12">
                        <c:v>Yoakum</c:v>
                      </c:pt>
                      <c:pt idx="13">
                        <c:v>Ward</c:v>
                      </c:pt>
                      <c:pt idx="14">
                        <c:v>Upton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Severance!$L$2:$L$71</c15:sqref>
                        </c15:fullRef>
                        <c15:formulaRef>
                          <c15:sqref>(Severance!$L$4,Severance!$L$16,Severance!$L$20,Severance!$L$24,Severance!$L$28,Severance!$L$30,Severance!$L$34:$L$35,Severance!$L$39,Severance!$L$45,Severance!$L$51:$L$52,Severance!$L$58,Severance!$L$62,Severance!$L$68)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5"/>
                      <c:pt idx="0">
                        <c:v>0</c:v>
                      </c:pt>
                      <c:pt idx="1">
                        <c:v>258284.66835999978</c:v>
                      </c:pt>
                      <c:pt idx="2">
                        <c:v>858251.51479000004</c:v>
                      </c:pt>
                      <c:pt idx="3">
                        <c:v>1206643.79379</c:v>
                      </c:pt>
                      <c:pt idx="4">
                        <c:v>1159734.7145149999</c:v>
                      </c:pt>
                      <c:pt idx="5">
                        <c:v>1243066.655520001</c:v>
                      </c:pt>
                      <c:pt idx="6">
                        <c:v>309123.19880500052</c:v>
                      </c:pt>
                      <c:pt idx="7">
                        <c:v>2071701.66343</c:v>
                      </c:pt>
                      <c:pt idx="8">
                        <c:v>2188528.5402499973</c:v>
                      </c:pt>
                      <c:pt idx="9">
                        <c:v>5136379.8940000003</c:v>
                      </c:pt>
                      <c:pt idx="10">
                        <c:v>31092881.84688</c:v>
                      </c:pt>
                      <c:pt idx="11">
                        <c:v>54713680.65572501</c:v>
                      </c:pt>
                      <c:pt idx="12">
                        <c:v>64144455.127330005</c:v>
                      </c:pt>
                      <c:pt idx="13">
                        <c:v>132178642.9776599</c:v>
                      </c:pt>
                      <c:pt idx="14">
                        <c:v>236028426.38144466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35A-456B-A7F9-4E7988495223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Severance!$M$1</c15:sqref>
                        </c15:formulaRef>
                      </c:ext>
                    </c:extLst>
                    <c:strCache>
                      <c:ptCount val="1"/>
                      <c:pt idx="0">
                        <c:v>2022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Severance!$A$2:$A$71</c15:sqref>
                        </c15:fullRef>
                        <c15:formulaRef>
                          <c15:sqref>(Severance!$A$4,Severance!$A$16,Severance!$A$20,Severance!$A$24,Severance!$A$28,Severance!$A$30,Severance!$A$34:$A$35,Severance!$A$39,Severance!$A$45,Severance!$A$51:$A$52,Severance!$A$58,Severance!$A$62,Severance!$A$68)</c15:sqref>
                        </c15:formulaRef>
                      </c:ext>
                    </c:extLst>
                    <c:strCache>
                      <c:ptCount val="15"/>
                      <c:pt idx="0">
                        <c:v>Swisher</c:v>
                      </c:pt>
                      <c:pt idx="1">
                        <c:v>Val Verde</c:v>
                      </c:pt>
                      <c:pt idx="2">
                        <c:v>Taylor</c:v>
                      </c:pt>
                      <c:pt idx="3">
                        <c:v>Tom Green</c:v>
                      </c:pt>
                      <c:pt idx="4">
                        <c:v>Sherman</c:v>
                      </c:pt>
                      <c:pt idx="5">
                        <c:v>Terrell</c:v>
                      </c:pt>
                      <c:pt idx="6">
                        <c:v>Sutton</c:v>
                      </c:pt>
                      <c:pt idx="7">
                        <c:v>Stonewall</c:v>
                      </c:pt>
                      <c:pt idx="8">
                        <c:v>Sterling</c:v>
                      </c:pt>
                      <c:pt idx="9">
                        <c:v>Terry</c:v>
                      </c:pt>
                      <c:pt idx="10">
                        <c:v>Scurry</c:v>
                      </c:pt>
                      <c:pt idx="11">
                        <c:v>Winkler</c:v>
                      </c:pt>
                      <c:pt idx="12">
                        <c:v>Yoakum</c:v>
                      </c:pt>
                      <c:pt idx="13">
                        <c:v>Ward</c:v>
                      </c:pt>
                      <c:pt idx="14">
                        <c:v>Upton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Severance!$M$2:$M$71</c15:sqref>
                        </c15:fullRef>
                        <c15:formulaRef>
                          <c15:sqref>(Severance!$M$4,Severance!$M$16,Severance!$M$20,Severance!$M$24,Severance!$M$28,Severance!$M$30,Severance!$M$34:$M$35,Severance!$M$39,Severance!$M$45,Severance!$M$51:$M$52,Severance!$M$58,Severance!$M$62,Severance!$M$68)</c15:sqref>
                        </c15:formulaRef>
                      </c:ext>
                    </c:extLst>
                    <c:numCache>
                      <c:formatCode>"$"#,##0_);\("$"#,##0\)</c:formatCode>
                      <c:ptCount val="15"/>
                      <c:pt idx="0">
                        <c:v>0</c:v>
                      </c:pt>
                      <c:pt idx="1">
                        <c:v>754428.54231250077</c:v>
                      </c:pt>
                      <c:pt idx="2">
                        <c:v>1368466.6642399998</c:v>
                      </c:pt>
                      <c:pt idx="3">
                        <c:v>2178198.2057624995</c:v>
                      </c:pt>
                      <c:pt idx="4">
                        <c:v>4257223.6378025077</c:v>
                      </c:pt>
                      <c:pt idx="5">
                        <c:v>3436548.1008675015</c:v>
                      </c:pt>
                      <c:pt idx="6">
                        <c:v>4233993.6765024541</c:v>
                      </c:pt>
                      <c:pt idx="7">
                        <c:v>4276307.02061</c:v>
                      </c:pt>
                      <c:pt idx="8">
                        <c:v>4025779.2746474976</c:v>
                      </c:pt>
                      <c:pt idx="9">
                        <c:v>8803977.1696499996</c:v>
                      </c:pt>
                      <c:pt idx="10">
                        <c:v>66232190.195270009</c:v>
                      </c:pt>
                      <c:pt idx="11">
                        <c:v>103358104.99280755</c:v>
                      </c:pt>
                      <c:pt idx="12">
                        <c:v>108155347.99236998</c:v>
                      </c:pt>
                      <c:pt idx="13">
                        <c:v>258619246.04572996</c:v>
                      </c:pt>
                      <c:pt idx="14">
                        <c:v>517260223.04705858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35A-456B-A7F9-4E7988495223}"/>
                  </c:ext>
                </c:extLst>
              </c15:ser>
            </c15:filteredBarSeries>
          </c:ext>
        </c:extLst>
      </c:bar3DChart>
      <c:catAx>
        <c:axId val="14084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84207"/>
        <c:crosses val="autoZero"/>
        <c:auto val="1"/>
        <c:lblAlgn val="ctr"/>
        <c:lblOffset val="100"/>
        <c:noMultiLvlLbl val="0"/>
      </c:catAx>
      <c:valAx>
        <c:axId val="1716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4"/>
          <c:order val="14"/>
          <c:tx>
            <c:strRef>
              <c:f>Population!$P$1</c:f>
              <c:strCache>
                <c:ptCount val="1"/>
                <c:pt idx="0">
                  <c:v> 2020 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Population!$A$2:$A$74</c15:sqref>
                  </c15:fullRef>
                </c:ext>
              </c:extLst>
              <c:f>(Population!$A$17,Population!$A$37,Population!$A$42,Population!$A$63,Population!$A$66)</c:f>
              <c:strCache>
                <c:ptCount val="5"/>
                <c:pt idx="0">
                  <c:v> Ector </c:v>
                </c:pt>
                <c:pt idx="1">
                  <c:v> Lubbock </c:v>
                </c:pt>
                <c:pt idx="2">
                  <c:v> Midland </c:v>
                </c:pt>
                <c:pt idx="3">
                  <c:v> Taylor </c:v>
                </c:pt>
                <c:pt idx="4">
                  <c:v> Tom Green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Population!$P$2:$P$74</c15:sqref>
                  </c15:fullRef>
                </c:ext>
              </c:extLst>
              <c:f>(Population!$P$17,Population!$P$37,Population!$P$42,Population!$P$63,Population!$P$66)</c:f>
              <c:numCache>
                <c:formatCode>_(* #,##0_);_(* \(#,##0\);_(* "-"??_);_(@_)</c:formatCode>
                <c:ptCount val="5"/>
                <c:pt idx="0">
                  <c:v>165171</c:v>
                </c:pt>
                <c:pt idx="1">
                  <c:v>310639</c:v>
                </c:pt>
                <c:pt idx="2">
                  <c:v>169983</c:v>
                </c:pt>
                <c:pt idx="3">
                  <c:v>143208</c:v>
                </c:pt>
                <c:pt idx="4">
                  <c:v>120003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C9D-45FE-83D1-FE26FF07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53647"/>
        <c:axId val="5855406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Population!$B$1</c15:sqref>
                        </c15:formulaRef>
                      </c:ext>
                    </c:extLst>
                    <c:strCache>
                      <c:ptCount val="1"/>
                      <c:pt idx="0">
                        <c:v> 2000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Population!$A$2:$A$74</c15:sqref>
                        </c15:fullRef>
                        <c15:formulaRef>
                          <c15:sqref>(Population!$A$17,Population!$A$37,Population!$A$42,Population!$A$63,Population!$A$66)</c15:sqref>
                        </c15:formulaRef>
                      </c:ext>
                    </c:extLst>
                    <c:strCache>
                      <c:ptCount val="5"/>
                      <c:pt idx="0">
                        <c:v> Ector </c:v>
                      </c:pt>
                      <c:pt idx="1">
                        <c:v> Lubbock </c:v>
                      </c:pt>
                      <c:pt idx="2">
                        <c:v> Midland </c:v>
                      </c:pt>
                      <c:pt idx="3">
                        <c:v> Taylor </c:v>
                      </c:pt>
                      <c:pt idx="4">
                        <c:v> Tom Green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Population!$B$2:$B$74</c15:sqref>
                        </c15:fullRef>
                        <c15:formulaRef>
                          <c15:sqref>(Population!$B$17,Population!$B$37,Population!$B$42,Population!$B$63,Population!$B$66)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"/>
                      <c:pt idx="0">
                        <c:v>121123</c:v>
                      </c:pt>
                      <c:pt idx="1">
                        <c:v>242628</c:v>
                      </c:pt>
                      <c:pt idx="2">
                        <c:v>116009</c:v>
                      </c:pt>
                      <c:pt idx="3">
                        <c:v>126555</c:v>
                      </c:pt>
                      <c:pt idx="4">
                        <c:v>104010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C9D-45FE-83D1-FE26FF07EC9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Population!$C$1</c15:sqref>
                        </c15:formulaRef>
                      </c:ext>
                    </c:extLst>
                    <c:strCache>
                      <c:ptCount val="1"/>
                      <c:pt idx="0">
                        <c:v> 2007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Population!$A$2:$A$74</c15:sqref>
                        </c15:fullRef>
                        <c15:formulaRef>
                          <c15:sqref>(Population!$A$17,Population!$A$37,Population!$A$42,Population!$A$63,Population!$A$66)</c15:sqref>
                        </c15:formulaRef>
                      </c:ext>
                    </c:extLst>
                    <c:strCache>
                      <c:ptCount val="5"/>
                      <c:pt idx="0">
                        <c:v> Ector </c:v>
                      </c:pt>
                      <c:pt idx="1">
                        <c:v> Lubbock </c:v>
                      </c:pt>
                      <c:pt idx="2">
                        <c:v> Midland </c:v>
                      </c:pt>
                      <c:pt idx="3">
                        <c:v> Taylor </c:v>
                      </c:pt>
                      <c:pt idx="4">
                        <c:v> Tom Green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Population!$C$2:$C$74</c15:sqref>
                        </c15:fullRef>
                        <c15:formulaRef>
                          <c15:sqref>(Population!$C$17,Population!$C$37,Population!$C$42,Population!$C$63,Population!$C$66)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"/>
                      <c:pt idx="0">
                        <c:v>128874</c:v>
                      </c:pt>
                      <c:pt idx="1">
                        <c:v>262895</c:v>
                      </c:pt>
                      <c:pt idx="2">
                        <c:v>126082</c:v>
                      </c:pt>
                      <c:pt idx="3">
                        <c:v>126542</c:v>
                      </c:pt>
                      <c:pt idx="4">
                        <c:v>106517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C9D-45FE-83D1-FE26FF07EC9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Population!$D$1</c15:sqref>
                        </c15:formulaRef>
                      </c:ext>
                    </c:extLst>
                    <c:strCache>
                      <c:ptCount val="1"/>
                      <c:pt idx="0">
                        <c:v> 2008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Population!$A$2:$A$74</c15:sqref>
                        </c15:fullRef>
                        <c15:formulaRef>
                          <c15:sqref>(Population!$A$17,Population!$A$37,Population!$A$42,Population!$A$63,Population!$A$66)</c15:sqref>
                        </c15:formulaRef>
                      </c:ext>
                    </c:extLst>
                    <c:strCache>
                      <c:ptCount val="5"/>
                      <c:pt idx="0">
                        <c:v> Ector </c:v>
                      </c:pt>
                      <c:pt idx="1">
                        <c:v> Lubbock </c:v>
                      </c:pt>
                      <c:pt idx="2">
                        <c:v> Midland </c:v>
                      </c:pt>
                      <c:pt idx="3">
                        <c:v> Taylor </c:v>
                      </c:pt>
                      <c:pt idx="4">
                        <c:v> Tom Green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Population!$D$2:$D$74</c15:sqref>
                        </c15:fullRef>
                        <c15:formulaRef>
                          <c15:sqref>(Population!$D$17,Population!$D$37,Population!$D$42,Population!$D$63,Population!$D$66)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"/>
                      <c:pt idx="0">
                        <c:v>131180</c:v>
                      </c:pt>
                      <c:pt idx="1">
                        <c:v>265372</c:v>
                      </c:pt>
                      <c:pt idx="2">
                        <c:v>129159</c:v>
                      </c:pt>
                      <c:pt idx="3">
                        <c:v>126651</c:v>
                      </c:pt>
                      <c:pt idx="4">
                        <c:v>107445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C9D-45FE-83D1-FE26FF07EC9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Population!$E$1</c15:sqref>
                        </c15:formulaRef>
                      </c:ext>
                    </c:extLst>
                    <c:strCache>
                      <c:ptCount val="1"/>
                      <c:pt idx="0">
                        <c:v> 2009 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Population!$A$2:$A$74</c15:sqref>
                        </c15:fullRef>
                        <c15:formulaRef>
                          <c15:sqref>(Population!$A$17,Population!$A$37,Population!$A$42,Population!$A$63,Population!$A$66)</c15:sqref>
                        </c15:formulaRef>
                      </c:ext>
                    </c:extLst>
                    <c:strCache>
                      <c:ptCount val="5"/>
                      <c:pt idx="0">
                        <c:v> Ector </c:v>
                      </c:pt>
                      <c:pt idx="1">
                        <c:v> Lubbock </c:v>
                      </c:pt>
                      <c:pt idx="2">
                        <c:v> Midland </c:v>
                      </c:pt>
                      <c:pt idx="3">
                        <c:v> Taylor </c:v>
                      </c:pt>
                      <c:pt idx="4">
                        <c:v> Tom Green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Population!$E$2:$E$74</c15:sqref>
                        </c15:fullRef>
                        <c15:formulaRef>
                          <c15:sqref>(Population!$E$17,Population!$E$37,Population!$E$42,Population!$E$63,Population!$E$66)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"/>
                      <c:pt idx="0">
                        <c:v>134625</c:v>
                      </c:pt>
                      <c:pt idx="1">
                        <c:v>270550</c:v>
                      </c:pt>
                      <c:pt idx="2">
                        <c:v>132316</c:v>
                      </c:pt>
                      <c:pt idx="3">
                        <c:v>127683</c:v>
                      </c:pt>
                      <c:pt idx="4">
                        <c:v>108378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C9D-45FE-83D1-FE26FF07EC9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Population!$F$1</c15:sqref>
                        </c15:formulaRef>
                      </c:ext>
                    </c:extLst>
                    <c:strCache>
                      <c:ptCount val="1"/>
                      <c:pt idx="0">
                        <c:v> 2010 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Population!$A$2:$A$74</c15:sqref>
                        </c15:fullRef>
                        <c15:formulaRef>
                          <c15:sqref>(Population!$A$17,Population!$A$37,Population!$A$42,Population!$A$63,Population!$A$66)</c15:sqref>
                        </c15:formulaRef>
                      </c:ext>
                    </c:extLst>
                    <c:strCache>
                      <c:ptCount val="5"/>
                      <c:pt idx="0">
                        <c:v> Ector </c:v>
                      </c:pt>
                      <c:pt idx="1">
                        <c:v> Lubbock </c:v>
                      </c:pt>
                      <c:pt idx="2">
                        <c:v> Midland </c:v>
                      </c:pt>
                      <c:pt idx="3">
                        <c:v> Taylor </c:v>
                      </c:pt>
                      <c:pt idx="4">
                        <c:v> Tom Green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Population!$F$2:$F$74</c15:sqref>
                        </c15:fullRef>
                        <c15:formulaRef>
                          <c15:sqref>(Population!$F$17,Population!$F$37,Population!$F$42,Population!$F$63,Population!$F$66)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"/>
                      <c:pt idx="0">
                        <c:v>137130</c:v>
                      </c:pt>
                      <c:pt idx="1">
                        <c:v>278831</c:v>
                      </c:pt>
                      <c:pt idx="2">
                        <c:v>136872</c:v>
                      </c:pt>
                      <c:pt idx="3">
                        <c:v>131506</c:v>
                      </c:pt>
                      <c:pt idx="4">
                        <c:v>110224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C9D-45FE-83D1-FE26FF07EC9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Population!$G$1</c15:sqref>
                        </c15:formulaRef>
                      </c:ext>
                    </c:extLst>
                    <c:strCache>
                      <c:ptCount val="1"/>
                      <c:pt idx="0">
                        <c:v> 2011 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Population!$A$2:$A$74</c15:sqref>
                        </c15:fullRef>
                        <c15:formulaRef>
                          <c15:sqref>(Population!$A$17,Population!$A$37,Population!$A$42,Population!$A$63,Population!$A$66)</c15:sqref>
                        </c15:formulaRef>
                      </c:ext>
                    </c:extLst>
                    <c:strCache>
                      <c:ptCount val="5"/>
                      <c:pt idx="0">
                        <c:v> Ector </c:v>
                      </c:pt>
                      <c:pt idx="1">
                        <c:v> Lubbock </c:v>
                      </c:pt>
                      <c:pt idx="2">
                        <c:v> Midland </c:v>
                      </c:pt>
                      <c:pt idx="3">
                        <c:v> Taylor </c:v>
                      </c:pt>
                      <c:pt idx="4">
                        <c:v> Tom Green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Population!$G$2:$G$74</c15:sqref>
                        </c15:fullRef>
                        <c15:formulaRef>
                          <c15:sqref>(Population!$G$17,Population!$G$37,Population!$G$42,Population!$G$63,Population!$G$66)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"/>
                      <c:pt idx="0">
                        <c:v>139691</c:v>
                      </c:pt>
                      <c:pt idx="1">
                        <c:v>283361</c:v>
                      </c:pt>
                      <c:pt idx="2">
                        <c:v>140001</c:v>
                      </c:pt>
                      <c:pt idx="3">
                        <c:v>132747</c:v>
                      </c:pt>
                      <c:pt idx="4">
                        <c:v>111832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C9D-45FE-83D1-FE26FF07EC9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Population!$H$1</c15:sqref>
                        </c15:formulaRef>
                      </c:ext>
                    </c:extLst>
                    <c:strCache>
                      <c:ptCount val="1"/>
                      <c:pt idx="0">
                        <c:v> 2012 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Population!$A$2:$A$74</c15:sqref>
                        </c15:fullRef>
                        <c15:formulaRef>
                          <c15:sqref>(Population!$A$17,Population!$A$37,Population!$A$42,Population!$A$63,Population!$A$66)</c15:sqref>
                        </c15:formulaRef>
                      </c:ext>
                    </c:extLst>
                    <c:strCache>
                      <c:ptCount val="5"/>
                      <c:pt idx="0">
                        <c:v> Ector </c:v>
                      </c:pt>
                      <c:pt idx="1">
                        <c:v> Lubbock </c:v>
                      </c:pt>
                      <c:pt idx="2">
                        <c:v> Midland </c:v>
                      </c:pt>
                      <c:pt idx="3">
                        <c:v> Taylor </c:v>
                      </c:pt>
                      <c:pt idx="4">
                        <c:v> Tom Green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Population!$H$2:$H$74</c15:sqref>
                        </c15:fullRef>
                        <c15:formulaRef>
                          <c15:sqref>(Population!$H$17,Population!$H$37,Population!$H$42,Population!$H$63,Population!$H$66)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"/>
                      <c:pt idx="0">
                        <c:v>144609</c:v>
                      </c:pt>
                      <c:pt idx="1">
                        <c:v>285998</c:v>
                      </c:pt>
                      <c:pt idx="2">
                        <c:v>146786</c:v>
                      </c:pt>
                      <c:pt idx="3">
                        <c:v>133984</c:v>
                      </c:pt>
                      <c:pt idx="4">
                        <c:v>113494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C9D-45FE-83D1-FE26FF07EC9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Population!$I$1</c15:sqref>
                        </c15:formulaRef>
                      </c:ext>
                    </c:extLst>
                    <c:strCache>
                      <c:ptCount val="1"/>
                      <c:pt idx="0">
                        <c:v> 2013 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Population!$A$2:$A$74</c15:sqref>
                        </c15:fullRef>
                        <c15:formulaRef>
                          <c15:sqref>(Population!$A$17,Population!$A$37,Population!$A$42,Population!$A$63,Population!$A$66)</c15:sqref>
                        </c15:formulaRef>
                      </c:ext>
                    </c:extLst>
                    <c:strCache>
                      <c:ptCount val="5"/>
                      <c:pt idx="0">
                        <c:v> Ector </c:v>
                      </c:pt>
                      <c:pt idx="1">
                        <c:v> Lubbock </c:v>
                      </c:pt>
                      <c:pt idx="2">
                        <c:v> Midland </c:v>
                      </c:pt>
                      <c:pt idx="3">
                        <c:v> Taylor </c:v>
                      </c:pt>
                      <c:pt idx="4">
                        <c:v> Tom Green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Population!$I$2:$I$74</c15:sqref>
                        </c15:fullRef>
                        <c15:formulaRef>
                          <c15:sqref>(Population!$I$17,Population!$I$37,Population!$I$42,Population!$I$63,Population!$I$66)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"/>
                      <c:pt idx="0">
                        <c:v>149378</c:v>
                      </c:pt>
                      <c:pt idx="1">
                        <c:v>289324</c:v>
                      </c:pt>
                      <c:pt idx="2">
                        <c:v>151468</c:v>
                      </c:pt>
                      <c:pt idx="3">
                        <c:v>134117</c:v>
                      </c:pt>
                      <c:pt idx="4">
                        <c:v>114954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C9D-45FE-83D1-FE26FF07EC9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Population!$J$1</c15:sqref>
                        </c15:formulaRef>
                      </c:ext>
                    </c:extLst>
                    <c:strCache>
                      <c:ptCount val="1"/>
                      <c:pt idx="0">
                        <c:v> 2014 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Population!$A$2:$A$74</c15:sqref>
                        </c15:fullRef>
                        <c15:formulaRef>
                          <c15:sqref>(Population!$A$17,Population!$A$37,Population!$A$42,Population!$A$63,Population!$A$66)</c15:sqref>
                        </c15:formulaRef>
                      </c:ext>
                    </c:extLst>
                    <c:strCache>
                      <c:ptCount val="5"/>
                      <c:pt idx="0">
                        <c:v> Ector </c:v>
                      </c:pt>
                      <c:pt idx="1">
                        <c:v> Lubbock </c:v>
                      </c:pt>
                      <c:pt idx="2">
                        <c:v> Midland </c:v>
                      </c:pt>
                      <c:pt idx="3">
                        <c:v> Taylor </c:v>
                      </c:pt>
                      <c:pt idx="4">
                        <c:v> Tom Green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Population!$J$2:$J$74</c15:sqref>
                        </c15:fullRef>
                        <c15:formulaRef>
                          <c15:sqref>(Population!$J$17,Population!$J$37,Population!$J$42,Population!$J$63,Population!$J$66)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"/>
                      <c:pt idx="0">
                        <c:v>154399</c:v>
                      </c:pt>
                      <c:pt idx="1">
                        <c:v>295039</c:v>
                      </c:pt>
                      <c:pt idx="2">
                        <c:v>155990</c:v>
                      </c:pt>
                      <c:pt idx="3">
                        <c:v>135044</c:v>
                      </c:pt>
                      <c:pt idx="4">
                        <c:v>116881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C9D-45FE-83D1-FE26FF07EC92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Population!$K$1</c15:sqref>
                        </c15:formulaRef>
                      </c:ext>
                    </c:extLst>
                    <c:strCache>
                      <c:ptCount val="1"/>
                      <c:pt idx="0">
                        <c:v> 2015 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Population!$A$2:$A$74</c15:sqref>
                        </c15:fullRef>
                        <c15:formulaRef>
                          <c15:sqref>(Population!$A$17,Population!$A$37,Population!$A$42,Population!$A$63,Population!$A$66)</c15:sqref>
                        </c15:formulaRef>
                      </c:ext>
                    </c:extLst>
                    <c:strCache>
                      <c:ptCount val="5"/>
                      <c:pt idx="0">
                        <c:v> Ector </c:v>
                      </c:pt>
                      <c:pt idx="1">
                        <c:v> Lubbock </c:v>
                      </c:pt>
                      <c:pt idx="2">
                        <c:v> Midland </c:v>
                      </c:pt>
                      <c:pt idx="3">
                        <c:v> Taylor </c:v>
                      </c:pt>
                      <c:pt idx="4">
                        <c:v> Tom Green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Population!$K$2:$K$74</c15:sqref>
                        </c15:fullRef>
                        <c15:formulaRef>
                          <c15:sqref>(Population!$K$17,Population!$K$37,Population!$K$42,Population!$K$63,Population!$K$66)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"/>
                      <c:pt idx="0">
                        <c:v>159436</c:v>
                      </c:pt>
                      <c:pt idx="1">
                        <c:v>299453</c:v>
                      </c:pt>
                      <c:pt idx="2">
                        <c:v>161077</c:v>
                      </c:pt>
                      <c:pt idx="3">
                        <c:v>136051</c:v>
                      </c:pt>
                      <c:pt idx="4">
                        <c:v>118105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C9D-45FE-83D1-FE26FF07EC92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Population!$L$1</c15:sqref>
                        </c15:formulaRef>
                      </c:ext>
                    </c:extLst>
                    <c:strCache>
                      <c:ptCount val="1"/>
                      <c:pt idx="0">
                        <c:v> 2016 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Population!$A$2:$A$74</c15:sqref>
                        </c15:fullRef>
                        <c15:formulaRef>
                          <c15:sqref>(Population!$A$17,Population!$A$37,Population!$A$42,Population!$A$63,Population!$A$66)</c15:sqref>
                        </c15:formulaRef>
                      </c:ext>
                    </c:extLst>
                    <c:strCache>
                      <c:ptCount val="5"/>
                      <c:pt idx="0">
                        <c:v> Ector </c:v>
                      </c:pt>
                      <c:pt idx="1">
                        <c:v> Lubbock </c:v>
                      </c:pt>
                      <c:pt idx="2">
                        <c:v> Midland </c:v>
                      </c:pt>
                      <c:pt idx="3">
                        <c:v> Taylor </c:v>
                      </c:pt>
                      <c:pt idx="4">
                        <c:v> Tom Green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Population!$L$2:$L$74</c15:sqref>
                        </c15:fullRef>
                        <c15:formulaRef>
                          <c15:sqref>(Population!$L$17,Population!$L$37,Population!$L$42,Population!$L$63,Population!$L$66)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"/>
                      <c:pt idx="0">
                        <c:v>157462</c:v>
                      </c:pt>
                      <c:pt idx="1">
                        <c:v>303137</c:v>
                      </c:pt>
                      <c:pt idx="2">
                        <c:v>162565</c:v>
                      </c:pt>
                      <c:pt idx="3">
                        <c:v>136535</c:v>
                      </c:pt>
                      <c:pt idx="4">
                        <c:v>118386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C9D-45FE-83D1-FE26FF07EC92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Population!$M$1</c15:sqref>
                        </c15:formulaRef>
                      </c:ext>
                    </c:extLst>
                    <c:strCache>
                      <c:ptCount val="1"/>
                      <c:pt idx="0">
                        <c:v> 2017 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Population!$A$2:$A$74</c15:sqref>
                        </c15:fullRef>
                        <c15:formulaRef>
                          <c15:sqref>(Population!$A$17,Population!$A$37,Population!$A$42,Population!$A$63,Population!$A$66)</c15:sqref>
                        </c15:formulaRef>
                      </c:ext>
                    </c:extLst>
                    <c:strCache>
                      <c:ptCount val="5"/>
                      <c:pt idx="0">
                        <c:v> Ector </c:v>
                      </c:pt>
                      <c:pt idx="1">
                        <c:v> Lubbock </c:v>
                      </c:pt>
                      <c:pt idx="2">
                        <c:v> Midland </c:v>
                      </c:pt>
                      <c:pt idx="3">
                        <c:v> Taylor </c:v>
                      </c:pt>
                      <c:pt idx="4">
                        <c:v> Tom Green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Population!$M$2:$M$74</c15:sqref>
                        </c15:fullRef>
                        <c15:formulaRef>
                          <c15:sqref>(Population!$M$17,Population!$M$37,Population!$M$42,Population!$M$63,Population!$M$66)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"/>
                      <c:pt idx="0">
                        <c:v>157087</c:v>
                      </c:pt>
                      <c:pt idx="1">
                        <c:v>305225</c:v>
                      </c:pt>
                      <c:pt idx="2">
                        <c:v>165049</c:v>
                      </c:pt>
                      <c:pt idx="3">
                        <c:v>136290</c:v>
                      </c:pt>
                      <c:pt idx="4">
                        <c:v>118019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C9D-45FE-83D1-FE26FF07EC92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Population!$N$1</c15:sqref>
                        </c15:formulaRef>
                      </c:ext>
                    </c:extLst>
                    <c:strCache>
                      <c:ptCount val="1"/>
                      <c:pt idx="0">
                        <c:v> 2018 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Population!$A$2:$A$74</c15:sqref>
                        </c15:fullRef>
                        <c15:formulaRef>
                          <c15:sqref>(Population!$A$17,Population!$A$37,Population!$A$42,Population!$A$63,Population!$A$66)</c15:sqref>
                        </c15:formulaRef>
                      </c:ext>
                    </c:extLst>
                    <c:strCache>
                      <c:ptCount val="5"/>
                      <c:pt idx="0">
                        <c:v> Ector </c:v>
                      </c:pt>
                      <c:pt idx="1">
                        <c:v> Lubbock </c:v>
                      </c:pt>
                      <c:pt idx="2">
                        <c:v> Midland </c:v>
                      </c:pt>
                      <c:pt idx="3">
                        <c:v> Taylor </c:v>
                      </c:pt>
                      <c:pt idx="4">
                        <c:v> Tom Green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Population!$N$2:$N$74</c15:sqref>
                        </c15:fullRef>
                        <c15:formulaRef>
                          <c15:sqref>(Population!$N$17,Population!$N$37,Population!$N$42,Population!$N$63,Population!$N$66)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"/>
                      <c:pt idx="0">
                        <c:v>162124</c:v>
                      </c:pt>
                      <c:pt idx="1">
                        <c:v>307412</c:v>
                      </c:pt>
                      <c:pt idx="2">
                        <c:v>172578</c:v>
                      </c:pt>
                      <c:pt idx="3">
                        <c:v>137640</c:v>
                      </c:pt>
                      <c:pt idx="4">
                        <c:v>118189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C9D-45FE-83D1-FE26FF07EC92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Population!$O$1</c15:sqref>
                        </c15:formulaRef>
                      </c:ext>
                    </c:extLst>
                    <c:strCache>
                      <c:ptCount val="1"/>
                      <c:pt idx="0">
                        <c:v> 2019 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Population!$A$2:$A$74</c15:sqref>
                        </c15:fullRef>
                        <c15:formulaRef>
                          <c15:sqref>(Population!$A$17,Population!$A$37,Population!$A$42,Population!$A$63,Population!$A$66)</c15:sqref>
                        </c15:formulaRef>
                      </c:ext>
                    </c:extLst>
                    <c:strCache>
                      <c:ptCount val="5"/>
                      <c:pt idx="0">
                        <c:v> Ector </c:v>
                      </c:pt>
                      <c:pt idx="1">
                        <c:v> Lubbock </c:v>
                      </c:pt>
                      <c:pt idx="2">
                        <c:v> Midland </c:v>
                      </c:pt>
                      <c:pt idx="3">
                        <c:v> Taylor </c:v>
                      </c:pt>
                      <c:pt idx="4">
                        <c:v> Tom Green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Population!$O$2:$O$74</c15:sqref>
                        </c15:fullRef>
                        <c15:formulaRef>
                          <c15:sqref>(Population!$O$17,Population!$O$37,Population!$O$42,Population!$O$63,Population!$O$66)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"/>
                      <c:pt idx="0">
                        <c:v>166223</c:v>
                      </c:pt>
                      <c:pt idx="1">
                        <c:v>310569</c:v>
                      </c:pt>
                      <c:pt idx="2">
                        <c:v>176832</c:v>
                      </c:pt>
                      <c:pt idx="3">
                        <c:v>138034</c:v>
                      </c:pt>
                      <c:pt idx="4">
                        <c:v>119200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C9D-45FE-83D1-FE26FF07EC92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Population!$Q$1</c15:sqref>
                        </c15:formulaRef>
                      </c:ext>
                    </c:extLst>
                    <c:strCache>
                      <c:ptCount val="1"/>
                      <c:pt idx="0">
                        <c:v> 2021 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Population!$A$2:$A$74</c15:sqref>
                        </c15:fullRef>
                        <c15:formulaRef>
                          <c15:sqref>(Population!$A$17,Population!$A$37,Population!$A$42,Population!$A$63,Population!$A$66)</c15:sqref>
                        </c15:formulaRef>
                      </c:ext>
                    </c:extLst>
                    <c:strCache>
                      <c:ptCount val="5"/>
                      <c:pt idx="0">
                        <c:v> Ector </c:v>
                      </c:pt>
                      <c:pt idx="1">
                        <c:v> Lubbock </c:v>
                      </c:pt>
                      <c:pt idx="2">
                        <c:v> Midland </c:v>
                      </c:pt>
                      <c:pt idx="3">
                        <c:v> Taylor </c:v>
                      </c:pt>
                      <c:pt idx="4">
                        <c:v> Tom Green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Population!$Q$2:$Q$74</c15:sqref>
                        </c15:fullRef>
                        <c15:formulaRef>
                          <c15:sqref>(Population!$Q$17,Population!$Q$37,Population!$Q$42,Population!$Q$63,Population!$Q$66)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"/>
                      <c:pt idx="0">
                        <c:v>161091</c:v>
                      </c:pt>
                      <c:pt idx="1">
                        <c:v>314451</c:v>
                      </c:pt>
                      <c:pt idx="2">
                        <c:v>167969</c:v>
                      </c:pt>
                      <c:pt idx="3">
                        <c:v>143326</c:v>
                      </c:pt>
                      <c:pt idx="4">
                        <c:v>119411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C9D-45FE-83D1-FE26FF07EC92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Population!$R$1</c15:sqref>
                        </c15:formulaRef>
                      </c:ext>
                    </c:extLst>
                    <c:strCache>
                      <c:ptCount val="1"/>
                      <c:pt idx="0">
                        <c:v> Column1 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Population!$A$2:$A$74</c15:sqref>
                        </c15:fullRef>
                        <c15:formulaRef>
                          <c15:sqref>(Population!$A$17,Population!$A$37,Population!$A$42,Population!$A$63,Population!$A$66)</c15:sqref>
                        </c15:formulaRef>
                      </c:ext>
                    </c:extLst>
                    <c:strCache>
                      <c:ptCount val="5"/>
                      <c:pt idx="0">
                        <c:v> Ector </c:v>
                      </c:pt>
                      <c:pt idx="1">
                        <c:v> Lubbock </c:v>
                      </c:pt>
                      <c:pt idx="2">
                        <c:v> Midland </c:v>
                      </c:pt>
                      <c:pt idx="3">
                        <c:v> Taylor </c:v>
                      </c:pt>
                      <c:pt idx="4">
                        <c:v> Tom Green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Population!$R$2:$R$74</c15:sqref>
                        </c15:fullRef>
                        <c15:formulaRef>
                          <c15:sqref>(Population!$R$17,Population!$R$37,Population!$R$42,Population!$R$63,Population!$R$66)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C9D-45FE-83D1-FE26FF07EC92}"/>
                  </c:ext>
                </c:extLst>
              </c15:ser>
            </c15:filteredBarSeries>
          </c:ext>
        </c:extLst>
      </c:barChart>
      <c:catAx>
        <c:axId val="5855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4063"/>
        <c:crosses val="autoZero"/>
        <c:auto val="1"/>
        <c:lblAlgn val="ctr"/>
        <c:lblOffset val="100"/>
        <c:noMultiLvlLbl val="0"/>
      </c:catAx>
      <c:valAx>
        <c:axId val="5855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Severance comparison</a:t>
            </a:r>
            <a:r>
              <a:rPr lang="en-US" baseline="0"/>
              <a:t> chart</a:t>
            </a:r>
            <a:r>
              <a:rPr lang="en-US"/>
              <a:t>(2011-2021)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2"/>
          <c:order val="32"/>
          <c:tx>
            <c:strRef>
              <c:f>Severance!$A$34</c:f>
              <c:strCache>
                <c:ptCount val="1"/>
                <c:pt idx="0">
                  <c:v>Sutton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Severance!$B$1:$O$1</c15:sqref>
                  </c15:fullRef>
                </c:ext>
              </c:extLst>
              <c:f>(Severance!$B$1:$L$1,Severance!$O$1)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 $2,020 </c:v>
                </c:pt>
                <c:pt idx="10">
                  <c:v> $2,021 </c:v>
                </c:pt>
                <c:pt idx="11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Severance!$B$34:$O$34</c15:sqref>
                  </c15:fullRef>
                </c:ext>
              </c:extLst>
              <c:f>(Severance!$B$34:$L$34,Severance!$O$34)</c:f>
              <c:numCache>
                <c:formatCode>_("$"* #,##0_);_("$"* \(#,##0\);_("$"* "-"??_);_(@_)</c:formatCode>
                <c:ptCount val="12"/>
                <c:pt idx="0">
                  <c:v>14888410.730000002</c:v>
                </c:pt>
                <c:pt idx="1">
                  <c:v>8281530.1299999999</c:v>
                </c:pt>
                <c:pt idx="2">
                  <c:v>4545951.2409449993</c:v>
                </c:pt>
                <c:pt idx="3">
                  <c:v>7740917.6470500091</c:v>
                </c:pt>
                <c:pt idx="4">
                  <c:v>3557164.9289799999</c:v>
                </c:pt>
                <c:pt idx="5">
                  <c:v>613558.72355999995</c:v>
                </c:pt>
                <c:pt idx="6">
                  <c:v>2235132.78963</c:v>
                </c:pt>
                <c:pt idx="7">
                  <c:v>398793.26026000024</c:v>
                </c:pt>
                <c:pt idx="8">
                  <c:v>1195256.8059650012</c:v>
                </c:pt>
                <c:pt idx="9">
                  <c:v>194692.27010999995</c:v>
                </c:pt>
                <c:pt idx="10">
                  <c:v>309123.19880500052</c:v>
                </c:pt>
                <c:pt idx="11">
                  <c:v>43960531.725305013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0-44BF-48CE-B72A-0E4A651C5C33}"/>
            </c:ext>
          </c:extLst>
        </c:ser>
        <c:ser>
          <c:idx val="56"/>
          <c:order val="56"/>
          <c:tx>
            <c:strRef>
              <c:f>Severance!$A$58</c:f>
              <c:strCache>
                <c:ptCount val="1"/>
                <c:pt idx="0">
                  <c:v>Yoakum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Severance!$B$1:$O$1</c15:sqref>
                  </c15:fullRef>
                </c:ext>
              </c:extLst>
              <c:f>(Severance!$B$1:$L$1,Severance!$O$1)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 $2,020 </c:v>
                </c:pt>
                <c:pt idx="10">
                  <c:v> $2,021 </c:v>
                </c:pt>
                <c:pt idx="11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Severance!$B$58:$O$58</c15:sqref>
                  </c15:fullRef>
                </c:ext>
              </c:extLst>
              <c:f>(Severance!$B$58:$L$58,Severance!$O$58)</c:f>
              <c:numCache>
                <c:formatCode>_("$"* #,##0_);_("$"* \(#,##0\);_("$"* "-"??_);_(@_)</c:formatCode>
                <c:ptCount val="12"/>
                <c:pt idx="2">
                  <c:v>76555717.47028999</c:v>
                </c:pt>
                <c:pt idx="3">
                  <c:v>81938918.698009998</c:v>
                </c:pt>
                <c:pt idx="4">
                  <c:v>53123024.524889998</c:v>
                </c:pt>
                <c:pt idx="5">
                  <c:v>36497344.837170005</c:v>
                </c:pt>
                <c:pt idx="6">
                  <c:v>46379357.320239991</c:v>
                </c:pt>
                <c:pt idx="7">
                  <c:v>66605230.819720015</c:v>
                </c:pt>
                <c:pt idx="8">
                  <c:v>68983591.397919998</c:v>
                </c:pt>
                <c:pt idx="9">
                  <c:v>53094781.905230001</c:v>
                </c:pt>
                <c:pt idx="10">
                  <c:v>64144455.127330005</c:v>
                </c:pt>
                <c:pt idx="11">
                  <c:v>547322422.10080004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8-44BF-48CE-B72A-0E4A651C5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3407"/>
        <c:axId val="1716842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Severance!$A$2</c15:sqref>
                        </c15:formulaRef>
                      </c:ext>
                    </c:extLst>
                    <c:strCache>
                      <c:ptCount val="1"/>
                      <c:pt idx="0">
                        <c:v>Jeff Davis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Severance!$B$2:$O$2</c15:sqref>
                        </c15:fullRef>
                        <c15:formulaRef>
                          <c15:sqref>(Severance!$B$2:$L$2,Severance!$O$2)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BF-48CE-B72A-0E4A651C5C3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Severance!$A$3</c15:sqref>
                        </c15:formulaRef>
                      </c:ext>
                    </c:extLst>
                    <c:strCache>
                      <c:ptCount val="1"/>
                      <c:pt idx="0">
                        <c:v>Brewster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Severance!$B$3:$O$3</c15:sqref>
                        </c15:fullRef>
                        <c15:formulaRef>
                          <c15:sqref>(Severance!$B$3:$L$3,Severance!$O$3)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207.35400000000001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207.35400000000001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BF-48CE-B72A-0E4A651C5C3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Severance!$A$4</c15:sqref>
                        </c15:formulaRef>
                      </c:ext>
                    </c:extLst>
                    <c:strCache>
                      <c:ptCount val="1"/>
                      <c:pt idx="0">
                        <c:v>Swisher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Severance!$B$4:$O$4</c15:sqref>
                        </c15:fullRef>
                        <c15:formulaRef>
                          <c15:sqref>(Severance!$B$4:$L$4,Severance!$O$4)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618.74</c:v>
                      </c:pt>
                      <c:pt idx="1">
                        <c:v>-175.2</c:v>
                      </c:pt>
                      <c:pt idx="2">
                        <c:v>0</c:v>
                      </c:pt>
                      <c:pt idx="3">
                        <c:v>13.0845</c:v>
                      </c:pt>
                      <c:pt idx="4">
                        <c:v>0</c:v>
                      </c:pt>
                      <c:pt idx="5">
                        <c:v>172.96125000000001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629.58574999999996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BF-48CE-B72A-0E4A651C5C3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Severance!$A$5</c15:sqref>
                        </c15:formulaRef>
                      </c:ext>
                    </c:extLst>
                    <c:strCache>
                      <c:ptCount val="1"/>
                      <c:pt idx="0">
                        <c:v>Hudspeth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Severance!$B$5:$O$5</c15:sqref>
                        </c15:fullRef>
                        <c15:formulaRef>
                          <c15:sqref>(Severance!$B$5:$L$5,Severance!$O$5)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1529.0497499999999</c:v>
                      </c:pt>
                      <c:pt idx="11">
                        <c:v>1529.0497499999999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BF-48CE-B72A-0E4A651C5C3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Severance!$A$6</c15:sqref>
                        </c15:formulaRef>
                      </c:ext>
                    </c:extLst>
                    <c:strCache>
                      <c:ptCount val="1"/>
                      <c:pt idx="0">
                        <c:v>Dallam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Severance!$B$6:$O$6</c15:sqref>
                        </c15:fullRef>
                        <c15:formulaRef>
                          <c15:sqref>(Severance!$B$6:$L$6,Severance!$O$6)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246.98596000000001</c:v>
                      </c:pt>
                      <c:pt idx="7">
                        <c:v>4996.6499999999996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5243.6359599999996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BF-48CE-B72A-0E4A651C5C3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Severance!$A$7</c15:sqref>
                        </c15:formulaRef>
                      </c:ext>
                    </c:extLst>
                    <c:strCache>
                      <c:ptCount val="1"/>
                      <c:pt idx="0">
                        <c:v>Randall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Severance!$B$7:$O$7</c15:sqref>
                        </c15:fullRef>
                        <c15:formulaRef>
                          <c15:sqref>(Severance!$B$7:$L$7,Severance!$O$7)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18363.76626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18363.76626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4BF-48CE-B72A-0E4A651C5C3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Severance!$A$8</c15:sqref>
                        </c15:formulaRef>
                      </c:ext>
                    </c:extLst>
                    <c:strCache>
                      <c:ptCount val="1"/>
                      <c:pt idx="0">
                        <c:v>Kimble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Severance!$B$8:$O$8</c15:sqref>
                        </c15:fullRef>
                        <c15:formulaRef>
                          <c15:sqref>(Severance!$B$8:$L$8,Severance!$O$8)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11760.939999999999</c:v>
                      </c:pt>
                      <c:pt idx="1">
                        <c:v>22718.36</c:v>
                      </c:pt>
                      <c:pt idx="2">
                        <c:v>13659.7538</c:v>
                      </c:pt>
                      <c:pt idx="3">
                        <c:v>4281.1444599999995</c:v>
                      </c:pt>
                      <c:pt idx="4">
                        <c:v>2136.6397200000001</c:v>
                      </c:pt>
                      <c:pt idx="5">
                        <c:v>514.32314999999994</c:v>
                      </c:pt>
                      <c:pt idx="6">
                        <c:v>746.47514999999999</c:v>
                      </c:pt>
                      <c:pt idx="7">
                        <c:v>943.47266000000002</c:v>
                      </c:pt>
                      <c:pt idx="8">
                        <c:v>751.78449000000001</c:v>
                      </c:pt>
                      <c:pt idx="9">
                        <c:v>395.83873999999997</c:v>
                      </c:pt>
                      <c:pt idx="10">
                        <c:v>816.05380000000002</c:v>
                      </c:pt>
                      <c:pt idx="11">
                        <c:v>58724.785969999997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4BF-48CE-B72A-0E4A651C5C3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Severance!$A$9</c15:sqref>
                        </c15:formulaRef>
                      </c:ext>
                    </c:extLst>
                    <c:strCache>
                      <c:ptCount val="1"/>
                      <c:pt idx="0">
                        <c:v>Floyd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Severance!$B$9:$O$9</c15:sqref>
                        </c15:fullRef>
                        <c15:formulaRef>
                          <c15:sqref>(Severance!$B$9:$L$9,Severance!$O$9)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135887.93</c:v>
                      </c:pt>
                      <c:pt idx="1">
                        <c:v>93386.580000000016</c:v>
                      </c:pt>
                      <c:pt idx="2">
                        <c:v>4712.2367800000002</c:v>
                      </c:pt>
                      <c:pt idx="3">
                        <c:v>3610.8458999999998</c:v>
                      </c:pt>
                      <c:pt idx="4">
                        <c:v>2104.99496</c:v>
                      </c:pt>
                      <c:pt idx="5">
                        <c:v>778.49296000000004</c:v>
                      </c:pt>
                      <c:pt idx="6">
                        <c:v>293.58073999999999</c:v>
                      </c:pt>
                      <c:pt idx="7">
                        <c:v>0</c:v>
                      </c:pt>
                      <c:pt idx="8">
                        <c:v>2.2499999999999999E-2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240774.68384000001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4BF-48CE-B72A-0E4A651C5C33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Severance!$A$10</c15:sqref>
                        </c15:formulaRef>
                      </c:ext>
                    </c:extLst>
                    <c:strCache>
                      <c:ptCount val="1"/>
                      <c:pt idx="0">
                        <c:v>Presidio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Severance!$B$10:$O$10</c15:sqref>
                        </c15:fullRef>
                        <c15:formulaRef>
                          <c15:sqref>(Severance!$B$10:$L$10,Severance!$O$10)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425962.47000000003</c:v>
                      </c:pt>
                      <c:pt idx="1">
                        <c:v>59835.14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466.57425000000001</c:v>
                      </c:pt>
                      <c:pt idx="5">
                        <c:v>0</c:v>
                      </c:pt>
                      <c:pt idx="6">
                        <c:v>1474.3589999999999</c:v>
                      </c:pt>
                      <c:pt idx="7">
                        <c:v>16417.227000000003</c:v>
                      </c:pt>
                      <c:pt idx="8">
                        <c:v>8672.2627499999999</c:v>
                      </c:pt>
                      <c:pt idx="9">
                        <c:v>8152.3596600000001</c:v>
                      </c:pt>
                      <c:pt idx="10">
                        <c:v>1790.9432999999999</c:v>
                      </c:pt>
                      <c:pt idx="11">
                        <c:v>522771.33596000005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4BF-48CE-B72A-0E4A651C5C3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Severance!$A$11</c15:sqref>
                        </c15:formulaRef>
                      </c:ext>
                    </c:extLst>
                    <c:strCache>
                      <c:ptCount val="1"/>
                      <c:pt idx="0">
                        <c:v>Motley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Severance!$B$11:$O$11</c15:sqref>
                        </c15:fullRef>
                        <c15:formulaRef>
                          <c15:sqref>(Severance!$B$11:$L$11,Severance!$O$11)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143650.74</c:v>
                      </c:pt>
                      <c:pt idx="1">
                        <c:v>102934.54000000001</c:v>
                      </c:pt>
                      <c:pt idx="2">
                        <c:v>74285.256870000012</c:v>
                      </c:pt>
                      <c:pt idx="3">
                        <c:v>101871.68433</c:v>
                      </c:pt>
                      <c:pt idx="4">
                        <c:v>94980.965119999993</c:v>
                      </c:pt>
                      <c:pt idx="5">
                        <c:v>58773.526459999994</c:v>
                      </c:pt>
                      <c:pt idx="6">
                        <c:v>59495.271979999998</c:v>
                      </c:pt>
                      <c:pt idx="7">
                        <c:v>100997.64254</c:v>
                      </c:pt>
                      <c:pt idx="8">
                        <c:v>98399.627420000004</c:v>
                      </c:pt>
                      <c:pt idx="9">
                        <c:v>74409.813219999996</c:v>
                      </c:pt>
                      <c:pt idx="10">
                        <c:v>69097.634420000002</c:v>
                      </c:pt>
                      <c:pt idx="11">
                        <c:v>978896.70236000011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4BF-48CE-B72A-0E4A651C5C33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Severance!$A$12</c15:sqref>
                        </c15:formulaRef>
                      </c:ext>
                    </c:extLst>
                    <c:strCache>
                      <c:ptCount val="1"/>
                      <c:pt idx="0">
                        <c:v>McCulloch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Severance!$B$12:$O$12</c15:sqref>
                        </c15:fullRef>
                        <c15:formulaRef>
                          <c15:sqref>(Severance!$B$12:$L$12,Severance!$O$12)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217732.56000000003</c:v>
                      </c:pt>
                      <c:pt idx="1">
                        <c:v>200897.09</c:v>
                      </c:pt>
                      <c:pt idx="2">
                        <c:v>185688.50334</c:v>
                      </c:pt>
                      <c:pt idx="3">
                        <c:v>207210.02726</c:v>
                      </c:pt>
                      <c:pt idx="4">
                        <c:v>140433.72659999999</c:v>
                      </c:pt>
                      <c:pt idx="5">
                        <c:v>82556.64344</c:v>
                      </c:pt>
                      <c:pt idx="6">
                        <c:v>90438.995060000001</c:v>
                      </c:pt>
                      <c:pt idx="7">
                        <c:v>104371.93919999999</c:v>
                      </c:pt>
                      <c:pt idx="8">
                        <c:v>179959.22154</c:v>
                      </c:pt>
                      <c:pt idx="9">
                        <c:v>584791.93536</c:v>
                      </c:pt>
                      <c:pt idx="10">
                        <c:v>88795.861720000001</c:v>
                      </c:pt>
                      <c:pt idx="11">
                        <c:v>2082876.50352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4BF-48CE-B72A-0E4A651C5C3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Severance!$A$13</c15:sqref>
                        </c15:formulaRef>
                      </c:ext>
                    </c:extLst>
                    <c:strCache>
                      <c:ptCount val="1"/>
                      <c:pt idx="0">
                        <c:v>Menard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Severance!$B$13:$O$13</c15:sqref>
                        </c15:fullRef>
                        <c15:formulaRef>
                          <c15:sqref>(Severance!$B$13:$L$13,Severance!$O$13)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655953.18999999994</c:v>
                      </c:pt>
                      <c:pt idx="1">
                        <c:v>927906.61</c:v>
                      </c:pt>
                      <c:pt idx="2">
                        <c:v>827414.55194999999</c:v>
                      </c:pt>
                      <c:pt idx="3">
                        <c:v>690399.31371000002</c:v>
                      </c:pt>
                      <c:pt idx="4">
                        <c:v>414570.97586000001</c:v>
                      </c:pt>
                      <c:pt idx="5">
                        <c:v>209420.75459999999</c:v>
                      </c:pt>
                      <c:pt idx="6">
                        <c:v>205771.44563</c:v>
                      </c:pt>
                      <c:pt idx="7">
                        <c:v>368514.65893999999</c:v>
                      </c:pt>
                      <c:pt idx="8">
                        <c:v>215615.219705</c:v>
                      </c:pt>
                      <c:pt idx="9">
                        <c:v>185219.47637000002</c:v>
                      </c:pt>
                      <c:pt idx="10">
                        <c:v>261536.06313000002</c:v>
                      </c:pt>
                      <c:pt idx="11">
                        <c:v>4962322.2598949997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4BF-48CE-B72A-0E4A651C5C33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Severance!$A$14</c15:sqref>
                        </c15:formulaRef>
                      </c:ext>
                    </c:extLst>
                    <c:strCache>
                      <c:ptCount val="1"/>
                      <c:pt idx="0">
                        <c:v>Knox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Severance!$B$14:$O$14</c15:sqref>
                        </c15:fullRef>
                        <c15:formulaRef>
                          <c15:sqref>(Severance!$B$14:$L$14,Severance!$O$14)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688253.26</c:v>
                      </c:pt>
                      <c:pt idx="1">
                        <c:v>723072.98999999987</c:v>
                      </c:pt>
                      <c:pt idx="2">
                        <c:v>856488.22779999999</c:v>
                      </c:pt>
                      <c:pt idx="3">
                        <c:v>884697.41225000005</c:v>
                      </c:pt>
                      <c:pt idx="4">
                        <c:v>458374.29651999997</c:v>
                      </c:pt>
                      <c:pt idx="5">
                        <c:v>232226.46900000001</c:v>
                      </c:pt>
                      <c:pt idx="6">
                        <c:v>285310.05868000002</c:v>
                      </c:pt>
                      <c:pt idx="7">
                        <c:v>358439.74226000003</c:v>
                      </c:pt>
                      <c:pt idx="8">
                        <c:v>385766.15357999998</c:v>
                      </c:pt>
                      <c:pt idx="9">
                        <c:v>261299.27262</c:v>
                      </c:pt>
                      <c:pt idx="10">
                        <c:v>252740.95329999999</c:v>
                      </c:pt>
                      <c:pt idx="11">
                        <c:v>5386668.8360099997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4BF-48CE-B72A-0E4A651C5C33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Severance!$A$15</c15:sqref>
                        </c15:formulaRef>
                      </c:ext>
                    </c:extLst>
                    <c:strCache>
                      <c:ptCount val="1"/>
                      <c:pt idx="0">
                        <c:v>Lamb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Severance!$B$15:$O$15</c15:sqref>
                        </c15:fullRef>
                        <c15:formulaRef>
                          <c15:sqref>(Severance!$B$15:$L$15,Severance!$O$15)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1150953.1200000001</c:v>
                      </c:pt>
                      <c:pt idx="1">
                        <c:v>1004729.3199999998</c:v>
                      </c:pt>
                      <c:pt idx="2">
                        <c:v>846746.02804999996</c:v>
                      </c:pt>
                      <c:pt idx="3">
                        <c:v>810677.64468999999</c:v>
                      </c:pt>
                      <c:pt idx="4">
                        <c:v>429009.35842999996</c:v>
                      </c:pt>
                      <c:pt idx="5">
                        <c:v>264308.98583000002</c:v>
                      </c:pt>
                      <c:pt idx="6">
                        <c:v>279365.02304999996</c:v>
                      </c:pt>
                      <c:pt idx="7">
                        <c:v>352443.28668000002</c:v>
                      </c:pt>
                      <c:pt idx="8">
                        <c:v>308610.04466999997</c:v>
                      </c:pt>
                      <c:pt idx="9">
                        <c:v>192552.76217999999</c:v>
                      </c:pt>
                      <c:pt idx="10">
                        <c:v>269591.92071000003</c:v>
                      </c:pt>
                      <c:pt idx="11">
                        <c:v>5908987.4942899989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4BF-48CE-B72A-0E4A651C5C33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Severance!$A$16</c15:sqref>
                        </c15:formulaRef>
                      </c:ext>
                    </c:extLst>
                    <c:strCache>
                      <c:ptCount val="1"/>
                      <c:pt idx="0">
                        <c:v>Val Verde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Severance!$B$16:$O$16</c15:sqref>
                        </c15:fullRef>
                        <c15:formulaRef>
                          <c15:sqref>(Severance!$B$16:$L$16,Severance!$O$16)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1540692.1199999999</c:v>
                      </c:pt>
                      <c:pt idx="1">
                        <c:v>1046719.75</c:v>
                      </c:pt>
                      <c:pt idx="2">
                        <c:v>887564.78353749996</c:v>
                      </c:pt>
                      <c:pt idx="3">
                        <c:v>1020093.4405950001</c:v>
                      </c:pt>
                      <c:pt idx="4">
                        <c:v>720818.52799000009</c:v>
                      </c:pt>
                      <c:pt idx="5">
                        <c:v>252010.81575000001</c:v>
                      </c:pt>
                      <c:pt idx="6">
                        <c:v>557646.49109000002</c:v>
                      </c:pt>
                      <c:pt idx="7">
                        <c:v>309959.25250999996</c:v>
                      </c:pt>
                      <c:pt idx="8">
                        <c:v>140929.26446500022</c:v>
                      </c:pt>
                      <c:pt idx="9">
                        <c:v>50862.513009999959</c:v>
                      </c:pt>
                      <c:pt idx="10">
                        <c:v>258284.66835999978</c:v>
                      </c:pt>
                      <c:pt idx="11">
                        <c:v>6785581.6273074998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4BF-48CE-B72A-0E4A651C5C33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Severance!$A$17</c15:sqref>
                        </c15:formulaRef>
                      </c:ext>
                    </c:extLst>
                    <c:strCache>
                      <c:ptCount val="1"/>
                      <c:pt idx="0">
                        <c:v>Cottle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Severance!$B$17:$O$17</c15:sqref>
                        </c15:fullRef>
                        <c15:formulaRef>
                          <c15:sqref>(Severance!$B$17:$L$17,Severance!$O$17)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1">
                        <c:v>1044324.39</c:v>
                      </c:pt>
                      <c:pt idx="2">
                        <c:v>1023511.20224</c:v>
                      </c:pt>
                      <c:pt idx="3">
                        <c:v>1241936.4405</c:v>
                      </c:pt>
                      <c:pt idx="4">
                        <c:v>1036242</c:v>
                      </c:pt>
                      <c:pt idx="5">
                        <c:v>458973.84155999997</c:v>
                      </c:pt>
                      <c:pt idx="6">
                        <c:v>776386.79915999994</c:v>
                      </c:pt>
                      <c:pt idx="7">
                        <c:v>842185.59688999993</c:v>
                      </c:pt>
                      <c:pt idx="8">
                        <c:v>678319.85205500037</c:v>
                      </c:pt>
                      <c:pt idx="9">
                        <c:v>337812.67028000002</c:v>
                      </c:pt>
                      <c:pt idx="10">
                        <c:v>397985.24224000017</c:v>
                      </c:pt>
                      <c:pt idx="11">
                        <c:v>7837678.0349250007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4BF-48CE-B72A-0E4A651C5C33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Severance!$A$18</c15:sqref>
                        </c15:formulaRef>
                      </c:ext>
                    </c:extLst>
                    <c:strCache>
                      <c:ptCount val="1"/>
                      <c:pt idx="0">
                        <c:v>Edwards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Severance!$B$18:$O$18</c15:sqref>
                        </c15:fullRef>
                        <c15:formulaRef>
                          <c15:sqref>(Severance!$B$18:$L$18,Severance!$O$18)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2482172.3100000005</c:v>
                      </c:pt>
                      <c:pt idx="1">
                        <c:v>1554197.8899999997</c:v>
                      </c:pt>
                      <c:pt idx="2">
                        <c:v>1133900.2993625</c:v>
                      </c:pt>
                      <c:pt idx="3">
                        <c:v>1443163.032105</c:v>
                      </c:pt>
                      <c:pt idx="4">
                        <c:v>922022.48059000005</c:v>
                      </c:pt>
                      <c:pt idx="5">
                        <c:v>293263.89072999998</c:v>
                      </c:pt>
                      <c:pt idx="6">
                        <c:v>665307.91467000009</c:v>
                      </c:pt>
                      <c:pt idx="7">
                        <c:v>298764.77720999933</c:v>
                      </c:pt>
                      <c:pt idx="8">
                        <c:v>129651.36829500007</c:v>
                      </c:pt>
                      <c:pt idx="9">
                        <c:v>12795.223740000005</c:v>
                      </c:pt>
                      <c:pt idx="10">
                        <c:v>80217.005620000098</c:v>
                      </c:pt>
                      <c:pt idx="11">
                        <c:v>9015456.1923225019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44BF-48CE-B72A-0E4A651C5C33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Severance!$A$19</c15:sqref>
                        </c15:formulaRef>
                      </c:ext>
                    </c:extLst>
                    <c:strCache>
                      <c:ptCount val="1"/>
                      <c:pt idx="0">
                        <c:v>Concho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Severance!$B$19:$O$19</c15:sqref>
                        </c15:fullRef>
                        <c15:formulaRef>
                          <c15:sqref>(Severance!$B$19:$L$19,Severance!$O$19)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1656436.44</c:v>
                      </c:pt>
                      <c:pt idx="1">
                        <c:v>1507315.48</c:v>
                      </c:pt>
                      <c:pt idx="2">
                        <c:v>1276168.5589675</c:v>
                      </c:pt>
                      <c:pt idx="3">
                        <c:v>1483130.7411475</c:v>
                      </c:pt>
                      <c:pt idx="4">
                        <c:v>796243.58107999992</c:v>
                      </c:pt>
                      <c:pt idx="5">
                        <c:v>456731.61569000001</c:v>
                      </c:pt>
                      <c:pt idx="6">
                        <c:v>613765.74631999992</c:v>
                      </c:pt>
                      <c:pt idx="7">
                        <c:v>746427.12170999998</c:v>
                      </c:pt>
                      <c:pt idx="8">
                        <c:v>578547.93523000006</c:v>
                      </c:pt>
                      <c:pt idx="9">
                        <c:v>498740.91459</c:v>
                      </c:pt>
                      <c:pt idx="10">
                        <c:v>491283.67617499997</c:v>
                      </c:pt>
                      <c:pt idx="11">
                        <c:v>10104791.81091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44BF-48CE-B72A-0E4A651C5C33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Severance!$A$20</c15:sqref>
                        </c15:formulaRef>
                      </c:ext>
                    </c:extLst>
                    <c:strCache>
                      <c:ptCount val="1"/>
                      <c:pt idx="0">
                        <c:v>Taylor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Severance!$B$20:$O$20</c15:sqref>
                        </c15:fullRef>
                        <c15:formulaRef>
                          <c15:sqref>(Severance!$B$20:$L$20,Severance!$O$20)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1727208.0000000002</c:v>
                      </c:pt>
                      <c:pt idx="1">
                        <c:v>1719910.52</c:v>
                      </c:pt>
                      <c:pt idx="2">
                        <c:v>1668455.6807800001</c:v>
                      </c:pt>
                      <c:pt idx="3">
                        <c:v>1910133.5589300001</c:v>
                      </c:pt>
                      <c:pt idx="4">
                        <c:v>1117127.71896</c:v>
                      </c:pt>
                      <c:pt idx="5">
                        <c:v>685471.90667000005</c:v>
                      </c:pt>
                      <c:pt idx="6">
                        <c:v>837307.42245000007</c:v>
                      </c:pt>
                      <c:pt idx="7">
                        <c:v>1132273.0210199999</c:v>
                      </c:pt>
                      <c:pt idx="8">
                        <c:v>864276.89644000004</c:v>
                      </c:pt>
                      <c:pt idx="9">
                        <c:v>685591.89506000001</c:v>
                      </c:pt>
                      <c:pt idx="10">
                        <c:v>858251.51479000004</c:v>
                      </c:pt>
                      <c:pt idx="11">
                        <c:v>13206008.135100001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44BF-48CE-B72A-0E4A651C5C33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Severance!$A$21</c15:sqref>
                        </c15:formulaRef>
                      </c:ext>
                    </c:extLst>
                    <c:strCache>
                      <c:ptCount val="1"/>
                      <c:pt idx="0">
                        <c:v>Lynn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Severance!$B$21:$O$21</c15:sqref>
                        </c15:fullRef>
                        <c15:formulaRef>
                          <c15:sqref>(Severance!$B$21:$L$21,Severance!$O$21)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1239252.1400000001</c:v>
                      </c:pt>
                      <c:pt idx="1">
                        <c:v>2268129.39</c:v>
                      </c:pt>
                      <c:pt idx="2">
                        <c:v>2720051.37518</c:v>
                      </c:pt>
                      <c:pt idx="3">
                        <c:v>2541061.0933500002</c:v>
                      </c:pt>
                      <c:pt idx="4">
                        <c:v>1288207.66148</c:v>
                      </c:pt>
                      <c:pt idx="5">
                        <c:v>652536.61588000006</c:v>
                      </c:pt>
                      <c:pt idx="6">
                        <c:v>814977.84383999999</c:v>
                      </c:pt>
                      <c:pt idx="7">
                        <c:v>915484.52578000003</c:v>
                      </c:pt>
                      <c:pt idx="8">
                        <c:v>713782.86867</c:v>
                      </c:pt>
                      <c:pt idx="9">
                        <c:v>458489.50884999998</c:v>
                      </c:pt>
                      <c:pt idx="10">
                        <c:v>473444.61192999996</c:v>
                      </c:pt>
                      <c:pt idx="11">
                        <c:v>14085417.634959999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44BF-48CE-B72A-0E4A651C5C33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Severance!$A$22</c15:sqref>
                        </c15:formulaRef>
                      </c:ext>
                    </c:extLst>
                    <c:strCache>
                      <c:ptCount val="1"/>
                      <c:pt idx="0">
                        <c:v>Runnels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Severance!$B$22:$O$22</c15:sqref>
                        </c15:fullRef>
                        <c15:formulaRef>
                          <c15:sqref>(Severance!$B$22:$L$22,Severance!$O$22)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2482330.89</c:v>
                      </c:pt>
                      <c:pt idx="1">
                        <c:v>3389130.3</c:v>
                      </c:pt>
                      <c:pt idx="2">
                        <c:v>3166805.3248550002</c:v>
                      </c:pt>
                      <c:pt idx="3">
                        <c:v>3291538.8363774996</c:v>
                      </c:pt>
                      <c:pt idx="4">
                        <c:v>1629561.9028999999</c:v>
                      </c:pt>
                      <c:pt idx="5">
                        <c:v>864613.46341999993</c:v>
                      </c:pt>
                      <c:pt idx="6">
                        <c:v>950754.20344999991</c:v>
                      </c:pt>
                      <c:pt idx="7">
                        <c:v>1118061.0031300001</c:v>
                      </c:pt>
                      <c:pt idx="8">
                        <c:v>828313.15312000003</c:v>
                      </c:pt>
                      <c:pt idx="9">
                        <c:v>681726.45236</c:v>
                      </c:pt>
                      <c:pt idx="10">
                        <c:v>676579.43043000007</c:v>
                      </c:pt>
                      <c:pt idx="11">
                        <c:v>19079414.960042495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44BF-48CE-B72A-0E4A651C5C33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Severance!$A$23</c15:sqref>
                        </c15:formulaRef>
                      </c:ext>
                    </c:extLst>
                    <c:strCache>
                      <c:ptCount val="1"/>
                      <c:pt idx="0">
                        <c:v>Dickens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Severance!$B$23:$O$23</c15:sqref>
                        </c15:fullRef>
                        <c15:formulaRef>
                          <c15:sqref>(Severance!$B$23:$L$23,Severance!$O$23)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3714901.17</c:v>
                      </c:pt>
                      <c:pt idx="1">
                        <c:v>3290701.3</c:v>
                      </c:pt>
                      <c:pt idx="2">
                        <c:v>2973931.6657600002</c:v>
                      </c:pt>
                      <c:pt idx="3">
                        <c:v>2930846.4253199999</c:v>
                      </c:pt>
                      <c:pt idx="4">
                        <c:v>1629429.96768</c:v>
                      </c:pt>
                      <c:pt idx="5">
                        <c:v>877571.23602000007</c:v>
                      </c:pt>
                      <c:pt idx="6">
                        <c:v>968354.76446999994</c:v>
                      </c:pt>
                      <c:pt idx="7">
                        <c:v>1324762.2943000002</c:v>
                      </c:pt>
                      <c:pt idx="8">
                        <c:v>1089248.2855</c:v>
                      </c:pt>
                      <c:pt idx="9">
                        <c:v>781850.50485999999</c:v>
                      </c:pt>
                      <c:pt idx="10">
                        <c:v>733770.12549999997</c:v>
                      </c:pt>
                      <c:pt idx="11">
                        <c:v>20315367.739410002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44BF-48CE-B72A-0E4A651C5C33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Severance!$A$24</c15:sqref>
                        </c15:formulaRef>
                      </c:ext>
                    </c:extLst>
                    <c:strCache>
                      <c:ptCount val="1"/>
                      <c:pt idx="0">
                        <c:v>Tom Green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Severance!$B$24:$O$24</c15:sqref>
                        </c15:fullRef>
                        <c15:formulaRef>
                          <c15:sqref>(Severance!$B$24:$L$24,Severance!$O$24)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3094573.9400000004</c:v>
                      </c:pt>
                      <c:pt idx="1">
                        <c:v>2807568.9299999997</c:v>
                      </c:pt>
                      <c:pt idx="2">
                        <c:v>2572795.0132774999</c:v>
                      </c:pt>
                      <c:pt idx="3">
                        <c:v>2785894.6221849998</c:v>
                      </c:pt>
                      <c:pt idx="4">
                        <c:v>1663754.8104299998</c:v>
                      </c:pt>
                      <c:pt idx="5">
                        <c:v>1087806.54755</c:v>
                      </c:pt>
                      <c:pt idx="6">
                        <c:v>1267622.88708</c:v>
                      </c:pt>
                      <c:pt idx="7">
                        <c:v>1655738.79036</c:v>
                      </c:pt>
                      <c:pt idx="8">
                        <c:v>1593406.5618950003</c:v>
                      </c:pt>
                      <c:pt idx="9">
                        <c:v>1056627.1721399999</c:v>
                      </c:pt>
                      <c:pt idx="10">
                        <c:v>1206643.79379</c:v>
                      </c:pt>
                      <c:pt idx="11">
                        <c:v>20792433.0687075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44BF-48CE-B72A-0E4A651C5C33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Severance!$A$25</c15:sqref>
                        </c15:formulaRef>
                      </c:ext>
                    </c:extLst>
                    <c:strCache>
                      <c:ptCount val="1"/>
                      <c:pt idx="0">
                        <c:v>Crosby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Severance!$B$25:$O$25</c15:sqref>
                        </c15:fullRef>
                        <c15:formulaRef>
                          <c15:sqref>(Severance!$B$25:$L$25,Severance!$O$25)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1">
                        <c:v>3295421.4999999995</c:v>
                      </c:pt>
                      <c:pt idx="2">
                        <c:v>3413020.0696099997</c:v>
                      </c:pt>
                      <c:pt idx="3">
                        <c:v>5637357.5057399999</c:v>
                      </c:pt>
                      <c:pt idx="4">
                        <c:v>3680387</c:v>
                      </c:pt>
                      <c:pt idx="5">
                        <c:v>1757826.9469900001</c:v>
                      </c:pt>
                      <c:pt idx="6">
                        <c:v>2039729.87332</c:v>
                      </c:pt>
                      <c:pt idx="7">
                        <c:v>2181456.5106700002</c:v>
                      </c:pt>
                      <c:pt idx="8">
                        <c:v>1860750.8885700002</c:v>
                      </c:pt>
                      <c:pt idx="9">
                        <c:v>1306303.90176</c:v>
                      </c:pt>
                      <c:pt idx="10">
                        <c:v>974662.88974000001</c:v>
                      </c:pt>
                      <c:pt idx="11">
                        <c:v>26146917.086399999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44BF-48CE-B72A-0E4A651C5C33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Severance!$A$26</c15:sqref>
                        </c15:formulaRef>
                      </c:ext>
                    </c:extLst>
                    <c:strCache>
                      <c:ptCount val="1"/>
                      <c:pt idx="0">
                        <c:v>Coke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Severance!$B$26:$O$26</c15:sqref>
                        </c15:fullRef>
                        <c15:formulaRef>
                          <c15:sqref>(Severance!$B$26:$L$26,Severance!$O$26)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5230880.74</c:v>
                      </c:pt>
                      <c:pt idx="1">
                        <c:v>4952229.0600000005</c:v>
                      </c:pt>
                      <c:pt idx="2">
                        <c:v>4533872.1274900008</c:v>
                      </c:pt>
                      <c:pt idx="3">
                        <c:v>4601912.7411949998</c:v>
                      </c:pt>
                      <c:pt idx="4">
                        <c:v>2776075.3577099997</c:v>
                      </c:pt>
                      <c:pt idx="5">
                        <c:v>1193074.9225299999</c:v>
                      </c:pt>
                      <c:pt idx="6">
                        <c:v>1269460.5819699999</c:v>
                      </c:pt>
                      <c:pt idx="7">
                        <c:v>1392802.1035599997</c:v>
                      </c:pt>
                      <c:pt idx="8">
                        <c:v>1108042.9914350002</c:v>
                      </c:pt>
                      <c:pt idx="9">
                        <c:v>657471.8658899999</c:v>
                      </c:pt>
                      <c:pt idx="10">
                        <c:v>820011.48385500023</c:v>
                      </c:pt>
                      <c:pt idx="11">
                        <c:v>28535833.975635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44BF-48CE-B72A-0E4A651C5C33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Severance!$A$27</c15:sqref>
                        </c15:formulaRef>
                      </c:ext>
                    </c:extLst>
                    <c:strCache>
                      <c:ptCount val="1"/>
                      <c:pt idx="0">
                        <c:v>Lubbock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Severance!$B$27:$O$27</c15:sqref>
                        </c15:fullRef>
                        <c15:formulaRef>
                          <c15:sqref>(Severance!$B$27:$L$27,Severance!$O$27)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4539469.2700000005</c:v>
                      </c:pt>
                      <c:pt idx="1">
                        <c:v>4571485.6099999994</c:v>
                      </c:pt>
                      <c:pt idx="2">
                        <c:v>4318741.2307700003</c:v>
                      </c:pt>
                      <c:pt idx="3">
                        <c:v>4546733.4525100002</c:v>
                      </c:pt>
                      <c:pt idx="4">
                        <c:v>2601900.7405300001</c:v>
                      </c:pt>
                      <c:pt idx="5">
                        <c:v>1492582.90613</c:v>
                      </c:pt>
                      <c:pt idx="6">
                        <c:v>1541032.1834199999</c:v>
                      </c:pt>
                      <c:pt idx="7">
                        <c:v>1825736.3987499999</c:v>
                      </c:pt>
                      <c:pt idx="8">
                        <c:v>1778906.0328200001</c:v>
                      </c:pt>
                      <c:pt idx="9">
                        <c:v>1582977.91836</c:v>
                      </c:pt>
                      <c:pt idx="10">
                        <c:v>1822433.61696</c:v>
                      </c:pt>
                      <c:pt idx="11">
                        <c:v>30621999.360249996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44BF-48CE-B72A-0E4A651C5C33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Severance!$A$28</c15:sqref>
                        </c15:formulaRef>
                      </c:ext>
                    </c:extLst>
                    <c:strCache>
                      <c:ptCount val="1"/>
                      <c:pt idx="0">
                        <c:v>Sherman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Severance!$B$28:$O$28</c15:sqref>
                        </c15:fullRef>
                        <c15:formulaRef>
                          <c15:sqref>(Severance!$B$28:$L$28,Severance!$O$28)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6123748.769999994</c:v>
                      </c:pt>
                      <c:pt idx="1">
                        <c:v>4657496.55</c:v>
                      </c:pt>
                      <c:pt idx="2">
                        <c:v>3723721.9381425004</c:v>
                      </c:pt>
                      <c:pt idx="3">
                        <c:v>5026081.0066025006</c:v>
                      </c:pt>
                      <c:pt idx="4">
                        <c:v>3740190.4023099998</c:v>
                      </c:pt>
                      <c:pt idx="5">
                        <c:v>1533879.09014</c:v>
                      </c:pt>
                      <c:pt idx="6">
                        <c:v>1966596.3476</c:v>
                      </c:pt>
                      <c:pt idx="7">
                        <c:v>1698948.5978199996</c:v>
                      </c:pt>
                      <c:pt idx="8">
                        <c:v>1579673.5998850074</c:v>
                      </c:pt>
                      <c:pt idx="9">
                        <c:v>707325.43126000045</c:v>
                      </c:pt>
                      <c:pt idx="10">
                        <c:v>1159734.7145149999</c:v>
                      </c:pt>
                      <c:pt idx="11">
                        <c:v>31917396.448275004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44BF-48CE-B72A-0E4A651C5C33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Severance!$A$29</c15:sqref>
                        </c15:formulaRef>
                      </c:ext>
                    </c:extLst>
                    <c:strCache>
                      <c:ptCount val="1"/>
                      <c:pt idx="0">
                        <c:v>Potter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Severance!$B$29:$O$29</c15:sqref>
                        </c15:fullRef>
                        <c15:formulaRef>
                          <c15:sqref>(Severance!$B$29:$L$29,Severance!$O$29)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3618461.9199999995</c:v>
                      </c:pt>
                      <c:pt idx="1">
                        <c:v>2915318.8800000008</c:v>
                      </c:pt>
                      <c:pt idx="2">
                        <c:v>2733227.2780875</c:v>
                      </c:pt>
                      <c:pt idx="3">
                        <c:v>3036467.3435125002</c:v>
                      </c:pt>
                      <c:pt idx="4">
                        <c:v>3514261.4092599996</c:v>
                      </c:pt>
                      <c:pt idx="5">
                        <c:v>2512313.1637999997</c:v>
                      </c:pt>
                      <c:pt idx="6">
                        <c:v>2432014.1473599998</c:v>
                      </c:pt>
                      <c:pt idx="7">
                        <c:v>4213655.1942699999</c:v>
                      </c:pt>
                      <c:pt idx="8">
                        <c:v>4005308.337760001</c:v>
                      </c:pt>
                      <c:pt idx="9">
                        <c:v>2037801.011020002</c:v>
                      </c:pt>
                      <c:pt idx="10">
                        <c:v>2516277.4191250009</c:v>
                      </c:pt>
                      <c:pt idx="11">
                        <c:v>33535106.104195006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44BF-48CE-B72A-0E4A651C5C33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Severance!$A$30</c15:sqref>
                        </c15:formulaRef>
                      </c:ext>
                    </c:extLst>
                    <c:strCache>
                      <c:ptCount val="1"/>
                      <c:pt idx="0">
                        <c:v>Terrell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Severance!$B$30:$O$30</c15:sqref>
                        </c15:fullRef>
                        <c15:formulaRef>
                          <c15:sqref>(Severance!$B$30:$L$30,Severance!$O$30)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6969536.7099999972</c:v>
                      </c:pt>
                      <c:pt idx="1">
                        <c:v>5192493.9299999988</c:v>
                      </c:pt>
                      <c:pt idx="2">
                        <c:v>4222956.6387299998</c:v>
                      </c:pt>
                      <c:pt idx="3">
                        <c:v>5086618.0817824993</c:v>
                      </c:pt>
                      <c:pt idx="4">
                        <c:v>3553479.40747</c:v>
                      </c:pt>
                      <c:pt idx="5">
                        <c:v>1701257.82586</c:v>
                      </c:pt>
                      <c:pt idx="6">
                        <c:v>2718402.0621500001</c:v>
                      </c:pt>
                      <c:pt idx="7">
                        <c:v>1884400.763400008</c:v>
                      </c:pt>
                      <c:pt idx="8">
                        <c:v>1379790.8737049992</c:v>
                      </c:pt>
                      <c:pt idx="9">
                        <c:v>633857.51017999952</c:v>
                      </c:pt>
                      <c:pt idx="10">
                        <c:v>1243066.655520001</c:v>
                      </c:pt>
                      <c:pt idx="11">
                        <c:v>34585860.458797507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44BF-48CE-B72A-0E4A651C5C33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Severance!$A$31</c15:sqref>
                        </c15:formulaRef>
                      </c:ext>
                    </c:extLst>
                    <c:strCache>
                      <c:ptCount val="1"/>
                      <c:pt idx="0">
                        <c:v>Schleicher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Severance!$B$31:$O$31</c15:sqref>
                        </c15:fullRef>
                        <c15:formulaRef>
                          <c15:sqref>(Severance!$B$31:$L$31,Severance!$O$31)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7510192.8199999984</c:v>
                      </c:pt>
                      <c:pt idx="1">
                        <c:v>6839869.7500000028</c:v>
                      </c:pt>
                      <c:pt idx="2">
                        <c:v>4320276.6048675003</c:v>
                      </c:pt>
                      <c:pt idx="3">
                        <c:v>6124751.7071425002</c:v>
                      </c:pt>
                      <c:pt idx="4">
                        <c:v>3322624.2503200001</c:v>
                      </c:pt>
                      <c:pt idx="5">
                        <c:v>1616693.5268700002</c:v>
                      </c:pt>
                      <c:pt idx="6">
                        <c:v>1861806.8063300001</c:v>
                      </c:pt>
                      <c:pt idx="7">
                        <c:v>1846712.8502099994</c:v>
                      </c:pt>
                      <c:pt idx="8">
                        <c:v>1362910.7409050004</c:v>
                      </c:pt>
                      <c:pt idx="9">
                        <c:v>719239.52358000015</c:v>
                      </c:pt>
                      <c:pt idx="10">
                        <c:v>1103464.9834450004</c:v>
                      </c:pt>
                      <c:pt idx="11">
                        <c:v>36628543.563670002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44BF-48CE-B72A-0E4A651C5C33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Severance!$A$32</c15:sqref>
                        </c15:formulaRef>
                      </c:ext>
                    </c:extLst>
                    <c:strCache>
                      <c:ptCount val="1"/>
                      <c:pt idx="0">
                        <c:v>Fisher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Severance!$B$32:$O$32</c15:sqref>
                        </c15:fullRef>
                        <c15:formulaRef>
                          <c15:sqref>(Severance!$B$32:$L$32,Severance!$O$32)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4226349.7699999996</c:v>
                      </c:pt>
                      <c:pt idx="1">
                        <c:v>4413731.2999999989</c:v>
                      </c:pt>
                      <c:pt idx="2">
                        <c:v>4172563.7047099997</c:v>
                      </c:pt>
                      <c:pt idx="3">
                        <c:v>5307272.3311874997</c:v>
                      </c:pt>
                      <c:pt idx="4">
                        <c:v>3265511.58244</c:v>
                      </c:pt>
                      <c:pt idx="5">
                        <c:v>1797404.4136700002</c:v>
                      </c:pt>
                      <c:pt idx="6">
                        <c:v>1838800.16927</c:v>
                      </c:pt>
                      <c:pt idx="7">
                        <c:v>2484269.8792800005</c:v>
                      </c:pt>
                      <c:pt idx="8">
                        <c:v>3100774.60678</c:v>
                      </c:pt>
                      <c:pt idx="9">
                        <c:v>3302883.0335399997</c:v>
                      </c:pt>
                      <c:pt idx="10">
                        <c:v>5204518.1311599994</c:v>
                      </c:pt>
                      <c:pt idx="11">
                        <c:v>39114078.922037497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44BF-48CE-B72A-0E4A651C5C33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Severance!$A$33</c15:sqref>
                        </c15:formulaRef>
                      </c:ext>
                    </c:extLst>
                    <c:strCache>
                      <c:ptCount val="1"/>
                      <c:pt idx="0">
                        <c:v>King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Severance!$B$33:$O$33</c15:sqref>
                        </c15:fullRef>
                        <c15:formulaRef>
                          <c15:sqref>(Severance!$B$33:$L$33,Severance!$O$33)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5688797.8799999999</c:v>
                      </c:pt>
                      <c:pt idx="1">
                        <c:v>5606712.25</c:v>
                      </c:pt>
                      <c:pt idx="2">
                        <c:v>5157124.3909475002</c:v>
                      </c:pt>
                      <c:pt idx="3">
                        <c:v>5451094.3420500001</c:v>
                      </c:pt>
                      <c:pt idx="4">
                        <c:v>4076610.54238</c:v>
                      </c:pt>
                      <c:pt idx="5">
                        <c:v>2224580.7844099998</c:v>
                      </c:pt>
                      <c:pt idx="6">
                        <c:v>2743674.6917500002</c:v>
                      </c:pt>
                      <c:pt idx="7">
                        <c:v>3415987.32644</c:v>
                      </c:pt>
                      <c:pt idx="8">
                        <c:v>3059691.8535849997</c:v>
                      </c:pt>
                      <c:pt idx="9">
                        <c:v>2128822.3607299998</c:v>
                      </c:pt>
                      <c:pt idx="10">
                        <c:v>2000082.6595600001</c:v>
                      </c:pt>
                      <c:pt idx="11">
                        <c:v>41553179.081852503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44BF-48CE-B72A-0E4A651C5C33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Severance!$A$35</c15:sqref>
                        </c15:formulaRef>
                      </c:ext>
                    </c:extLst>
                    <c:strCache>
                      <c:ptCount val="1"/>
                      <c:pt idx="0">
                        <c:v>Stonewall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Severance!$B$35:$O$35</c15:sqref>
                        </c15:fullRef>
                        <c15:formulaRef>
                          <c15:sqref>(Severance!$B$35:$L$35,Severance!$O$35)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4435350.1100000003</c:v>
                      </c:pt>
                      <c:pt idx="1">
                        <c:v>6061828.7199999997</c:v>
                      </c:pt>
                      <c:pt idx="2">
                        <c:v>6244225.8017300004</c:v>
                      </c:pt>
                      <c:pt idx="3">
                        <c:v>8011480.6122099999</c:v>
                      </c:pt>
                      <c:pt idx="4">
                        <c:v>5347204.5953799998</c:v>
                      </c:pt>
                      <c:pt idx="5">
                        <c:v>3174172.9231799999</c:v>
                      </c:pt>
                      <c:pt idx="6">
                        <c:v>3445876.2945400001</c:v>
                      </c:pt>
                      <c:pt idx="7">
                        <c:v>4595940.8283599997</c:v>
                      </c:pt>
                      <c:pt idx="8">
                        <c:v>3297423.2246400001</c:v>
                      </c:pt>
                      <c:pt idx="9">
                        <c:v>2262575.801</c:v>
                      </c:pt>
                      <c:pt idx="10">
                        <c:v>2071701.66343</c:v>
                      </c:pt>
                      <c:pt idx="11">
                        <c:v>48947780.574469998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44BF-48CE-B72A-0E4A651C5C33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Severance!$A$36</c15:sqref>
                        </c15:formulaRef>
                      </c:ext>
                    </c:extLst>
                    <c:strCache>
                      <c:ptCount val="1"/>
                      <c:pt idx="0">
                        <c:v>Carson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Severance!$B$36:$O$36</c15:sqref>
                        </c15:fullRef>
                        <c15:formulaRef>
                          <c15:sqref>(Severance!$B$36:$L$36,Severance!$O$36)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8958680.5100000016</c:v>
                      </c:pt>
                      <c:pt idx="1">
                        <c:v>8652559.9400000013</c:v>
                      </c:pt>
                      <c:pt idx="2">
                        <c:v>6747234.1854250003</c:v>
                      </c:pt>
                      <c:pt idx="3">
                        <c:v>9066541.1929400004</c:v>
                      </c:pt>
                      <c:pt idx="4">
                        <c:v>5923724.5855299998</c:v>
                      </c:pt>
                      <c:pt idx="5">
                        <c:v>1681972.30788</c:v>
                      </c:pt>
                      <c:pt idx="6">
                        <c:v>1824408.2441</c:v>
                      </c:pt>
                      <c:pt idx="7">
                        <c:v>2361740.74511</c:v>
                      </c:pt>
                      <c:pt idx="8">
                        <c:v>2133014.9426950021</c:v>
                      </c:pt>
                      <c:pt idx="9">
                        <c:v>1229141.3233500002</c:v>
                      </c:pt>
                      <c:pt idx="10">
                        <c:v>1597782.2827649997</c:v>
                      </c:pt>
                      <c:pt idx="11">
                        <c:v>50176800.259794995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44BF-48CE-B72A-0E4A651C5C33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Severance!$A$37</c15:sqref>
                        </c15:formulaRef>
                      </c:ext>
                    </c:extLst>
                    <c:strCache>
                      <c:ptCount val="1"/>
                      <c:pt idx="0">
                        <c:v>Hale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Severance!$B$37:$O$37</c15:sqref>
                        </c15:fullRef>
                        <c15:formulaRef>
                          <c15:sqref>(Severance!$B$37:$L$37,Severance!$O$37)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9024090.370000001</c:v>
                      </c:pt>
                      <c:pt idx="1">
                        <c:v>8434513.7800000012</c:v>
                      </c:pt>
                      <c:pt idx="2">
                        <c:v>7392737.8167300001</c:v>
                      </c:pt>
                      <c:pt idx="3">
                        <c:v>7526813.2409400009</c:v>
                      </c:pt>
                      <c:pt idx="4">
                        <c:v>4583561.0524599999</c:v>
                      </c:pt>
                      <c:pt idx="5">
                        <c:v>2783134.5662599998</c:v>
                      </c:pt>
                      <c:pt idx="6">
                        <c:v>3268935.6077800002</c:v>
                      </c:pt>
                      <c:pt idx="7">
                        <c:v>3901489.79421</c:v>
                      </c:pt>
                      <c:pt idx="8">
                        <c:v>3484812.8939899998</c:v>
                      </c:pt>
                      <c:pt idx="9">
                        <c:v>2960387.8822600003</c:v>
                      </c:pt>
                      <c:pt idx="10">
                        <c:v>3074183.42258</c:v>
                      </c:pt>
                      <c:pt idx="11">
                        <c:v>56434660.427210018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44BF-48CE-B72A-0E4A651C5C33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Severance!$A$38</c15:sqref>
                        </c15:formulaRef>
                      </c:ext>
                    </c:extLst>
                    <c:strCache>
                      <c:ptCount val="1"/>
                      <c:pt idx="0">
                        <c:v>Nolan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Severance!$B$38:$O$38</c15:sqref>
                        </c15:fullRef>
                        <c15:formulaRef>
                          <c15:sqref>(Severance!$B$38:$L$38,Severance!$O$38)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6568167.330000001</c:v>
                      </c:pt>
                      <c:pt idx="1">
                        <c:v>8190268.7900000019</c:v>
                      </c:pt>
                      <c:pt idx="2">
                        <c:v>7781039.5677100001</c:v>
                      </c:pt>
                      <c:pt idx="3">
                        <c:v>9740493.3500075005</c:v>
                      </c:pt>
                      <c:pt idx="4">
                        <c:v>5979557.5784799997</c:v>
                      </c:pt>
                      <c:pt idx="5">
                        <c:v>3445539.6974499999</c:v>
                      </c:pt>
                      <c:pt idx="6">
                        <c:v>3733590.9513099999</c:v>
                      </c:pt>
                      <c:pt idx="7">
                        <c:v>3732998.4065899993</c:v>
                      </c:pt>
                      <c:pt idx="8">
                        <c:v>2902285.9282249999</c:v>
                      </c:pt>
                      <c:pt idx="9">
                        <c:v>2304041.0806199997</c:v>
                      </c:pt>
                      <c:pt idx="10">
                        <c:v>2652352.5295500001</c:v>
                      </c:pt>
                      <c:pt idx="11">
                        <c:v>57030335.209942505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44BF-48CE-B72A-0E4A651C5C33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Severance!$A$39</c15:sqref>
                        </c15:formulaRef>
                      </c:ext>
                    </c:extLst>
                    <c:strCache>
                      <c:ptCount val="1"/>
                      <c:pt idx="0">
                        <c:v>Sterling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Severance!$B$39:$O$39</c15:sqref>
                        </c15:fullRef>
                        <c15:formulaRef>
                          <c15:sqref>(Severance!$B$39:$L$39,Severance!$O$39)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9600245.6600000039</c:v>
                      </c:pt>
                      <c:pt idx="1">
                        <c:v>8624383.1999999993</c:v>
                      </c:pt>
                      <c:pt idx="2">
                        <c:v>8497537.7161675002</c:v>
                      </c:pt>
                      <c:pt idx="3">
                        <c:v>10550978.441380002</c:v>
                      </c:pt>
                      <c:pt idx="4">
                        <c:v>6890767.6640300006</c:v>
                      </c:pt>
                      <c:pt idx="5">
                        <c:v>2874477.34405</c:v>
                      </c:pt>
                      <c:pt idx="6">
                        <c:v>3881914.2701099999</c:v>
                      </c:pt>
                      <c:pt idx="7">
                        <c:v>3726654.3041900052</c:v>
                      </c:pt>
                      <c:pt idx="8">
                        <c:v>2251325.370015</c:v>
                      </c:pt>
                      <c:pt idx="9">
                        <c:v>1768381.3688700008</c:v>
                      </c:pt>
                      <c:pt idx="10">
                        <c:v>2188528.5402499973</c:v>
                      </c:pt>
                      <c:pt idx="11">
                        <c:v>60855193.879062504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44BF-48CE-B72A-0E4A651C5C33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Severance!$A$40</c15:sqref>
                        </c15:formulaRef>
                      </c:ext>
                    </c:extLst>
                    <c:strCache>
                      <c:ptCount val="1"/>
                      <c:pt idx="0">
                        <c:v>Gray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Severance!$B$40:$O$40</c15:sqref>
                        </c15:fullRef>
                        <c15:formulaRef>
                          <c15:sqref>(Severance!$B$40:$L$40,Severance!$O$40)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9491928.8300000019</c:v>
                      </c:pt>
                      <c:pt idx="1">
                        <c:v>9594298.0299999975</c:v>
                      </c:pt>
                      <c:pt idx="2">
                        <c:v>8294592.425365</c:v>
                      </c:pt>
                      <c:pt idx="3">
                        <c:v>9564425.1989975013</c:v>
                      </c:pt>
                      <c:pt idx="4">
                        <c:v>6387757.4360299995</c:v>
                      </c:pt>
                      <c:pt idx="5">
                        <c:v>2680965.1296499996</c:v>
                      </c:pt>
                      <c:pt idx="6">
                        <c:v>4191974.0356999999</c:v>
                      </c:pt>
                      <c:pt idx="7">
                        <c:v>4320527.7603799989</c:v>
                      </c:pt>
                      <c:pt idx="8">
                        <c:v>3941740.3495999994</c:v>
                      </c:pt>
                      <c:pt idx="9">
                        <c:v>2423273.39549</c:v>
                      </c:pt>
                      <c:pt idx="10">
                        <c:v>2889771.3305850006</c:v>
                      </c:pt>
                      <c:pt idx="11">
                        <c:v>63781253.921797499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44BF-48CE-B72A-0E4A651C5C33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Severance!$A$41</c15:sqref>
                        </c15:formulaRef>
                      </c:ext>
                    </c:extLst>
                    <c:strCache>
                      <c:ptCount val="1"/>
                      <c:pt idx="0">
                        <c:v>Garza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Severance!$B$41:$O$41</c15:sqref>
                        </c15:fullRef>
                        <c15:formulaRef>
                          <c15:sqref>(Severance!$B$41:$L$41,Severance!$O$41)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11801588.000000002</c:v>
                      </c:pt>
                      <c:pt idx="1">
                        <c:v>11837231.840000004</c:v>
                      </c:pt>
                      <c:pt idx="2">
                        <c:v>11372717.757959999</c:v>
                      </c:pt>
                      <c:pt idx="3">
                        <c:v>12422012.99707</c:v>
                      </c:pt>
                      <c:pt idx="4">
                        <c:v>7059862.2853300003</c:v>
                      </c:pt>
                      <c:pt idx="5">
                        <c:v>4254669.8700999999</c:v>
                      </c:pt>
                      <c:pt idx="6">
                        <c:v>4823253.42851</c:v>
                      </c:pt>
                      <c:pt idx="7">
                        <c:v>5831489.5965999998</c:v>
                      </c:pt>
                      <c:pt idx="8">
                        <c:v>5209354.4655200001</c:v>
                      </c:pt>
                      <c:pt idx="9">
                        <c:v>4184155.2774999999</c:v>
                      </c:pt>
                      <c:pt idx="10">
                        <c:v>4482199.7224900005</c:v>
                      </c:pt>
                      <c:pt idx="11">
                        <c:v>83278535.241080001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44BF-48CE-B72A-0E4A651C5C33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Severance!$A$42</c15:sqref>
                        </c15:formulaRef>
                      </c:ext>
                    </c:extLst>
                    <c:strCache>
                      <c:ptCount val="1"/>
                      <c:pt idx="0">
                        <c:v>Mitchell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Severance!$B$42:$O$42</c15:sqref>
                        </c15:fullRef>
                        <c15:formulaRef>
                          <c15:sqref>(Severance!$B$42:$L$42,Severance!$O$42)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11656242.979999997</c:v>
                      </c:pt>
                      <c:pt idx="1">
                        <c:v>13003368.690000003</c:v>
                      </c:pt>
                      <c:pt idx="2">
                        <c:v>13130206.041180002</c:v>
                      </c:pt>
                      <c:pt idx="3">
                        <c:v>14350657.69988</c:v>
                      </c:pt>
                      <c:pt idx="4">
                        <c:v>8268303.4436299996</c:v>
                      </c:pt>
                      <c:pt idx="5">
                        <c:v>4445525.52563</c:v>
                      </c:pt>
                      <c:pt idx="6">
                        <c:v>4888536.4850399997</c:v>
                      </c:pt>
                      <c:pt idx="7">
                        <c:v>5952091.1259200005</c:v>
                      </c:pt>
                      <c:pt idx="8">
                        <c:v>4741835.0512199998</c:v>
                      </c:pt>
                      <c:pt idx="9">
                        <c:v>3597792.5211299998</c:v>
                      </c:pt>
                      <c:pt idx="10">
                        <c:v>3867522.1381299999</c:v>
                      </c:pt>
                      <c:pt idx="11">
                        <c:v>87902081.701759994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44BF-48CE-B72A-0E4A651C5C33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Severance!$A$43</c15:sqref>
                        </c15:formulaRef>
                      </c:ext>
                    </c:extLst>
                    <c:strCache>
                      <c:ptCount val="1"/>
                      <c:pt idx="0">
                        <c:v>Cochran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Severance!$B$43:$O$43</c15:sqref>
                        </c15:fullRef>
                        <c15:formulaRef>
                          <c15:sqref>(Severance!$B$43:$L$43,Severance!$O$43)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1">
                        <c:v>14073621.159999998</c:v>
                      </c:pt>
                      <c:pt idx="2">
                        <c:v>12930943.82251</c:v>
                      </c:pt>
                      <c:pt idx="3">
                        <c:v>14550554.04439</c:v>
                      </c:pt>
                      <c:pt idx="4">
                        <c:v>9537936</c:v>
                      </c:pt>
                      <c:pt idx="5">
                        <c:v>5579377.4354699999</c:v>
                      </c:pt>
                      <c:pt idx="6">
                        <c:v>6499367.2930700006</c:v>
                      </c:pt>
                      <c:pt idx="7">
                        <c:v>8145182.8408900006</c:v>
                      </c:pt>
                      <c:pt idx="8">
                        <c:v>9318264.5029349998</c:v>
                      </c:pt>
                      <c:pt idx="9">
                        <c:v>6024092.3681999994</c:v>
                      </c:pt>
                      <c:pt idx="10">
                        <c:v>6052478.7906050002</c:v>
                      </c:pt>
                      <c:pt idx="11">
                        <c:v>92711818.258070007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44BF-48CE-B72A-0E4A651C5C33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Severance!$A$44</c15:sqref>
                        </c15:formulaRef>
                      </c:ext>
                    </c:extLst>
                    <c:strCache>
                      <c:ptCount val="1"/>
                      <c:pt idx="0">
                        <c:v>Moore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Severance!$B$44:$O$44</c15:sqref>
                        </c15:fullRef>
                        <c15:formulaRef>
                          <c15:sqref>(Severance!$B$44:$L$44,Severance!$O$44)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18420586.50999999</c:v>
                      </c:pt>
                      <c:pt idx="1">
                        <c:v>16848952.700000007</c:v>
                      </c:pt>
                      <c:pt idx="2">
                        <c:v>14475246.4013175</c:v>
                      </c:pt>
                      <c:pt idx="3">
                        <c:v>16942694.13259</c:v>
                      </c:pt>
                      <c:pt idx="4">
                        <c:v>10966921.263629999</c:v>
                      </c:pt>
                      <c:pt idx="5">
                        <c:v>4973646.38136</c:v>
                      </c:pt>
                      <c:pt idx="6">
                        <c:v>7592230.0069899997</c:v>
                      </c:pt>
                      <c:pt idx="7">
                        <c:v>5041921.4509699885</c:v>
                      </c:pt>
                      <c:pt idx="8">
                        <c:v>3433325.246030001</c:v>
                      </c:pt>
                      <c:pt idx="9">
                        <c:v>2743385.5353999967</c:v>
                      </c:pt>
                      <c:pt idx="10">
                        <c:v>4302511.4941749945</c:v>
                      </c:pt>
                      <c:pt idx="11">
                        <c:v>105741421.12246248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44BF-48CE-B72A-0E4A651C5C33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Severance!$A$45</c15:sqref>
                        </c15:formulaRef>
                      </c:ext>
                    </c:extLst>
                    <c:strCache>
                      <c:ptCount val="1"/>
                      <c:pt idx="0">
                        <c:v>Terry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Severance!$B$45:$O$45</c15:sqref>
                        </c15:fullRef>
                        <c15:formulaRef>
                          <c15:sqref>(Severance!$B$45:$L$45,Severance!$O$45)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16956114.550000001</c:v>
                      </c:pt>
                      <c:pt idx="1">
                        <c:v>16673685.4</c:v>
                      </c:pt>
                      <c:pt idx="2">
                        <c:v>15631187.53692</c:v>
                      </c:pt>
                      <c:pt idx="3">
                        <c:v>17292054.065389998</c:v>
                      </c:pt>
                      <c:pt idx="4">
                        <c:v>10404586.671630001</c:v>
                      </c:pt>
                      <c:pt idx="5">
                        <c:v>5198086.3873399999</c:v>
                      </c:pt>
                      <c:pt idx="6">
                        <c:v>6046993.1674600001</c:v>
                      </c:pt>
                      <c:pt idx="7">
                        <c:v>7742412.5795800006</c:v>
                      </c:pt>
                      <c:pt idx="8">
                        <c:v>6493273.6274199998</c:v>
                      </c:pt>
                      <c:pt idx="9">
                        <c:v>5038679.3457599999</c:v>
                      </c:pt>
                      <c:pt idx="10">
                        <c:v>5136379.8940000003</c:v>
                      </c:pt>
                      <c:pt idx="11">
                        <c:v>112613453.22549997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44BF-48CE-B72A-0E4A651C5C33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Severance!$A$46</c15:sqref>
                        </c15:formulaRef>
                      </c:ext>
                    </c:extLst>
                    <c:strCache>
                      <c:ptCount val="1"/>
                      <c:pt idx="0">
                        <c:v>Dawson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Severance!$B$46:$O$46</c15:sqref>
                        </c15:fullRef>
                        <c15:formulaRef>
                          <c15:sqref>(Severance!$B$46:$L$46,Severance!$O$46)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15342116.619999997</c:v>
                      </c:pt>
                      <c:pt idx="1">
                        <c:v>15556702.209999999</c:v>
                      </c:pt>
                      <c:pt idx="2">
                        <c:v>17065660.347740002</c:v>
                      </c:pt>
                      <c:pt idx="3">
                        <c:v>19338555.19839</c:v>
                      </c:pt>
                      <c:pt idx="4">
                        <c:v>11731947.18512</c:v>
                      </c:pt>
                      <c:pt idx="5">
                        <c:v>6360771.6590099996</c:v>
                      </c:pt>
                      <c:pt idx="6">
                        <c:v>7259538.3763999995</c:v>
                      </c:pt>
                      <c:pt idx="7">
                        <c:v>9297539.5307800006</c:v>
                      </c:pt>
                      <c:pt idx="8">
                        <c:v>7413030.2300800001</c:v>
                      </c:pt>
                      <c:pt idx="9">
                        <c:v>6148307.9763999991</c:v>
                      </c:pt>
                      <c:pt idx="10">
                        <c:v>8412095.8249899987</c:v>
                      </c:pt>
                      <c:pt idx="11">
                        <c:v>123926265.15890999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44BF-48CE-B72A-0E4A651C5C33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Severance!$A$47</c15:sqref>
                        </c15:formulaRef>
                      </c:ext>
                    </c:extLst>
                    <c:strCache>
                      <c:ptCount val="1"/>
                      <c:pt idx="0">
                        <c:v>Kent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Severance!$B$47:$O$47</c15:sqref>
                        </c15:fullRef>
                        <c15:formulaRef>
                          <c15:sqref>(Severance!$B$47:$L$47,Severance!$O$47)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17756219.449999999</c:v>
                      </c:pt>
                      <c:pt idx="1">
                        <c:v>20812420.719999999</c:v>
                      </c:pt>
                      <c:pt idx="2">
                        <c:v>19305358.930520002</c:v>
                      </c:pt>
                      <c:pt idx="3">
                        <c:v>17410193.807700001</c:v>
                      </c:pt>
                      <c:pt idx="4">
                        <c:v>10039602.085929999</c:v>
                      </c:pt>
                      <c:pt idx="5">
                        <c:v>6191043.5534900008</c:v>
                      </c:pt>
                      <c:pt idx="6">
                        <c:v>6809084.84033</c:v>
                      </c:pt>
                      <c:pt idx="7">
                        <c:v>8900085.9879200011</c:v>
                      </c:pt>
                      <c:pt idx="8">
                        <c:v>7646403.0114699993</c:v>
                      </c:pt>
                      <c:pt idx="9">
                        <c:v>6640327.0270299995</c:v>
                      </c:pt>
                      <c:pt idx="10">
                        <c:v>5980046.7473199992</c:v>
                      </c:pt>
                      <c:pt idx="11">
                        <c:v>127490786.16171001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44BF-48CE-B72A-0E4A651C5C33}"/>
                  </c:ext>
                </c:extLst>
              </c15:ser>
            </c15:filteredLineSeries>
            <c15:filteredLine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Severance!$A$48</c15:sqref>
                        </c15:formulaRef>
                      </c:ext>
                    </c:extLst>
                    <c:strCache>
                      <c:ptCount val="1"/>
                      <c:pt idx="0">
                        <c:v>Borden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Severance!$B$48:$O$48</c15:sqref>
                        </c15:fullRef>
                        <c15:formulaRef>
                          <c15:sqref>(Severance!$B$48:$L$48,Severance!$O$48)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14534917.759999996</c:v>
                      </c:pt>
                      <c:pt idx="1">
                        <c:v>15295521.459999999</c:v>
                      </c:pt>
                      <c:pt idx="2">
                        <c:v>16067002.58178</c:v>
                      </c:pt>
                      <c:pt idx="3">
                        <c:v>17089636.83089</c:v>
                      </c:pt>
                      <c:pt idx="4">
                        <c:v>9797893.8071100004</c:v>
                      </c:pt>
                      <c:pt idx="5">
                        <c:v>5947523.2993200002</c:v>
                      </c:pt>
                      <c:pt idx="6">
                        <c:v>6469699.7964199996</c:v>
                      </c:pt>
                      <c:pt idx="7">
                        <c:v>10653608.6899</c:v>
                      </c:pt>
                      <c:pt idx="8">
                        <c:v>16803485.647009999</c:v>
                      </c:pt>
                      <c:pt idx="9">
                        <c:v>15414932.150770001</c:v>
                      </c:pt>
                      <c:pt idx="10">
                        <c:v>12997574.319599999</c:v>
                      </c:pt>
                      <c:pt idx="11">
                        <c:v>141071796.34279996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44BF-48CE-B72A-0E4A651C5C33}"/>
                  </c:ext>
                </c:extLst>
              </c15:ser>
            </c15:filteredLineSeries>
            <c15:filteredLine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Severance!$A$49</c15:sqref>
                        </c15:formulaRef>
                      </c:ext>
                    </c:extLst>
                    <c:strCache>
                      <c:ptCount val="1"/>
                      <c:pt idx="0">
                        <c:v>Roberts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Severance!$B$49:$O$49</c15:sqref>
                        </c15:fullRef>
                        <c15:formulaRef>
                          <c15:sqref>(Severance!$B$49:$L$49,Severance!$O$49)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22092299.489999998</c:v>
                      </c:pt>
                      <c:pt idx="1">
                        <c:v>26754380.829999994</c:v>
                      </c:pt>
                      <c:pt idx="2">
                        <c:v>32771017.681359999</c:v>
                      </c:pt>
                      <c:pt idx="3">
                        <c:v>39349938.942482501</c:v>
                      </c:pt>
                      <c:pt idx="4">
                        <c:v>30670071.516999997</c:v>
                      </c:pt>
                      <c:pt idx="5">
                        <c:v>11723825.01908</c:v>
                      </c:pt>
                      <c:pt idx="6">
                        <c:v>12033861.95968</c:v>
                      </c:pt>
                      <c:pt idx="7">
                        <c:v>11127416.241940033</c:v>
                      </c:pt>
                      <c:pt idx="8">
                        <c:v>9290940.2124249972</c:v>
                      </c:pt>
                      <c:pt idx="9">
                        <c:v>4737737.5303699998</c:v>
                      </c:pt>
                      <c:pt idx="10">
                        <c:v>5453517.1379600102</c:v>
                      </c:pt>
                      <c:pt idx="11">
                        <c:v>206005006.56229752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44BF-48CE-B72A-0E4A651C5C33}"/>
                  </c:ext>
                </c:extLst>
              </c15:ser>
            </c15:filteredLineSeries>
            <c15:filteredLine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Severance!$A$50</c15:sqref>
                        </c15:formulaRef>
                      </c:ext>
                    </c:extLst>
                    <c:strCache>
                      <c:ptCount val="1"/>
                      <c:pt idx="0">
                        <c:v>Ochiltree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Severance!$B$50:$O$50</c15:sqref>
                        </c15:fullRef>
                        <c15:formulaRef>
                          <c15:sqref>(Severance!$B$50:$L$50,Severance!$O$50)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28019319.609999999</c:v>
                      </c:pt>
                      <c:pt idx="1">
                        <c:v>31749794.699999999</c:v>
                      </c:pt>
                      <c:pt idx="2">
                        <c:v>38742101.624442503</c:v>
                      </c:pt>
                      <c:pt idx="3">
                        <c:v>52293406.136294998</c:v>
                      </c:pt>
                      <c:pt idx="4">
                        <c:v>34049357.366239995</c:v>
                      </c:pt>
                      <c:pt idx="5">
                        <c:v>16087483.267969999</c:v>
                      </c:pt>
                      <c:pt idx="6">
                        <c:v>17608986.943319999</c:v>
                      </c:pt>
                      <c:pt idx="7">
                        <c:v>20373047.599209972</c:v>
                      </c:pt>
                      <c:pt idx="8">
                        <c:v>18284533.364360064</c:v>
                      </c:pt>
                      <c:pt idx="9">
                        <c:v>10612981.783480031</c:v>
                      </c:pt>
                      <c:pt idx="10">
                        <c:v>11106778.637589987</c:v>
                      </c:pt>
                      <c:pt idx="11">
                        <c:v>278927791.03290755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44BF-48CE-B72A-0E4A651C5C33}"/>
                  </c:ext>
                </c:extLst>
              </c15:ser>
            </c15:filteredLineSeries>
            <c15:filteredLineSeries>
              <c15:ser>
                <c:idx val="49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Severance!$A$51</c15:sqref>
                        </c15:formulaRef>
                      </c:ext>
                    </c:extLst>
                    <c:strCache>
                      <c:ptCount val="1"/>
                      <c:pt idx="0">
                        <c:v>Scurry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Severance!$B$51:$O$51</c15:sqref>
                        </c15:fullRef>
                        <c15:formulaRef>
                          <c15:sqref>(Severance!$B$51:$L$51,Severance!$O$51)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26347382.77</c:v>
                      </c:pt>
                      <c:pt idx="1">
                        <c:v>30980439.48</c:v>
                      </c:pt>
                      <c:pt idx="2">
                        <c:v>35369756.153280005</c:v>
                      </c:pt>
                      <c:pt idx="3">
                        <c:v>46727756.754990004</c:v>
                      </c:pt>
                      <c:pt idx="4">
                        <c:v>32131202.365000002</c:v>
                      </c:pt>
                      <c:pt idx="5">
                        <c:v>19413223.621569999</c:v>
                      </c:pt>
                      <c:pt idx="6">
                        <c:v>24122099.153829999</c:v>
                      </c:pt>
                      <c:pt idx="7">
                        <c:v>31343207.403509997</c:v>
                      </c:pt>
                      <c:pt idx="8">
                        <c:v>24614308.560910001</c:v>
                      </c:pt>
                      <c:pt idx="9">
                        <c:v>24513945.531289998</c:v>
                      </c:pt>
                      <c:pt idx="10">
                        <c:v>31092881.84688</c:v>
                      </c:pt>
                      <c:pt idx="11">
                        <c:v>326656203.64126003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44BF-48CE-B72A-0E4A651C5C33}"/>
                  </c:ext>
                </c:extLst>
              </c15:ser>
            </c15:filteredLineSeries>
            <c15:filteredLineSeries>
              <c15:ser>
                <c:idx val="50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Severance!$A$52</c15:sqref>
                        </c15:formulaRef>
                      </c:ext>
                    </c:extLst>
                    <c:strCache>
                      <c:ptCount val="1"/>
                      <c:pt idx="0">
                        <c:v>Winkler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Severance!$B$52:$O$52</c15:sqref>
                        </c15:fullRef>
                        <c15:formulaRef>
                          <c15:sqref>(Severance!$B$52:$L$52,Severance!$O$52)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18951118.009999998</c:v>
                      </c:pt>
                      <c:pt idx="1">
                        <c:v>18951534.049999997</c:v>
                      </c:pt>
                      <c:pt idx="2">
                        <c:v>21310799.296210002</c:v>
                      </c:pt>
                      <c:pt idx="3">
                        <c:v>28404267.529395003</c:v>
                      </c:pt>
                      <c:pt idx="4">
                        <c:v>19922754.591779999</c:v>
                      </c:pt>
                      <c:pt idx="5">
                        <c:v>11329184.647669999</c:v>
                      </c:pt>
                      <c:pt idx="6">
                        <c:v>17658603.569430001</c:v>
                      </c:pt>
                      <c:pt idx="7">
                        <c:v>36598413.281990014</c:v>
                      </c:pt>
                      <c:pt idx="8">
                        <c:v>56078906.652574994</c:v>
                      </c:pt>
                      <c:pt idx="9">
                        <c:v>45430794.390819997</c:v>
                      </c:pt>
                      <c:pt idx="10">
                        <c:v>54713680.65572501</c:v>
                      </c:pt>
                      <c:pt idx="11">
                        <c:v>329350056.67559499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44BF-48CE-B72A-0E4A651C5C33}"/>
                  </c:ext>
                </c:extLst>
              </c15:ser>
            </c15:filteredLineSeries>
            <c15:filteredLineSeries>
              <c15:ser>
                <c:idx val="51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Severance!$A$53</c15:sqref>
                        </c15:formulaRef>
                      </c:ext>
                    </c:extLst>
                    <c:strCache>
                      <c:ptCount val="1"/>
                      <c:pt idx="0">
                        <c:v>Crane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Severance!$B$53:$O$53</c15:sqref>
                        </c15:fullRef>
                        <c15:formulaRef>
                          <c15:sqref>(Severance!$B$53:$L$53,Severance!$O$53)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46405557.730000004</c:v>
                      </c:pt>
                      <c:pt idx="1">
                        <c:v>49890460.489999995</c:v>
                      </c:pt>
                      <c:pt idx="2">
                        <c:v>51310791.2507625</c:v>
                      </c:pt>
                      <c:pt idx="3">
                        <c:v>61799945.917379998</c:v>
                      </c:pt>
                      <c:pt idx="4">
                        <c:v>38093149.676909998</c:v>
                      </c:pt>
                      <c:pt idx="5">
                        <c:v>20755574.667070001</c:v>
                      </c:pt>
                      <c:pt idx="6">
                        <c:v>21684303.43093</c:v>
                      </c:pt>
                      <c:pt idx="7">
                        <c:v>23483035.178239979</c:v>
                      </c:pt>
                      <c:pt idx="8">
                        <c:v>20593032.518280007</c:v>
                      </c:pt>
                      <c:pt idx="9">
                        <c:v>15604688.661410002</c:v>
                      </c:pt>
                      <c:pt idx="10">
                        <c:v>20676224.024319991</c:v>
                      </c:pt>
                      <c:pt idx="11">
                        <c:v>370296763.54530251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44BF-48CE-B72A-0E4A651C5C33}"/>
                  </c:ext>
                </c:extLst>
              </c15:ser>
            </c15:filteredLineSeries>
            <c15:filteredLineSeries>
              <c15:ser>
                <c:idx val="52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Severance!$A$54</c15:sqref>
                        </c15:formulaRef>
                      </c:ext>
                    </c:extLst>
                    <c:strCache>
                      <c:ptCount val="1"/>
                      <c:pt idx="0">
                        <c:v>Crockett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Severance!$B$54:$O$54</c15:sqref>
                        </c15:fullRef>
                        <c15:formulaRef>
                          <c15:sqref>(Severance!$B$54:$L$54,Severance!$O$54)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44021202.219999969</c:v>
                      </c:pt>
                      <c:pt idx="1">
                        <c:v>40903839.920000017</c:v>
                      </c:pt>
                      <c:pt idx="2">
                        <c:v>39005873.825147599</c:v>
                      </c:pt>
                      <c:pt idx="3">
                        <c:v>64188048.793137506</c:v>
                      </c:pt>
                      <c:pt idx="4">
                        <c:v>47158366.865929998</c:v>
                      </c:pt>
                      <c:pt idx="5">
                        <c:v>21809382.788729999</c:v>
                      </c:pt>
                      <c:pt idx="6">
                        <c:v>31506103.040240001</c:v>
                      </c:pt>
                      <c:pt idx="7">
                        <c:v>35072116.016459934</c:v>
                      </c:pt>
                      <c:pt idx="8">
                        <c:v>24398077.581050068</c:v>
                      </c:pt>
                      <c:pt idx="9">
                        <c:v>14451995.584639996</c:v>
                      </c:pt>
                      <c:pt idx="10">
                        <c:v>20042402.008275025</c:v>
                      </c:pt>
                      <c:pt idx="11">
                        <c:v>382557408.64361012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44BF-48CE-B72A-0E4A651C5C33}"/>
                  </c:ext>
                </c:extLst>
              </c15:ser>
            </c15:filteredLineSeries>
            <c15:filteredLineSeries>
              <c15:ser>
                <c:idx val="53"/>
                <c:order val="5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Severance!$A$55</c15:sqref>
                        </c15:formulaRef>
                      </c:ext>
                    </c:extLst>
                    <c:strCache>
                      <c:ptCount val="1"/>
                      <c:pt idx="0">
                        <c:v>Hockley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Severance!$B$55:$O$55</c15:sqref>
                        </c15:fullRef>
                        <c15:formulaRef>
                          <c15:sqref>(Severance!$B$55:$L$55,Severance!$O$55)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57417649.620000005</c:v>
                      </c:pt>
                      <c:pt idx="1">
                        <c:v>58808416.169999994</c:v>
                      </c:pt>
                      <c:pt idx="2">
                        <c:v>55291863.927450001</c:v>
                      </c:pt>
                      <c:pt idx="3">
                        <c:v>59319984.65315</c:v>
                      </c:pt>
                      <c:pt idx="4">
                        <c:v>36330998.30579</c:v>
                      </c:pt>
                      <c:pt idx="5">
                        <c:v>22072356.416540001</c:v>
                      </c:pt>
                      <c:pt idx="6">
                        <c:v>24989499.162020002</c:v>
                      </c:pt>
                      <c:pt idx="7">
                        <c:v>30394515.067139998</c:v>
                      </c:pt>
                      <c:pt idx="8">
                        <c:v>27546097.274800003</c:v>
                      </c:pt>
                      <c:pt idx="9">
                        <c:v>20978033.917820003</c:v>
                      </c:pt>
                      <c:pt idx="10">
                        <c:v>24717752.948350005</c:v>
                      </c:pt>
                      <c:pt idx="11">
                        <c:v>417867167.46306002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44BF-48CE-B72A-0E4A651C5C33}"/>
                  </c:ext>
                </c:extLst>
              </c15:ser>
            </c15:filteredLineSeries>
            <c15:filteredLineSeries>
              <c15:ser>
                <c:idx val="54"/>
                <c:order val="5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Severance!$A$56</c15:sqref>
                        </c15:formulaRef>
                      </c:ext>
                    </c:extLst>
                    <c:strCache>
                      <c:ptCount val="1"/>
                      <c:pt idx="0">
                        <c:v>Pecos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Severance!$B$56:$O$56</c15:sqref>
                        </c15:fullRef>
                        <c15:formulaRef>
                          <c15:sqref>(Severance!$B$56:$L$56,Severance!$O$56)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30601284.11999999</c:v>
                      </c:pt>
                      <c:pt idx="1">
                        <c:v>25661157.27</c:v>
                      </c:pt>
                      <c:pt idx="2">
                        <c:v>23554871.819339998</c:v>
                      </c:pt>
                      <c:pt idx="3">
                        <c:v>27663036.080345001</c:v>
                      </c:pt>
                      <c:pt idx="4">
                        <c:v>22363498.49464</c:v>
                      </c:pt>
                      <c:pt idx="5">
                        <c:v>18960569.203269999</c:v>
                      </c:pt>
                      <c:pt idx="6">
                        <c:v>28458467.593169998</c:v>
                      </c:pt>
                      <c:pt idx="7">
                        <c:v>54247930.838089965</c:v>
                      </c:pt>
                      <c:pt idx="8">
                        <c:v>77548974.843319982</c:v>
                      </c:pt>
                      <c:pt idx="9">
                        <c:v>81415667.580610037</c:v>
                      </c:pt>
                      <c:pt idx="10">
                        <c:v>104154444.79550001</c:v>
                      </c:pt>
                      <c:pt idx="11">
                        <c:v>494629902.63828492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44BF-48CE-B72A-0E4A651C5C33}"/>
                  </c:ext>
                </c:extLst>
              </c15:ser>
            </c15:filteredLineSeries>
            <c15:filteredLineSeries>
              <c15:ser>
                <c:idx val="55"/>
                <c:order val="5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Severance!$A$57</c15:sqref>
                        </c15:formulaRef>
                      </c:ext>
                    </c:extLst>
                    <c:strCache>
                      <c:ptCount val="1"/>
                      <c:pt idx="0">
                        <c:v>Irion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Severance!$B$57:$O$57</c15:sqref>
                        </c15:fullRef>
                        <c15:formulaRef>
                          <c15:sqref>(Severance!$B$57:$L$57,Severance!$O$57)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20074511.02</c:v>
                      </c:pt>
                      <c:pt idx="1">
                        <c:v>29995762.469999999</c:v>
                      </c:pt>
                      <c:pt idx="2">
                        <c:v>48113397.670414999</c:v>
                      </c:pt>
                      <c:pt idx="3">
                        <c:v>89575731.425390005</c:v>
                      </c:pt>
                      <c:pt idx="4">
                        <c:v>70289772.212679997</c:v>
                      </c:pt>
                      <c:pt idx="5">
                        <c:v>36582835.52093</c:v>
                      </c:pt>
                      <c:pt idx="6">
                        <c:v>42086545.716409996</c:v>
                      </c:pt>
                      <c:pt idx="7">
                        <c:v>51348775.413810022</c:v>
                      </c:pt>
                      <c:pt idx="8">
                        <c:v>44303395.263284981</c:v>
                      </c:pt>
                      <c:pt idx="9">
                        <c:v>34848727.616940007</c:v>
                      </c:pt>
                      <c:pt idx="10">
                        <c:v>41609361.078669906</c:v>
                      </c:pt>
                      <c:pt idx="11">
                        <c:v>508828815.40852988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44BF-48CE-B72A-0E4A651C5C33}"/>
                  </c:ext>
                </c:extLst>
              </c15:ser>
            </c15:filteredLineSeries>
            <c15:filteredLineSeries>
              <c15:ser>
                <c:idx val="57"/>
                <c:order val="5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Severance!$A$59</c15:sqref>
                        </c15:formulaRef>
                      </c:ext>
                    </c:extLst>
                    <c:strCache>
                      <c:ptCount val="1"/>
                      <c:pt idx="0">
                        <c:v>Culberson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Severance!$B$59:$O$59</c15:sqref>
                        </c15:fullRef>
                        <c15:formulaRef>
                          <c15:sqref>(Severance!$B$59:$L$59,Severance!$O$59)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1">
                        <c:v>5721199.2600000007</c:v>
                      </c:pt>
                      <c:pt idx="2">
                        <c:v>13548704.281750001</c:v>
                      </c:pt>
                      <c:pt idx="3">
                        <c:v>37894961.252467506</c:v>
                      </c:pt>
                      <c:pt idx="4">
                        <c:v>43793212</c:v>
                      </c:pt>
                      <c:pt idx="5">
                        <c:v>32246862.313000001</c:v>
                      </c:pt>
                      <c:pt idx="6">
                        <c:v>48215347.843380004</c:v>
                      </c:pt>
                      <c:pt idx="7">
                        <c:v>75948090.723499849</c:v>
                      </c:pt>
                      <c:pt idx="8">
                        <c:v>93380777.027874947</c:v>
                      </c:pt>
                      <c:pt idx="9">
                        <c:v>93792360.405739933</c:v>
                      </c:pt>
                      <c:pt idx="10">
                        <c:v>111100795.89101982</c:v>
                      </c:pt>
                      <c:pt idx="11">
                        <c:v>555642310.99873209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44BF-48CE-B72A-0E4A651C5C33}"/>
                  </c:ext>
                </c:extLst>
              </c15:ser>
            </c15:filteredLineSeries>
            <c15:filteredLineSeries>
              <c15:ser>
                <c:idx val="58"/>
                <c:order val="5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Severance!$A$60</c15:sqref>
                        </c15:formulaRef>
                      </c:ext>
                    </c:extLst>
                    <c:strCache>
                      <c:ptCount val="1"/>
                      <c:pt idx="0">
                        <c:v>Gaines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Severance!$B$60:$O$60</c15:sqref>
                        </c15:fullRef>
                        <c15:formulaRef>
                          <c15:sqref>(Severance!$B$60:$L$60,Severance!$O$60)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109594193.57000002</c:v>
                      </c:pt>
                      <c:pt idx="1">
                        <c:v>115176665.37</c:v>
                      </c:pt>
                      <c:pt idx="2">
                        <c:v>103963845.50248751</c:v>
                      </c:pt>
                      <c:pt idx="3">
                        <c:v>113997978.6894175</c:v>
                      </c:pt>
                      <c:pt idx="4">
                        <c:v>71444294.01929</c:v>
                      </c:pt>
                      <c:pt idx="5">
                        <c:v>45209224.883679993</c:v>
                      </c:pt>
                      <c:pt idx="6">
                        <c:v>49281535.912730001</c:v>
                      </c:pt>
                      <c:pt idx="7">
                        <c:v>60154692.235410012</c:v>
                      </c:pt>
                      <c:pt idx="8">
                        <c:v>55085679.12613</c:v>
                      </c:pt>
                      <c:pt idx="9">
                        <c:v>44372132.943300001</c:v>
                      </c:pt>
                      <c:pt idx="10">
                        <c:v>47883041.894194998</c:v>
                      </c:pt>
                      <c:pt idx="11">
                        <c:v>816163284.14663994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44BF-48CE-B72A-0E4A651C5C33}"/>
                  </c:ext>
                </c:extLst>
              </c15:ser>
            </c15:filteredLineSeries>
            <c15:filteredLineSeries>
              <c15:ser>
                <c:idx val="59"/>
                <c:order val="5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Severance!$A$61</c15:sqref>
                        </c15:formulaRef>
                      </c:ext>
                    </c:extLst>
                    <c:strCache>
                      <c:ptCount val="1"/>
                      <c:pt idx="0">
                        <c:v>Ector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Severance!$B$61:$O$61</c15:sqref>
                        </c15:fullRef>
                        <c15:formulaRef>
                          <c15:sqref>(Severance!$B$61:$L$61,Severance!$O$61)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117668619.40000004</c:v>
                      </c:pt>
                      <c:pt idx="1">
                        <c:v>130267825.88999999</c:v>
                      </c:pt>
                      <c:pt idx="2">
                        <c:v>137882967.636235</c:v>
                      </c:pt>
                      <c:pt idx="3">
                        <c:v>161452714.28847</c:v>
                      </c:pt>
                      <c:pt idx="4">
                        <c:v>97731828.655510008</c:v>
                      </c:pt>
                      <c:pt idx="5">
                        <c:v>50997170.09866</c:v>
                      </c:pt>
                      <c:pt idx="6">
                        <c:v>52899406.168029994</c:v>
                      </c:pt>
                      <c:pt idx="7">
                        <c:v>61540334.230930038</c:v>
                      </c:pt>
                      <c:pt idx="8">
                        <c:v>53594587.928409941</c:v>
                      </c:pt>
                      <c:pt idx="9">
                        <c:v>40680934.708229996</c:v>
                      </c:pt>
                      <c:pt idx="10">
                        <c:v>43736438.183155015</c:v>
                      </c:pt>
                      <c:pt idx="11">
                        <c:v>948452827.18763006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B-44BF-48CE-B72A-0E4A651C5C33}"/>
                  </c:ext>
                </c:extLst>
              </c15:ser>
            </c15:filteredLineSeries>
            <c15:filteredLineSeries>
              <c15:ser>
                <c:idx val="60"/>
                <c:order val="6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Severance!$A$62</c15:sqref>
                        </c15:formulaRef>
                      </c:ext>
                    </c:extLst>
                    <c:strCache>
                      <c:ptCount val="1"/>
                      <c:pt idx="0">
                        <c:v>Ward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Severance!$B$62:$O$62</c15:sqref>
                        </c15:fullRef>
                        <c15:formulaRef>
                          <c15:sqref>(Severance!$B$62:$L$62,Severance!$O$62)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56413427.100000009</c:v>
                      </c:pt>
                      <c:pt idx="1">
                        <c:v>84866247.319999993</c:v>
                      </c:pt>
                      <c:pt idx="2">
                        <c:v>101688512.5666825</c:v>
                      </c:pt>
                      <c:pt idx="3">
                        <c:v>120843177.48593751</c:v>
                      </c:pt>
                      <c:pt idx="4">
                        <c:v>75829195.863069996</c:v>
                      </c:pt>
                      <c:pt idx="5">
                        <c:v>42503909.431160003</c:v>
                      </c:pt>
                      <c:pt idx="6">
                        <c:v>54716734.292489998</c:v>
                      </c:pt>
                      <c:pt idx="7">
                        <c:v>85467513.156669959</c:v>
                      </c:pt>
                      <c:pt idx="8">
                        <c:v>113652428.01005992</c:v>
                      </c:pt>
                      <c:pt idx="9">
                        <c:v>108550474.29133995</c:v>
                      </c:pt>
                      <c:pt idx="10">
                        <c:v>132178642.9776599</c:v>
                      </c:pt>
                      <c:pt idx="11">
                        <c:v>976710262.49506986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C-44BF-48CE-B72A-0E4A651C5C33}"/>
                  </c:ext>
                </c:extLst>
              </c15:ser>
            </c15:filteredLineSeries>
            <c15:filteredLineSeries>
              <c15:ser>
                <c:idx val="61"/>
                <c:order val="6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Severance!$A$63</c15:sqref>
                        </c15:formulaRef>
                      </c:ext>
                    </c:extLst>
                    <c:strCache>
                      <c:ptCount val="1"/>
                      <c:pt idx="0">
                        <c:v>Glasscock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Severance!$B$63:$O$63</c15:sqref>
                        </c15:fullRef>
                        <c15:formulaRef>
                          <c15:sqref>(Severance!$B$63:$L$63,Severance!$O$63)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38480743.230000004</c:v>
                      </c:pt>
                      <c:pt idx="1">
                        <c:v>69228941.839999974</c:v>
                      </c:pt>
                      <c:pt idx="2">
                        <c:v>94161832.538059995</c:v>
                      </c:pt>
                      <c:pt idx="3">
                        <c:v>138528988.18580249</c:v>
                      </c:pt>
                      <c:pt idx="4">
                        <c:v>111324275.06572999</c:v>
                      </c:pt>
                      <c:pt idx="5">
                        <c:v>64626930.504749998</c:v>
                      </c:pt>
                      <c:pt idx="6">
                        <c:v>81146917.472829998</c:v>
                      </c:pt>
                      <c:pt idx="7">
                        <c:v>132648288.75976972</c:v>
                      </c:pt>
                      <c:pt idx="8">
                        <c:v>145881242.45525002</c:v>
                      </c:pt>
                      <c:pt idx="9">
                        <c:v>125392323.03785005</c:v>
                      </c:pt>
                      <c:pt idx="10">
                        <c:v>141802161.83551511</c:v>
                      </c:pt>
                      <c:pt idx="11">
                        <c:v>1143222644.9255574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44BF-48CE-B72A-0E4A651C5C33}"/>
                  </c:ext>
                </c:extLst>
              </c15:ser>
            </c15:filteredLineSeries>
            <c15:filteredLineSeries>
              <c15:ser>
                <c:idx val="62"/>
                <c:order val="6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Severance!$A$64</c15:sqref>
                        </c15:formulaRef>
                      </c:ext>
                    </c:extLst>
                    <c:strCache>
                      <c:ptCount val="1"/>
                      <c:pt idx="0">
                        <c:v>Reagan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Severance!$B$64:$O$64</c15:sqref>
                        </c15:fullRef>
                        <c15:formulaRef>
                          <c15:sqref>(Severance!$B$64:$L$64,Severance!$O$64)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54466398.98999998</c:v>
                      </c:pt>
                      <c:pt idx="1">
                        <c:v>60906420.260000005</c:v>
                      </c:pt>
                      <c:pt idx="2">
                        <c:v>72588151.023625001</c:v>
                      </c:pt>
                      <c:pt idx="3">
                        <c:v>104673324.03454749</c:v>
                      </c:pt>
                      <c:pt idx="4">
                        <c:v>94474199.444989994</c:v>
                      </c:pt>
                      <c:pt idx="5">
                        <c:v>73160564.649289995</c:v>
                      </c:pt>
                      <c:pt idx="6">
                        <c:v>97149965.0141</c:v>
                      </c:pt>
                      <c:pt idx="7">
                        <c:v>154722465.27754983</c:v>
                      </c:pt>
                      <c:pt idx="8">
                        <c:v>159771290.63120514</c:v>
                      </c:pt>
                      <c:pt idx="9">
                        <c:v>125398179.55969025</c:v>
                      </c:pt>
                      <c:pt idx="10">
                        <c:v>155385055.38989955</c:v>
                      </c:pt>
                      <c:pt idx="11">
                        <c:v>1152696014.2748971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44BF-48CE-B72A-0E4A651C5C33}"/>
                  </c:ext>
                </c:extLst>
              </c15:ser>
            </c15:filteredLineSeries>
            <c15:filteredLineSeries>
              <c15:ser>
                <c:idx val="63"/>
                <c:order val="6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Severance!$A$65</c15:sqref>
                        </c15:formulaRef>
                      </c:ext>
                    </c:extLst>
                    <c:strCache>
                      <c:ptCount val="1"/>
                      <c:pt idx="0">
                        <c:v>Andrews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Severance!$B$65:$O$65</c15:sqref>
                        </c15:fullRef>
                        <c15:formulaRef>
                          <c15:sqref>(Severance!$B$65:$L$65,Severance!$O$65)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115232199.94</c:v>
                      </c:pt>
                      <c:pt idx="1">
                        <c:v>142947661.20000002</c:v>
                      </c:pt>
                      <c:pt idx="2">
                        <c:v>141300464.2256225</c:v>
                      </c:pt>
                      <c:pt idx="3">
                        <c:v>168645438.94565251</c:v>
                      </c:pt>
                      <c:pt idx="4">
                        <c:v>110127931.80133</c:v>
                      </c:pt>
                      <c:pt idx="5">
                        <c:v>67141750.541219994</c:v>
                      </c:pt>
                      <c:pt idx="6">
                        <c:v>80585875.828119993</c:v>
                      </c:pt>
                      <c:pt idx="7">
                        <c:v>110992843.04082996</c:v>
                      </c:pt>
                      <c:pt idx="8">
                        <c:v>103767700.97818503</c:v>
                      </c:pt>
                      <c:pt idx="9">
                        <c:v>79085812.206389993</c:v>
                      </c:pt>
                      <c:pt idx="10">
                        <c:v>101494383.440635</c:v>
                      </c:pt>
                      <c:pt idx="11">
                        <c:v>1221322062.147985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44BF-48CE-B72A-0E4A651C5C33}"/>
                  </c:ext>
                </c:extLst>
              </c15:ser>
            </c15:filteredLineSeries>
            <c15:filteredLineSeries>
              <c15:ser>
                <c:idx val="64"/>
                <c:order val="6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Severance!$A$66</c15:sqref>
                        </c15:formulaRef>
                      </c:ext>
                    </c:extLst>
                    <c:strCache>
                      <c:ptCount val="1"/>
                      <c:pt idx="0">
                        <c:v>Howard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Severance!$B$66:$O$66</c15:sqref>
                        </c15:fullRef>
                        <c15:formulaRef>
                          <c15:sqref>(Severance!$B$66:$L$66,Severance!$O$66)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30466617.18</c:v>
                      </c:pt>
                      <c:pt idx="1">
                        <c:v>31354773.559999995</c:v>
                      </c:pt>
                      <c:pt idx="2">
                        <c:v>39880415.052939996</c:v>
                      </c:pt>
                      <c:pt idx="3">
                        <c:v>74226268.355517492</c:v>
                      </c:pt>
                      <c:pt idx="4">
                        <c:v>54987144.197330005</c:v>
                      </c:pt>
                      <c:pt idx="5">
                        <c:v>44395146.453649998</c:v>
                      </c:pt>
                      <c:pt idx="6">
                        <c:v>78787254.121160001</c:v>
                      </c:pt>
                      <c:pt idx="7">
                        <c:v>166980820.88431993</c:v>
                      </c:pt>
                      <c:pt idx="8">
                        <c:v>209712380.65412998</c:v>
                      </c:pt>
                      <c:pt idx="9">
                        <c:v>212015708.49765</c:v>
                      </c:pt>
                      <c:pt idx="10">
                        <c:v>294926650.85382015</c:v>
                      </c:pt>
                      <c:pt idx="11">
                        <c:v>1237733179.8105175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44BF-48CE-B72A-0E4A651C5C33}"/>
                  </c:ext>
                </c:extLst>
              </c15:ser>
            </c15:filteredLineSeries>
            <c15:filteredLineSeries>
              <c15:ser>
                <c:idx val="65"/>
                <c:order val="6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Severance!$A$67</c15:sqref>
                        </c15:formulaRef>
                      </c:ext>
                    </c:extLst>
                    <c:strCache>
                      <c:ptCount val="1"/>
                      <c:pt idx="0">
                        <c:v>Loving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Severance!$B$67:$O$67</c15:sqref>
                        </c15:fullRef>
                        <c15:formulaRef>
                          <c15:sqref>(Severance!$B$67:$L$67,Severance!$O$67)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15342603.659999998</c:v>
                      </c:pt>
                      <c:pt idx="1">
                        <c:v>19676699.829999998</c:v>
                      </c:pt>
                      <c:pt idx="2">
                        <c:v>34572763.241767496</c:v>
                      </c:pt>
                      <c:pt idx="3">
                        <c:v>67471609.705662504</c:v>
                      </c:pt>
                      <c:pt idx="4">
                        <c:v>63469039.934789993</c:v>
                      </c:pt>
                      <c:pt idx="5">
                        <c:v>67352794.401729986</c:v>
                      </c:pt>
                      <c:pt idx="6">
                        <c:v>120666701.83813</c:v>
                      </c:pt>
                      <c:pt idx="7">
                        <c:v>259266469.04833975</c:v>
                      </c:pt>
                      <c:pt idx="8">
                        <c:v>335680513.33955532</c:v>
                      </c:pt>
                      <c:pt idx="9">
                        <c:v>289333783.94482982</c:v>
                      </c:pt>
                      <c:pt idx="10">
                        <c:v>357803502.82994032</c:v>
                      </c:pt>
                      <c:pt idx="11">
                        <c:v>1630636481.774745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44BF-48CE-B72A-0E4A651C5C33}"/>
                  </c:ext>
                </c:extLst>
              </c15:ser>
            </c15:filteredLineSeries>
            <c15:filteredLineSeries>
              <c15:ser>
                <c:idx val="66"/>
                <c:order val="6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Severance!$A$68</c15:sqref>
                        </c15:formulaRef>
                      </c:ext>
                    </c:extLst>
                    <c:strCache>
                      <c:ptCount val="1"/>
                      <c:pt idx="0">
                        <c:v>Upton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Severance!$B$68:$O$68</c15:sqref>
                        </c15:fullRef>
                        <c15:formulaRef>
                          <c15:sqref>(Severance!$B$68:$L$68,Severance!$O$68)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107988378.13000003</c:v>
                      </c:pt>
                      <c:pt idx="1">
                        <c:v>124592925.91999999</c:v>
                      </c:pt>
                      <c:pt idx="2">
                        <c:v>133231796.12186</c:v>
                      </c:pt>
                      <c:pt idx="3">
                        <c:v>172497930.12026</c:v>
                      </c:pt>
                      <c:pt idx="4">
                        <c:v>136824996.75366002</c:v>
                      </c:pt>
                      <c:pt idx="5">
                        <c:v>95316331.248809993</c:v>
                      </c:pt>
                      <c:pt idx="6">
                        <c:v>138635240.88301998</c:v>
                      </c:pt>
                      <c:pt idx="7">
                        <c:v>191616109.9658297</c:v>
                      </c:pt>
                      <c:pt idx="8">
                        <c:v>204004939.57931486</c:v>
                      </c:pt>
                      <c:pt idx="9">
                        <c:v>171948377.76886985</c:v>
                      </c:pt>
                      <c:pt idx="10">
                        <c:v>236028426.38144466</c:v>
                      </c:pt>
                      <c:pt idx="11">
                        <c:v>1712685452.873069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44BF-48CE-B72A-0E4A651C5C33}"/>
                  </c:ext>
                </c:extLst>
              </c15:ser>
            </c15:filteredLineSeries>
            <c15:filteredLineSeries>
              <c15:ser>
                <c:idx val="67"/>
                <c:order val="6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Severance!$A$69</c15:sqref>
                        </c15:formulaRef>
                      </c:ext>
                    </c:extLst>
                    <c:strCache>
                      <c:ptCount val="1"/>
                      <c:pt idx="0">
                        <c:v>Martin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Severance!$B$69:$O$69</c15:sqref>
                        </c15:fullRef>
                        <c15:formulaRef>
                          <c15:sqref>(Severance!$B$69:$L$69,Severance!$O$69)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74706791.270000011</c:v>
                      </c:pt>
                      <c:pt idx="1">
                        <c:v>96828368.110000014</c:v>
                      </c:pt>
                      <c:pt idx="2">
                        <c:v>108343161.35119</c:v>
                      </c:pt>
                      <c:pt idx="3">
                        <c:v>157017600.5059225</c:v>
                      </c:pt>
                      <c:pt idx="4">
                        <c:v>121594402.15784</c:v>
                      </c:pt>
                      <c:pt idx="5">
                        <c:v>95213594.139169991</c:v>
                      </c:pt>
                      <c:pt idx="6">
                        <c:v>126213145.29383001</c:v>
                      </c:pt>
                      <c:pt idx="7">
                        <c:v>246915126.26396003</c:v>
                      </c:pt>
                      <c:pt idx="8">
                        <c:v>308899964.3818804</c:v>
                      </c:pt>
                      <c:pt idx="9">
                        <c:v>328676914.40653986</c:v>
                      </c:pt>
                      <c:pt idx="10">
                        <c:v>418131129.01848042</c:v>
                      </c:pt>
                      <c:pt idx="11">
                        <c:v>2082540196.8988132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44BF-48CE-B72A-0E4A651C5C33}"/>
                  </c:ext>
                </c:extLst>
              </c15:ser>
            </c15:filteredLineSeries>
            <c15:filteredLineSeries>
              <c15:ser>
                <c:idx val="68"/>
                <c:order val="6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Severance!$A$70</c15:sqref>
                        </c15:formulaRef>
                      </c:ext>
                    </c:extLst>
                    <c:strCache>
                      <c:ptCount val="1"/>
                      <c:pt idx="0">
                        <c:v>Reeves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Severance!$B$70:$O$70</c15:sqref>
                        </c15:fullRef>
                        <c15:formulaRef>
                          <c15:sqref>(Severance!$B$70:$L$70,Severance!$O$70)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15582689.029999997</c:v>
                      </c:pt>
                      <c:pt idx="1">
                        <c:v>31319893.360000003</c:v>
                      </c:pt>
                      <c:pt idx="2">
                        <c:v>47257377.854880005</c:v>
                      </c:pt>
                      <c:pt idx="3">
                        <c:v>106245076.0032275</c:v>
                      </c:pt>
                      <c:pt idx="4">
                        <c:v>121704373.80964001</c:v>
                      </c:pt>
                      <c:pt idx="5">
                        <c:v>98035172.839279994</c:v>
                      </c:pt>
                      <c:pt idx="6">
                        <c:v>177145999.86228001</c:v>
                      </c:pt>
                      <c:pt idx="7">
                        <c:v>396865927.9155699</c:v>
                      </c:pt>
                      <c:pt idx="8">
                        <c:v>520217573.61217529</c:v>
                      </c:pt>
                      <c:pt idx="9">
                        <c:v>459273589.38235062</c:v>
                      </c:pt>
                      <c:pt idx="10">
                        <c:v>494110991.04327518</c:v>
                      </c:pt>
                      <c:pt idx="11">
                        <c:v>2467758664.7126784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44BF-48CE-B72A-0E4A651C5C33}"/>
                  </c:ext>
                </c:extLst>
              </c15:ser>
            </c15:filteredLineSeries>
            <c15:filteredLineSeries>
              <c15:ser>
                <c:idx val="69"/>
                <c:order val="6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Severance!$A$71</c15:sqref>
                        </c15:formulaRef>
                      </c:ext>
                    </c:extLst>
                    <c:strCache>
                      <c:ptCount val="1"/>
                      <c:pt idx="0">
                        <c:v>Midland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Severance!$B$1:$O$1</c15:sqref>
                        </c15:fullRef>
                        <c15:formulaRef>
                          <c15:sqref>(Severance!$B$1:$L$1,Severance!$O$1)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 $2,020 </c:v>
                      </c:pt>
                      <c:pt idx="10">
                        <c:v> $2,021 </c:v>
                      </c:pt>
                      <c:pt idx="11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Severance!$B$71:$O$71</c15:sqref>
                        </c15:fullRef>
                        <c15:formulaRef>
                          <c15:sqref>(Severance!$B$71:$L$71,Severance!$O$71)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101596818.68999995</c:v>
                      </c:pt>
                      <c:pt idx="1">
                        <c:v>127495579.02999999</c:v>
                      </c:pt>
                      <c:pt idx="2">
                        <c:v>133847497.40634</c:v>
                      </c:pt>
                      <c:pt idx="3">
                        <c:v>173066249.114115</c:v>
                      </c:pt>
                      <c:pt idx="4">
                        <c:v>153539713.39563999</c:v>
                      </c:pt>
                      <c:pt idx="5">
                        <c:v>137955247.66001001</c:v>
                      </c:pt>
                      <c:pt idx="6">
                        <c:v>254603025.00757998</c:v>
                      </c:pt>
                      <c:pt idx="7">
                        <c:v>441878151.41233945</c:v>
                      </c:pt>
                      <c:pt idx="8">
                        <c:v>533154387.14027524</c:v>
                      </c:pt>
                      <c:pt idx="9">
                        <c:v>462765217.18162936</c:v>
                      </c:pt>
                      <c:pt idx="10">
                        <c:v>606436022.54483867</c:v>
                      </c:pt>
                      <c:pt idx="11">
                        <c:v>3126337908.5827675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5-44BF-48CE-B72A-0E4A651C5C33}"/>
                  </c:ext>
                </c:extLst>
              </c15:ser>
            </c15:filteredLineSeries>
          </c:ext>
        </c:extLst>
      </c:lineChart>
      <c:catAx>
        <c:axId val="14084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84207"/>
        <c:crosses val="autoZero"/>
        <c:auto val="1"/>
        <c:lblAlgn val="ctr"/>
        <c:lblOffset val="100"/>
        <c:noMultiLvlLbl val="0"/>
      </c:catAx>
      <c:valAx>
        <c:axId val="1716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and Average Oil Production From Top 15 Counties (2010-2021)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1600530617025545E-2"/>
          <c:y val="0.11685201211814691"/>
          <c:w val="0.91701636992831415"/>
          <c:h val="0.56385577309606161"/>
        </c:manualLayout>
      </c:layout>
      <c:bar3DChart>
        <c:barDir val="col"/>
        <c:grouping val="clustered"/>
        <c:varyColors val="0"/>
        <c:ser>
          <c:idx val="15"/>
          <c:order val="15"/>
          <c:tx>
            <c:strRef>
              <c:f>'Oil Production'!$R$1</c:f>
              <c:strCache>
                <c:ptCount val="1"/>
                <c:pt idx="0">
                  <c:v>Total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'Oil Production'!$A$2:$A$73</c15:sqref>
                  </c15:fullRef>
                </c:ext>
              </c:extLst>
              <c:f>('Oil Production'!$A$14,'Oil Production'!$A$32,'Oil Production'!$A$35,'Oil Production'!$A$37,'Oil Production'!$A$43,'Oil Production'!$A$46,'Oil Production'!$A$49,'Oil Production'!$A$53,'Oil Production'!$A$56:$A$58,'Oil Production'!$A$61,'Oil Production'!$A$68:$A$69,'Oil Production'!$A$71:$A$72)</c:f>
              <c:strCache>
                <c:ptCount val="16"/>
                <c:pt idx="0">
                  <c:v>Andrews</c:v>
                </c:pt>
                <c:pt idx="1">
                  <c:v>Ector</c:v>
                </c:pt>
                <c:pt idx="2">
                  <c:v>Gaines</c:v>
                </c:pt>
                <c:pt idx="3">
                  <c:v>Glasscock</c:v>
                </c:pt>
                <c:pt idx="4">
                  <c:v>Howard</c:v>
                </c:pt>
                <c:pt idx="5">
                  <c:v>Loving </c:v>
                </c:pt>
                <c:pt idx="6">
                  <c:v>Martin</c:v>
                </c:pt>
                <c:pt idx="7">
                  <c:v>Midland</c:v>
                </c:pt>
                <c:pt idx="8">
                  <c:v>Pecos</c:v>
                </c:pt>
                <c:pt idx="9">
                  <c:v>Reagan</c:v>
                </c:pt>
                <c:pt idx="10">
                  <c:v>Reeves</c:v>
                </c:pt>
                <c:pt idx="11">
                  <c:v>Scurry</c:v>
                </c:pt>
                <c:pt idx="12">
                  <c:v>Upton</c:v>
                </c:pt>
                <c:pt idx="13">
                  <c:v>Ward</c:v>
                </c:pt>
                <c:pt idx="14">
                  <c:v>Yoakum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'Oil Production'!$R$2:$R$73</c15:sqref>
                  </c15:fullRef>
                </c:ext>
              </c:extLst>
              <c:f>('Oil Production'!$R$14,'Oil Production'!$R$32,'Oil Production'!$R$35,'Oil Production'!$R$37,'Oil Production'!$R$43,'Oil Production'!$R$46,'Oil Production'!$R$49,'Oil Production'!$R$53,'Oil Production'!$R$56:$R$58,'Oil Production'!$R$61,'Oil Production'!$R$68:$R$69,'Oil Production'!$R$71:$R$72)</c:f>
              <c:numCache>
                <c:formatCode>#,##0</c:formatCode>
                <c:ptCount val="16"/>
                <c:pt idx="0">
                  <c:v>412627800</c:v>
                </c:pt>
                <c:pt idx="1">
                  <c:v>275044331</c:v>
                </c:pt>
                <c:pt idx="2">
                  <c:v>282381504</c:v>
                </c:pt>
                <c:pt idx="3">
                  <c:v>296138282</c:v>
                </c:pt>
                <c:pt idx="4">
                  <c:v>351030703</c:v>
                </c:pt>
                <c:pt idx="5">
                  <c:v>476939913</c:v>
                </c:pt>
                <c:pt idx="6">
                  <c:v>602726818</c:v>
                </c:pt>
                <c:pt idx="7">
                  <c:v>848914301</c:v>
                </c:pt>
                <c:pt idx="8">
                  <c:v>188792743</c:v>
                </c:pt>
                <c:pt idx="9">
                  <c:v>317348448</c:v>
                </c:pt>
                <c:pt idx="10">
                  <c:v>710031092</c:v>
                </c:pt>
                <c:pt idx="11">
                  <c:v>183153652</c:v>
                </c:pt>
                <c:pt idx="12">
                  <c:v>484072259</c:v>
                </c:pt>
                <c:pt idx="13">
                  <c:v>302808182</c:v>
                </c:pt>
                <c:pt idx="14">
                  <c:v>277600948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975A-46F5-98CF-D9A5CF410001}"/>
            </c:ext>
          </c:extLst>
        </c:ser>
        <c:ser>
          <c:idx val="16"/>
          <c:order val="16"/>
          <c:tx>
            <c:strRef>
              <c:f>'Oil Production'!$S$1</c:f>
              <c:strCache>
                <c:ptCount val="1"/>
                <c:pt idx="0">
                  <c:v>Average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'Oil Production'!$A$2:$A$73</c15:sqref>
                  </c15:fullRef>
                </c:ext>
              </c:extLst>
              <c:f>('Oil Production'!$A$14,'Oil Production'!$A$32,'Oil Production'!$A$35,'Oil Production'!$A$37,'Oil Production'!$A$43,'Oil Production'!$A$46,'Oil Production'!$A$49,'Oil Production'!$A$53,'Oil Production'!$A$56:$A$58,'Oil Production'!$A$61,'Oil Production'!$A$68:$A$69,'Oil Production'!$A$71:$A$72)</c:f>
              <c:strCache>
                <c:ptCount val="16"/>
                <c:pt idx="0">
                  <c:v>Andrews</c:v>
                </c:pt>
                <c:pt idx="1">
                  <c:v>Ector</c:v>
                </c:pt>
                <c:pt idx="2">
                  <c:v>Gaines</c:v>
                </c:pt>
                <c:pt idx="3">
                  <c:v>Glasscock</c:v>
                </c:pt>
                <c:pt idx="4">
                  <c:v>Howard</c:v>
                </c:pt>
                <c:pt idx="5">
                  <c:v>Loving </c:v>
                </c:pt>
                <c:pt idx="6">
                  <c:v>Martin</c:v>
                </c:pt>
                <c:pt idx="7">
                  <c:v>Midland</c:v>
                </c:pt>
                <c:pt idx="8">
                  <c:v>Pecos</c:v>
                </c:pt>
                <c:pt idx="9">
                  <c:v>Reagan</c:v>
                </c:pt>
                <c:pt idx="10">
                  <c:v>Reeves</c:v>
                </c:pt>
                <c:pt idx="11">
                  <c:v>Scurry</c:v>
                </c:pt>
                <c:pt idx="12">
                  <c:v>Upton</c:v>
                </c:pt>
                <c:pt idx="13">
                  <c:v>Ward</c:v>
                </c:pt>
                <c:pt idx="14">
                  <c:v>Yoakum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'Oil Production'!$S$2:$S$73</c15:sqref>
                  </c15:fullRef>
                </c:ext>
              </c:extLst>
              <c:f>('Oil Production'!$S$14,'Oil Production'!$S$32,'Oil Production'!$S$35,'Oil Production'!$S$37,'Oil Production'!$S$43,'Oil Production'!$S$46,'Oil Production'!$S$49,'Oil Production'!$S$53,'Oil Production'!$S$56:$S$58,'Oil Production'!$S$61,'Oil Production'!$S$68:$S$69,'Oil Production'!$S$71:$S$72)</c:f>
              <c:numCache>
                <c:formatCode>#,##0</c:formatCode>
                <c:ptCount val="16"/>
                <c:pt idx="0">
                  <c:v>34385650</c:v>
                </c:pt>
                <c:pt idx="1">
                  <c:v>22920360.916666668</c:v>
                </c:pt>
                <c:pt idx="2">
                  <c:v>23531792</c:v>
                </c:pt>
                <c:pt idx="3">
                  <c:v>24678190.166666668</c:v>
                </c:pt>
                <c:pt idx="4">
                  <c:v>29252558.583333332</c:v>
                </c:pt>
                <c:pt idx="5">
                  <c:v>39744992.75</c:v>
                </c:pt>
                <c:pt idx="6">
                  <c:v>50227234.833333336</c:v>
                </c:pt>
                <c:pt idx="7">
                  <c:v>70742858.416666672</c:v>
                </c:pt>
                <c:pt idx="8">
                  <c:v>15732728.583333334</c:v>
                </c:pt>
                <c:pt idx="9">
                  <c:v>26445704</c:v>
                </c:pt>
                <c:pt idx="10">
                  <c:v>59169257.666666664</c:v>
                </c:pt>
                <c:pt idx="11">
                  <c:v>15262804.333333334</c:v>
                </c:pt>
                <c:pt idx="12">
                  <c:v>40339354.916666664</c:v>
                </c:pt>
                <c:pt idx="13">
                  <c:v>25234015.166666668</c:v>
                </c:pt>
                <c:pt idx="14">
                  <c:v>23133412.333333332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75A-46F5-98CF-D9A5CF410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239200992"/>
        <c:axId val="301788928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'Oil Production'!$B$1</c15:sqref>
                        </c15:formulaRef>
                      </c:ext>
                    </c:extLst>
                    <c:strCache>
                      <c:ptCount val="1"/>
                      <c:pt idx="0">
                        <c:v>2007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'Oil Production'!$A$2:$A$73</c15:sqref>
                        </c15:fullRef>
                        <c15:formulaRef>
                          <c15:sqref>('Oil Production'!$A$14,'Oil Production'!$A$32,'Oil Production'!$A$35,'Oil Production'!$A$37,'Oil Production'!$A$43,'Oil Production'!$A$46,'Oil Production'!$A$49,'Oil Production'!$A$53,'Oil Production'!$A$56:$A$58,'Oil Production'!$A$61,'Oil Production'!$A$68:$A$69,'Oil Production'!$A$71:$A$72)</c15:sqref>
                        </c15:formulaRef>
                      </c:ext>
                    </c:extLst>
                    <c:strCache>
                      <c:ptCount val="16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Gaines</c:v>
                      </c:pt>
                      <c:pt idx="3">
                        <c:v>Glasscock</c:v>
                      </c:pt>
                      <c:pt idx="4">
                        <c:v>Howard</c:v>
                      </c:pt>
                      <c:pt idx="5">
                        <c:v>Loving </c:v>
                      </c:pt>
                      <c:pt idx="6">
                        <c:v>Martin</c:v>
                      </c:pt>
                      <c:pt idx="7">
                        <c:v>Midland</c:v>
                      </c:pt>
                      <c:pt idx="8">
                        <c:v>Pecos</c:v>
                      </c:pt>
                      <c:pt idx="9">
                        <c:v>Reagan</c:v>
                      </c:pt>
                      <c:pt idx="10">
                        <c:v>Reeves</c:v>
                      </c:pt>
                      <c:pt idx="11">
                        <c:v>Scurry</c:v>
                      </c:pt>
                      <c:pt idx="12">
                        <c:v>Upton</c:v>
                      </c:pt>
                      <c:pt idx="13">
                        <c:v>Ward</c:v>
                      </c:pt>
                      <c:pt idx="14">
                        <c:v>Yoakum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'Oil Production'!$B$2:$B$73</c15:sqref>
                        </c15:fullRef>
                        <c15:formulaRef>
                          <c15:sqref>('Oil Production'!$B$14,'Oil Production'!$B$32,'Oil Production'!$B$35,'Oil Production'!$B$37,'Oil Production'!$B$43,'Oil Production'!$B$46,'Oil Production'!$B$49,'Oil Production'!$B$53,'Oil Production'!$B$56:$B$58,'Oil Production'!$B$61,'Oil Production'!$B$68:$B$69,'Oil Production'!$B$71:$B$72)</c15:sqref>
                        </c15:formulaRef>
                      </c:ext>
                    </c:extLst>
                    <c:numCache>
                      <c:formatCode>#,##0</c:formatCode>
                      <c:ptCount val="16"/>
                      <c:pt idx="0">
                        <c:v>24178761</c:v>
                      </c:pt>
                      <c:pt idx="1">
                        <c:v>17913776</c:v>
                      </c:pt>
                      <c:pt idx="2">
                        <c:v>26929577</c:v>
                      </c:pt>
                      <c:pt idx="3">
                        <c:v>3773878</c:v>
                      </c:pt>
                      <c:pt idx="4">
                        <c:v>5543747</c:v>
                      </c:pt>
                      <c:pt idx="5">
                        <c:v>1393446</c:v>
                      </c:pt>
                      <c:pt idx="6">
                        <c:v>6431079</c:v>
                      </c:pt>
                      <c:pt idx="7">
                        <c:v>11115499</c:v>
                      </c:pt>
                      <c:pt idx="8">
                        <c:v>12127648</c:v>
                      </c:pt>
                      <c:pt idx="9">
                        <c:v>5667305</c:v>
                      </c:pt>
                      <c:pt idx="10">
                        <c:v>896938</c:v>
                      </c:pt>
                      <c:pt idx="11">
                        <c:v>14768550</c:v>
                      </c:pt>
                      <c:pt idx="12">
                        <c:v>12661907</c:v>
                      </c:pt>
                      <c:pt idx="13">
                        <c:v>5940880</c:v>
                      </c:pt>
                      <c:pt idx="14">
                        <c:v>23730647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75A-46F5-98CF-D9A5CF41000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Production'!$C$1</c15:sqref>
                        </c15:formulaRef>
                      </c:ext>
                    </c:extLst>
                    <c:strCache>
                      <c:ptCount val="1"/>
                      <c:pt idx="0">
                        <c:v>2008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Production'!$A$2:$A$73</c15:sqref>
                        </c15:fullRef>
                        <c15:formulaRef>
                          <c15:sqref>('Oil Production'!$A$14,'Oil Production'!$A$32,'Oil Production'!$A$35,'Oil Production'!$A$37,'Oil Production'!$A$43,'Oil Production'!$A$46,'Oil Production'!$A$49,'Oil Production'!$A$53,'Oil Production'!$A$56:$A$58,'Oil Production'!$A$61,'Oil Production'!$A$68:$A$69,'Oil Production'!$A$71:$A$72)</c15:sqref>
                        </c15:formulaRef>
                      </c:ext>
                    </c:extLst>
                    <c:strCache>
                      <c:ptCount val="16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Gaines</c:v>
                      </c:pt>
                      <c:pt idx="3">
                        <c:v>Glasscock</c:v>
                      </c:pt>
                      <c:pt idx="4">
                        <c:v>Howard</c:v>
                      </c:pt>
                      <c:pt idx="5">
                        <c:v>Loving </c:v>
                      </c:pt>
                      <c:pt idx="6">
                        <c:v>Martin</c:v>
                      </c:pt>
                      <c:pt idx="7">
                        <c:v>Midland</c:v>
                      </c:pt>
                      <c:pt idx="8">
                        <c:v>Pecos</c:v>
                      </c:pt>
                      <c:pt idx="9">
                        <c:v>Reagan</c:v>
                      </c:pt>
                      <c:pt idx="10">
                        <c:v>Reeves</c:v>
                      </c:pt>
                      <c:pt idx="11">
                        <c:v>Scurry</c:v>
                      </c:pt>
                      <c:pt idx="12">
                        <c:v>Upton</c:v>
                      </c:pt>
                      <c:pt idx="13">
                        <c:v>Ward</c:v>
                      </c:pt>
                      <c:pt idx="14">
                        <c:v>Yoakum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Production'!$C$2:$C$73</c15:sqref>
                        </c15:fullRef>
                        <c15:formulaRef>
                          <c15:sqref>('Oil Production'!$C$14,'Oil Production'!$C$32,'Oil Production'!$C$35,'Oil Production'!$C$37,'Oil Production'!$C$43,'Oil Production'!$C$46,'Oil Production'!$C$49,'Oil Production'!$C$53,'Oil Production'!$C$56:$C$58,'Oil Production'!$C$61,'Oil Production'!$C$68:$C$69,'Oil Production'!$C$71:$C$72)</c15:sqref>
                        </c15:formulaRef>
                      </c:ext>
                    </c:extLst>
                    <c:numCache>
                      <c:formatCode>#,##0</c:formatCode>
                      <c:ptCount val="16"/>
                      <c:pt idx="0">
                        <c:v>24369428</c:v>
                      </c:pt>
                      <c:pt idx="1">
                        <c:v>19923332</c:v>
                      </c:pt>
                      <c:pt idx="2">
                        <c:v>25503512</c:v>
                      </c:pt>
                      <c:pt idx="3">
                        <c:v>3692944</c:v>
                      </c:pt>
                      <c:pt idx="4">
                        <c:v>5513381</c:v>
                      </c:pt>
                      <c:pt idx="5">
                        <c:v>1614319</c:v>
                      </c:pt>
                      <c:pt idx="6">
                        <c:v>9192926</c:v>
                      </c:pt>
                      <c:pt idx="7">
                        <c:v>11423665</c:v>
                      </c:pt>
                      <c:pt idx="8">
                        <c:v>12484223</c:v>
                      </c:pt>
                      <c:pt idx="9">
                        <c:v>6036071</c:v>
                      </c:pt>
                      <c:pt idx="10">
                        <c:v>1019351</c:v>
                      </c:pt>
                      <c:pt idx="11">
                        <c:v>14910753</c:v>
                      </c:pt>
                      <c:pt idx="12">
                        <c:v>15103883</c:v>
                      </c:pt>
                      <c:pt idx="13">
                        <c:v>7686618</c:v>
                      </c:pt>
                      <c:pt idx="14">
                        <c:v>23555424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75A-46F5-98CF-D9A5CF41000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Production'!$D$1</c15:sqref>
                        </c15:formulaRef>
                      </c:ext>
                    </c:extLst>
                    <c:strCache>
                      <c:ptCount val="1"/>
                      <c:pt idx="0">
                        <c:v>2009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Production'!$A$2:$A$73</c15:sqref>
                        </c15:fullRef>
                        <c15:formulaRef>
                          <c15:sqref>('Oil Production'!$A$14,'Oil Production'!$A$32,'Oil Production'!$A$35,'Oil Production'!$A$37,'Oil Production'!$A$43,'Oil Production'!$A$46,'Oil Production'!$A$49,'Oil Production'!$A$53,'Oil Production'!$A$56:$A$58,'Oil Production'!$A$61,'Oil Production'!$A$68:$A$69,'Oil Production'!$A$71:$A$72)</c15:sqref>
                        </c15:formulaRef>
                      </c:ext>
                    </c:extLst>
                    <c:strCache>
                      <c:ptCount val="16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Gaines</c:v>
                      </c:pt>
                      <c:pt idx="3">
                        <c:v>Glasscock</c:v>
                      </c:pt>
                      <c:pt idx="4">
                        <c:v>Howard</c:v>
                      </c:pt>
                      <c:pt idx="5">
                        <c:v>Loving </c:v>
                      </c:pt>
                      <c:pt idx="6">
                        <c:v>Martin</c:v>
                      </c:pt>
                      <c:pt idx="7">
                        <c:v>Midland</c:v>
                      </c:pt>
                      <c:pt idx="8">
                        <c:v>Pecos</c:v>
                      </c:pt>
                      <c:pt idx="9">
                        <c:v>Reagan</c:v>
                      </c:pt>
                      <c:pt idx="10">
                        <c:v>Reeves</c:v>
                      </c:pt>
                      <c:pt idx="11">
                        <c:v>Scurry</c:v>
                      </c:pt>
                      <c:pt idx="12">
                        <c:v>Upton</c:v>
                      </c:pt>
                      <c:pt idx="13">
                        <c:v>Ward</c:v>
                      </c:pt>
                      <c:pt idx="14">
                        <c:v>Yoakum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Production'!$D$2:$D$73</c15:sqref>
                        </c15:fullRef>
                        <c15:formulaRef>
                          <c15:sqref>('Oil Production'!$D$14,'Oil Production'!$D$32,'Oil Production'!$D$35,'Oil Production'!$D$37,'Oil Production'!$D$43,'Oil Production'!$D$46,'Oil Production'!$D$49,'Oil Production'!$D$53,'Oil Production'!$D$56:$D$58,'Oil Production'!$D$61,'Oil Production'!$D$68:$D$69,'Oil Production'!$D$71:$D$72)</c15:sqref>
                        </c15:formulaRef>
                      </c:ext>
                    </c:extLst>
                    <c:numCache>
                      <c:formatCode>#,##0</c:formatCode>
                      <c:ptCount val="16"/>
                      <c:pt idx="0">
                        <c:v>23628385</c:v>
                      </c:pt>
                      <c:pt idx="1">
                        <c:v>20338059</c:v>
                      </c:pt>
                      <c:pt idx="2">
                        <c:v>24640825</c:v>
                      </c:pt>
                      <c:pt idx="3">
                        <c:v>3957257</c:v>
                      </c:pt>
                      <c:pt idx="4">
                        <c:v>5513794</c:v>
                      </c:pt>
                      <c:pt idx="5">
                        <c:v>1602744</c:v>
                      </c:pt>
                      <c:pt idx="6">
                        <c:v>10524140</c:v>
                      </c:pt>
                      <c:pt idx="7">
                        <c:v>13148479</c:v>
                      </c:pt>
                      <c:pt idx="8">
                        <c:v>11977606</c:v>
                      </c:pt>
                      <c:pt idx="9">
                        <c:v>6350970</c:v>
                      </c:pt>
                      <c:pt idx="10">
                        <c:v>1146151</c:v>
                      </c:pt>
                      <c:pt idx="11">
                        <c:v>15413547</c:v>
                      </c:pt>
                      <c:pt idx="12">
                        <c:v>15839244</c:v>
                      </c:pt>
                      <c:pt idx="13">
                        <c:v>8879706</c:v>
                      </c:pt>
                      <c:pt idx="14">
                        <c:v>22502895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75A-46F5-98CF-D9A5CF41000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Production'!$E$1</c15:sqref>
                        </c15:formulaRef>
                      </c:ext>
                    </c:extLst>
                    <c:strCache>
                      <c:ptCount val="1"/>
                      <c:pt idx="0">
                        <c:v>2010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Production'!$A$2:$A$73</c15:sqref>
                        </c15:fullRef>
                        <c15:formulaRef>
                          <c15:sqref>('Oil Production'!$A$14,'Oil Production'!$A$32,'Oil Production'!$A$35,'Oil Production'!$A$37,'Oil Production'!$A$43,'Oil Production'!$A$46,'Oil Production'!$A$49,'Oil Production'!$A$53,'Oil Production'!$A$56:$A$58,'Oil Production'!$A$61,'Oil Production'!$A$68:$A$69,'Oil Production'!$A$71:$A$72)</c15:sqref>
                        </c15:formulaRef>
                      </c:ext>
                    </c:extLst>
                    <c:strCache>
                      <c:ptCount val="16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Gaines</c:v>
                      </c:pt>
                      <c:pt idx="3">
                        <c:v>Glasscock</c:v>
                      </c:pt>
                      <c:pt idx="4">
                        <c:v>Howard</c:v>
                      </c:pt>
                      <c:pt idx="5">
                        <c:v>Loving </c:v>
                      </c:pt>
                      <c:pt idx="6">
                        <c:v>Martin</c:v>
                      </c:pt>
                      <c:pt idx="7">
                        <c:v>Midland</c:v>
                      </c:pt>
                      <c:pt idx="8">
                        <c:v>Pecos</c:v>
                      </c:pt>
                      <c:pt idx="9">
                        <c:v>Reagan</c:v>
                      </c:pt>
                      <c:pt idx="10">
                        <c:v>Reeves</c:v>
                      </c:pt>
                      <c:pt idx="11">
                        <c:v>Scurry</c:v>
                      </c:pt>
                      <c:pt idx="12">
                        <c:v>Upton</c:v>
                      </c:pt>
                      <c:pt idx="13">
                        <c:v>Ward</c:v>
                      </c:pt>
                      <c:pt idx="14">
                        <c:v>Yoakum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Production'!$E$2:$E$73</c15:sqref>
                        </c15:fullRef>
                        <c15:formulaRef>
                          <c15:sqref>('Oil Production'!$E$14,'Oil Production'!$E$32,'Oil Production'!$E$35,'Oil Production'!$E$37,'Oil Production'!$E$43,'Oil Production'!$E$46,'Oil Production'!$E$49,'Oil Production'!$E$53,'Oil Production'!$E$56:$E$58,'Oil Production'!$E$61,'Oil Production'!$E$68:$E$69,'Oil Production'!$E$71:$E$72)</c15:sqref>
                        </c15:formulaRef>
                      </c:ext>
                    </c:extLst>
                    <c:numCache>
                      <c:formatCode>#,##0</c:formatCode>
                      <c:ptCount val="16"/>
                      <c:pt idx="0">
                        <c:v>25823955</c:v>
                      </c:pt>
                      <c:pt idx="1">
                        <c:v>22280878</c:v>
                      </c:pt>
                      <c:pt idx="2">
                        <c:v>24664762</c:v>
                      </c:pt>
                      <c:pt idx="3">
                        <c:v>5051416</c:v>
                      </c:pt>
                      <c:pt idx="4">
                        <c:v>6134105</c:v>
                      </c:pt>
                      <c:pt idx="5">
                        <c:v>1881276</c:v>
                      </c:pt>
                      <c:pt idx="6">
                        <c:v>12544652</c:v>
                      </c:pt>
                      <c:pt idx="7">
                        <c:v>14797950</c:v>
                      </c:pt>
                      <c:pt idx="8">
                        <c:v>10989078</c:v>
                      </c:pt>
                      <c:pt idx="9">
                        <c:v>7993321</c:v>
                      </c:pt>
                      <c:pt idx="10">
                        <c:v>1614407</c:v>
                      </c:pt>
                      <c:pt idx="11">
                        <c:v>14704305</c:v>
                      </c:pt>
                      <c:pt idx="12">
                        <c:v>17131126</c:v>
                      </c:pt>
                      <c:pt idx="13">
                        <c:v>10588179</c:v>
                      </c:pt>
                      <c:pt idx="14">
                        <c:v>22282461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75A-46F5-98CF-D9A5CF41000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Production'!$F$1</c15:sqref>
                        </c15:formulaRef>
                      </c:ext>
                    </c:extLst>
                    <c:strCache>
                      <c:ptCount val="1"/>
                      <c:pt idx="0">
                        <c:v>2011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Production'!$A$2:$A$73</c15:sqref>
                        </c15:fullRef>
                        <c15:formulaRef>
                          <c15:sqref>('Oil Production'!$A$14,'Oil Production'!$A$32,'Oil Production'!$A$35,'Oil Production'!$A$37,'Oil Production'!$A$43,'Oil Production'!$A$46,'Oil Production'!$A$49,'Oil Production'!$A$53,'Oil Production'!$A$56:$A$58,'Oil Production'!$A$61,'Oil Production'!$A$68:$A$69,'Oil Production'!$A$71:$A$72)</c15:sqref>
                        </c15:formulaRef>
                      </c:ext>
                    </c:extLst>
                    <c:strCache>
                      <c:ptCount val="16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Gaines</c:v>
                      </c:pt>
                      <c:pt idx="3">
                        <c:v>Glasscock</c:v>
                      </c:pt>
                      <c:pt idx="4">
                        <c:v>Howard</c:v>
                      </c:pt>
                      <c:pt idx="5">
                        <c:v>Loving </c:v>
                      </c:pt>
                      <c:pt idx="6">
                        <c:v>Martin</c:v>
                      </c:pt>
                      <c:pt idx="7">
                        <c:v>Midland</c:v>
                      </c:pt>
                      <c:pt idx="8">
                        <c:v>Pecos</c:v>
                      </c:pt>
                      <c:pt idx="9">
                        <c:v>Reagan</c:v>
                      </c:pt>
                      <c:pt idx="10">
                        <c:v>Reeves</c:v>
                      </c:pt>
                      <c:pt idx="11">
                        <c:v>Scurry</c:v>
                      </c:pt>
                      <c:pt idx="12">
                        <c:v>Upton</c:v>
                      </c:pt>
                      <c:pt idx="13">
                        <c:v>Ward</c:v>
                      </c:pt>
                      <c:pt idx="14">
                        <c:v>Yoakum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Production'!$F$2:$F$73</c15:sqref>
                        </c15:fullRef>
                        <c15:formulaRef>
                          <c15:sqref>('Oil Production'!$F$14,'Oil Production'!$F$32,'Oil Production'!$F$35,'Oil Production'!$F$37,'Oil Production'!$F$43,'Oil Production'!$F$46,'Oil Production'!$F$49,'Oil Production'!$F$53,'Oil Production'!$F$56:$F$58,'Oil Production'!$F$61,'Oil Production'!$F$68:$F$69,'Oil Production'!$F$71:$F$72)</c15:sqref>
                        </c15:formulaRef>
                      </c:ext>
                    </c:extLst>
                    <c:numCache>
                      <c:formatCode>#,##0</c:formatCode>
                      <c:ptCount val="16"/>
                      <c:pt idx="0">
                        <c:v>28935029</c:v>
                      </c:pt>
                      <c:pt idx="1">
                        <c:v>23899143</c:v>
                      </c:pt>
                      <c:pt idx="2">
                        <c:v>24790879</c:v>
                      </c:pt>
                      <c:pt idx="3">
                        <c:v>9191341</c:v>
                      </c:pt>
                      <c:pt idx="4">
                        <c:v>7756679</c:v>
                      </c:pt>
                      <c:pt idx="5">
                        <c:v>2852630</c:v>
                      </c:pt>
                      <c:pt idx="6">
                        <c:v>17399407</c:v>
                      </c:pt>
                      <c:pt idx="7">
                        <c:v>18605131</c:v>
                      </c:pt>
                      <c:pt idx="8">
                        <c:v>10049371</c:v>
                      </c:pt>
                      <c:pt idx="9">
                        <c:v>9186540</c:v>
                      </c:pt>
                      <c:pt idx="10">
                        <c:v>3876366</c:v>
                      </c:pt>
                      <c:pt idx="11">
                        <c:v>14536995</c:v>
                      </c:pt>
                      <c:pt idx="12">
                        <c:v>19642240</c:v>
                      </c:pt>
                      <c:pt idx="13">
                        <c:v>14003762</c:v>
                      </c:pt>
                      <c:pt idx="14">
                        <c:v>21329010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75A-46F5-98CF-D9A5CF41000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Production'!$G$1</c15:sqref>
                        </c15:formulaRef>
                      </c:ext>
                    </c:extLst>
                    <c:strCache>
                      <c:ptCount val="1"/>
                      <c:pt idx="0">
                        <c:v>2012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Production'!$A$2:$A$73</c15:sqref>
                        </c15:fullRef>
                        <c15:formulaRef>
                          <c15:sqref>('Oil Production'!$A$14,'Oil Production'!$A$32,'Oil Production'!$A$35,'Oil Production'!$A$37,'Oil Production'!$A$43,'Oil Production'!$A$46,'Oil Production'!$A$49,'Oil Production'!$A$53,'Oil Production'!$A$56:$A$58,'Oil Production'!$A$61,'Oil Production'!$A$68:$A$69,'Oil Production'!$A$71:$A$72)</c15:sqref>
                        </c15:formulaRef>
                      </c:ext>
                    </c:extLst>
                    <c:strCache>
                      <c:ptCount val="16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Gaines</c:v>
                      </c:pt>
                      <c:pt idx="3">
                        <c:v>Glasscock</c:v>
                      </c:pt>
                      <c:pt idx="4">
                        <c:v>Howard</c:v>
                      </c:pt>
                      <c:pt idx="5">
                        <c:v>Loving </c:v>
                      </c:pt>
                      <c:pt idx="6">
                        <c:v>Martin</c:v>
                      </c:pt>
                      <c:pt idx="7">
                        <c:v>Midland</c:v>
                      </c:pt>
                      <c:pt idx="8">
                        <c:v>Pecos</c:v>
                      </c:pt>
                      <c:pt idx="9">
                        <c:v>Reagan</c:v>
                      </c:pt>
                      <c:pt idx="10">
                        <c:v>Reeves</c:v>
                      </c:pt>
                      <c:pt idx="11">
                        <c:v>Scurry</c:v>
                      </c:pt>
                      <c:pt idx="12">
                        <c:v>Upton</c:v>
                      </c:pt>
                      <c:pt idx="13">
                        <c:v>Ward</c:v>
                      </c:pt>
                      <c:pt idx="14">
                        <c:v>Yoakum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Production'!$G$2:$G$73</c15:sqref>
                        </c15:fullRef>
                        <c15:formulaRef>
                          <c15:sqref>('Oil Production'!$G$14,'Oil Production'!$G$32,'Oil Production'!$G$35,'Oil Production'!$G$37,'Oil Production'!$G$43,'Oil Production'!$G$46,'Oil Production'!$G$49,'Oil Production'!$G$53,'Oil Production'!$G$56:$G$58,'Oil Production'!$G$61,'Oil Production'!$G$68:$G$69,'Oil Production'!$G$71:$G$72)</c15:sqref>
                        </c15:formulaRef>
                      </c:ext>
                    </c:extLst>
                    <c:numCache>
                      <c:formatCode>#,##0</c:formatCode>
                      <c:ptCount val="16"/>
                      <c:pt idx="0">
                        <c:v>33338688</c:v>
                      </c:pt>
                      <c:pt idx="1">
                        <c:v>25926191</c:v>
                      </c:pt>
                      <c:pt idx="2">
                        <c:v>24907255</c:v>
                      </c:pt>
                      <c:pt idx="3">
                        <c:v>15537934</c:v>
                      </c:pt>
                      <c:pt idx="4">
                        <c:v>9879214</c:v>
                      </c:pt>
                      <c:pt idx="5">
                        <c:v>5241236</c:v>
                      </c:pt>
                      <c:pt idx="6">
                        <c:v>23115773</c:v>
                      </c:pt>
                      <c:pt idx="7">
                        <c:v>22809453</c:v>
                      </c:pt>
                      <c:pt idx="8">
                        <c:v>9792854</c:v>
                      </c:pt>
                      <c:pt idx="9">
                        <c:v>11396233</c:v>
                      </c:pt>
                      <c:pt idx="10">
                        <c:v>8040225</c:v>
                      </c:pt>
                      <c:pt idx="11">
                        <c:v>15051110</c:v>
                      </c:pt>
                      <c:pt idx="12">
                        <c:v>23837454</c:v>
                      </c:pt>
                      <c:pt idx="13">
                        <c:v>19419600</c:v>
                      </c:pt>
                      <c:pt idx="14">
                        <c:v>21342245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75A-46F5-98CF-D9A5CF41000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Production'!$H$1</c15:sqref>
                        </c15:formulaRef>
                      </c:ext>
                    </c:extLst>
                    <c:strCache>
                      <c:ptCount val="1"/>
                      <c:pt idx="0">
                        <c:v>2013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Production'!$A$2:$A$73</c15:sqref>
                        </c15:fullRef>
                        <c15:formulaRef>
                          <c15:sqref>('Oil Production'!$A$14,'Oil Production'!$A$32,'Oil Production'!$A$35,'Oil Production'!$A$37,'Oil Production'!$A$43,'Oil Production'!$A$46,'Oil Production'!$A$49,'Oil Production'!$A$53,'Oil Production'!$A$56:$A$58,'Oil Production'!$A$61,'Oil Production'!$A$68:$A$69,'Oil Production'!$A$71:$A$72)</c15:sqref>
                        </c15:formulaRef>
                      </c:ext>
                    </c:extLst>
                    <c:strCache>
                      <c:ptCount val="16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Gaines</c:v>
                      </c:pt>
                      <c:pt idx="3">
                        <c:v>Glasscock</c:v>
                      </c:pt>
                      <c:pt idx="4">
                        <c:v>Howard</c:v>
                      </c:pt>
                      <c:pt idx="5">
                        <c:v>Loving </c:v>
                      </c:pt>
                      <c:pt idx="6">
                        <c:v>Martin</c:v>
                      </c:pt>
                      <c:pt idx="7">
                        <c:v>Midland</c:v>
                      </c:pt>
                      <c:pt idx="8">
                        <c:v>Pecos</c:v>
                      </c:pt>
                      <c:pt idx="9">
                        <c:v>Reagan</c:v>
                      </c:pt>
                      <c:pt idx="10">
                        <c:v>Reeves</c:v>
                      </c:pt>
                      <c:pt idx="11">
                        <c:v>Scurry</c:v>
                      </c:pt>
                      <c:pt idx="12">
                        <c:v>Upton</c:v>
                      </c:pt>
                      <c:pt idx="13">
                        <c:v>Ward</c:v>
                      </c:pt>
                      <c:pt idx="14">
                        <c:v>Yoakum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Production'!$H$2:$H$73</c15:sqref>
                        </c15:fullRef>
                        <c15:formulaRef>
                          <c15:sqref>('Oil Production'!$H$14,'Oil Production'!$H$32,'Oil Production'!$H$35,'Oil Production'!$H$37,'Oil Production'!$H$43,'Oil Production'!$H$46,'Oil Production'!$H$49,'Oil Production'!$H$53,'Oil Production'!$H$56:$H$58,'Oil Production'!$H$61,'Oil Production'!$H$68:$H$69,'Oil Production'!$H$71:$H$72)</c15:sqref>
                        </c15:formulaRef>
                      </c:ext>
                    </c:extLst>
                    <c:numCache>
                      <c:formatCode>#,##0</c:formatCode>
                      <c:ptCount val="16"/>
                      <c:pt idx="0">
                        <c:v>34520630</c:v>
                      </c:pt>
                      <c:pt idx="1">
                        <c:v>28903553</c:v>
                      </c:pt>
                      <c:pt idx="2">
                        <c:v>23721290</c:v>
                      </c:pt>
                      <c:pt idx="3">
                        <c:v>19644399</c:v>
                      </c:pt>
                      <c:pt idx="4">
                        <c:v>11910315</c:v>
                      </c:pt>
                      <c:pt idx="5">
                        <c:v>8050250</c:v>
                      </c:pt>
                      <c:pt idx="6">
                        <c:v>27884823</c:v>
                      </c:pt>
                      <c:pt idx="7">
                        <c:v>24676655</c:v>
                      </c:pt>
                      <c:pt idx="8">
                        <c:v>9753684</c:v>
                      </c:pt>
                      <c:pt idx="9">
                        <c:v>15475410</c:v>
                      </c:pt>
                      <c:pt idx="10">
                        <c:v>11617420</c:v>
                      </c:pt>
                      <c:pt idx="11">
                        <c:v>15575676</c:v>
                      </c:pt>
                      <c:pt idx="12">
                        <c:v>26590779</c:v>
                      </c:pt>
                      <c:pt idx="13">
                        <c:v>22591440</c:v>
                      </c:pt>
                      <c:pt idx="14">
                        <c:v>21808866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75A-46F5-98CF-D9A5CF41000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Production'!$I$1</c15:sqref>
                        </c15:formulaRef>
                      </c:ext>
                    </c:extLst>
                    <c:strCache>
                      <c:ptCount val="1"/>
                      <c:pt idx="0">
                        <c:v>2014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Production'!$A$2:$A$73</c15:sqref>
                        </c15:fullRef>
                        <c15:formulaRef>
                          <c15:sqref>('Oil Production'!$A$14,'Oil Production'!$A$32,'Oil Production'!$A$35,'Oil Production'!$A$37,'Oil Production'!$A$43,'Oil Production'!$A$46,'Oil Production'!$A$49,'Oil Production'!$A$53,'Oil Production'!$A$56:$A$58,'Oil Production'!$A$61,'Oil Production'!$A$68:$A$69,'Oil Production'!$A$71:$A$72)</c15:sqref>
                        </c15:formulaRef>
                      </c:ext>
                    </c:extLst>
                    <c:strCache>
                      <c:ptCount val="16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Gaines</c:v>
                      </c:pt>
                      <c:pt idx="3">
                        <c:v>Glasscock</c:v>
                      </c:pt>
                      <c:pt idx="4">
                        <c:v>Howard</c:v>
                      </c:pt>
                      <c:pt idx="5">
                        <c:v>Loving </c:v>
                      </c:pt>
                      <c:pt idx="6">
                        <c:v>Martin</c:v>
                      </c:pt>
                      <c:pt idx="7">
                        <c:v>Midland</c:v>
                      </c:pt>
                      <c:pt idx="8">
                        <c:v>Pecos</c:v>
                      </c:pt>
                      <c:pt idx="9">
                        <c:v>Reagan</c:v>
                      </c:pt>
                      <c:pt idx="10">
                        <c:v>Reeves</c:v>
                      </c:pt>
                      <c:pt idx="11">
                        <c:v>Scurry</c:v>
                      </c:pt>
                      <c:pt idx="12">
                        <c:v>Upton</c:v>
                      </c:pt>
                      <c:pt idx="13">
                        <c:v>Ward</c:v>
                      </c:pt>
                      <c:pt idx="14">
                        <c:v>Yoakum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Production'!$I$2:$I$73</c15:sqref>
                        </c15:fullRef>
                        <c15:formulaRef>
                          <c15:sqref>('Oil Production'!$I$14,'Oil Production'!$I$32,'Oil Production'!$I$35,'Oil Production'!$I$37,'Oil Production'!$I$43,'Oil Production'!$I$46,'Oil Production'!$I$49,'Oil Production'!$I$53,'Oil Production'!$I$56:$I$58,'Oil Production'!$I$61,'Oil Production'!$I$68:$I$69,'Oil Production'!$I$71:$I$72)</c15:sqref>
                        </c15:formulaRef>
                      </c:ext>
                    </c:extLst>
                    <c:numCache>
                      <c:formatCode>#,##0</c:formatCode>
                      <c:ptCount val="16"/>
                      <c:pt idx="0">
                        <c:v>37555611</c:v>
                      </c:pt>
                      <c:pt idx="1">
                        <c:v>30457356</c:v>
                      </c:pt>
                      <c:pt idx="2">
                        <c:v>24075658</c:v>
                      </c:pt>
                      <c:pt idx="3">
                        <c:v>24648420</c:v>
                      </c:pt>
                      <c:pt idx="4">
                        <c:v>14650271</c:v>
                      </c:pt>
                      <c:pt idx="5">
                        <c:v>15966357</c:v>
                      </c:pt>
                      <c:pt idx="6">
                        <c:v>33368944</c:v>
                      </c:pt>
                      <c:pt idx="7">
                        <c:v>33801872</c:v>
                      </c:pt>
                      <c:pt idx="8">
                        <c:v>9869914</c:v>
                      </c:pt>
                      <c:pt idx="9">
                        <c:v>23831025</c:v>
                      </c:pt>
                      <c:pt idx="10">
                        <c:v>26406941</c:v>
                      </c:pt>
                      <c:pt idx="11">
                        <c:v>16926623</c:v>
                      </c:pt>
                      <c:pt idx="12">
                        <c:v>34242458</c:v>
                      </c:pt>
                      <c:pt idx="13">
                        <c:v>24520000</c:v>
                      </c:pt>
                      <c:pt idx="14">
                        <c:v>21864647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75A-46F5-98CF-D9A5CF41000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Production'!$J$1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Production'!$A$2:$A$73</c15:sqref>
                        </c15:fullRef>
                        <c15:formulaRef>
                          <c15:sqref>('Oil Production'!$A$14,'Oil Production'!$A$32,'Oil Production'!$A$35,'Oil Production'!$A$37,'Oil Production'!$A$43,'Oil Production'!$A$46,'Oil Production'!$A$49,'Oil Production'!$A$53,'Oil Production'!$A$56:$A$58,'Oil Production'!$A$61,'Oil Production'!$A$68:$A$69,'Oil Production'!$A$71:$A$72)</c15:sqref>
                        </c15:formulaRef>
                      </c:ext>
                    </c:extLst>
                    <c:strCache>
                      <c:ptCount val="16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Gaines</c:v>
                      </c:pt>
                      <c:pt idx="3">
                        <c:v>Glasscock</c:v>
                      </c:pt>
                      <c:pt idx="4">
                        <c:v>Howard</c:v>
                      </c:pt>
                      <c:pt idx="5">
                        <c:v>Loving </c:v>
                      </c:pt>
                      <c:pt idx="6">
                        <c:v>Martin</c:v>
                      </c:pt>
                      <c:pt idx="7">
                        <c:v>Midland</c:v>
                      </c:pt>
                      <c:pt idx="8">
                        <c:v>Pecos</c:v>
                      </c:pt>
                      <c:pt idx="9">
                        <c:v>Reagan</c:v>
                      </c:pt>
                      <c:pt idx="10">
                        <c:v>Reeves</c:v>
                      </c:pt>
                      <c:pt idx="11">
                        <c:v>Scurry</c:v>
                      </c:pt>
                      <c:pt idx="12">
                        <c:v>Upton</c:v>
                      </c:pt>
                      <c:pt idx="13">
                        <c:v>Ward</c:v>
                      </c:pt>
                      <c:pt idx="14">
                        <c:v>Yoakum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Production'!$J$2:$J$73</c15:sqref>
                        </c15:fullRef>
                        <c15:formulaRef>
                          <c15:sqref>('Oil Production'!$J$14,'Oil Production'!$J$32,'Oil Production'!$J$35,'Oil Production'!$J$37,'Oil Production'!$J$43,'Oil Production'!$J$46,'Oil Production'!$J$49,'Oil Production'!$J$53,'Oil Production'!$J$56:$J$58,'Oil Production'!$J$61,'Oil Production'!$J$68:$J$69,'Oil Production'!$J$71:$J$72)</c15:sqref>
                        </c15:formulaRef>
                      </c:ext>
                    </c:extLst>
                    <c:numCache>
                      <c:formatCode>#,##0</c:formatCode>
                      <c:ptCount val="16"/>
                      <c:pt idx="0">
                        <c:v>37981847</c:v>
                      </c:pt>
                      <c:pt idx="1">
                        <c:v>26639290</c:v>
                      </c:pt>
                      <c:pt idx="2">
                        <c:v>23984246</c:v>
                      </c:pt>
                      <c:pt idx="3">
                        <c:v>27249425</c:v>
                      </c:pt>
                      <c:pt idx="4">
                        <c:v>17726558</c:v>
                      </c:pt>
                      <c:pt idx="5">
                        <c:v>24984552</c:v>
                      </c:pt>
                      <c:pt idx="6">
                        <c:v>42351540</c:v>
                      </c:pt>
                      <c:pt idx="7">
                        <c:v>47544327</c:v>
                      </c:pt>
                      <c:pt idx="8">
                        <c:v>11172967</c:v>
                      </c:pt>
                      <c:pt idx="9">
                        <c:v>31293250</c:v>
                      </c:pt>
                      <c:pt idx="10">
                        <c:v>45495250</c:v>
                      </c:pt>
                      <c:pt idx="11">
                        <c:v>17020804</c:v>
                      </c:pt>
                      <c:pt idx="12">
                        <c:v>41907790</c:v>
                      </c:pt>
                      <c:pt idx="13">
                        <c:v>24179411</c:v>
                      </c:pt>
                      <c:pt idx="14">
                        <c:v>23000192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75A-46F5-98CF-D9A5CF410001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Production'!$K$1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Production'!$A$2:$A$73</c15:sqref>
                        </c15:fullRef>
                        <c15:formulaRef>
                          <c15:sqref>('Oil Production'!$A$14,'Oil Production'!$A$32,'Oil Production'!$A$35,'Oil Production'!$A$37,'Oil Production'!$A$43,'Oil Production'!$A$46,'Oil Production'!$A$49,'Oil Production'!$A$53,'Oil Production'!$A$56:$A$58,'Oil Production'!$A$61,'Oil Production'!$A$68:$A$69,'Oil Production'!$A$71:$A$72)</c15:sqref>
                        </c15:formulaRef>
                      </c:ext>
                    </c:extLst>
                    <c:strCache>
                      <c:ptCount val="16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Gaines</c:v>
                      </c:pt>
                      <c:pt idx="3">
                        <c:v>Glasscock</c:v>
                      </c:pt>
                      <c:pt idx="4">
                        <c:v>Howard</c:v>
                      </c:pt>
                      <c:pt idx="5">
                        <c:v>Loving </c:v>
                      </c:pt>
                      <c:pt idx="6">
                        <c:v>Martin</c:v>
                      </c:pt>
                      <c:pt idx="7">
                        <c:v>Midland</c:v>
                      </c:pt>
                      <c:pt idx="8">
                        <c:v>Pecos</c:v>
                      </c:pt>
                      <c:pt idx="9">
                        <c:v>Reagan</c:v>
                      </c:pt>
                      <c:pt idx="10">
                        <c:v>Reeves</c:v>
                      </c:pt>
                      <c:pt idx="11">
                        <c:v>Scurry</c:v>
                      </c:pt>
                      <c:pt idx="12">
                        <c:v>Upton</c:v>
                      </c:pt>
                      <c:pt idx="13">
                        <c:v>Ward</c:v>
                      </c:pt>
                      <c:pt idx="14">
                        <c:v>Yoakum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Production'!$K$2:$K$73</c15:sqref>
                        </c15:fullRef>
                        <c15:formulaRef>
                          <c15:sqref>('Oil Production'!$K$14,'Oil Production'!$K$32,'Oil Production'!$K$35,'Oil Production'!$K$37,'Oil Production'!$K$43,'Oil Production'!$K$46,'Oil Production'!$K$49,'Oil Production'!$K$53,'Oil Production'!$K$56:$K$58,'Oil Production'!$K$61,'Oil Production'!$K$68:$K$69,'Oil Production'!$K$71:$K$72)</c15:sqref>
                        </c15:formulaRef>
                      </c:ext>
                    </c:extLst>
                    <c:numCache>
                      <c:formatCode>#,##0</c:formatCode>
                      <c:ptCount val="16"/>
                      <c:pt idx="0">
                        <c:v>37048485</c:v>
                      </c:pt>
                      <c:pt idx="1">
                        <c:v>22200109</c:v>
                      </c:pt>
                      <c:pt idx="2">
                        <c:v>22525286</c:v>
                      </c:pt>
                      <c:pt idx="3">
                        <c:v>25410877</c:v>
                      </c:pt>
                      <c:pt idx="4">
                        <c:v>20647268</c:v>
                      </c:pt>
                      <c:pt idx="5">
                        <c:v>34359889</c:v>
                      </c:pt>
                      <c:pt idx="6">
                        <c:v>47468892</c:v>
                      </c:pt>
                      <c:pt idx="7">
                        <c:v>71154992</c:v>
                      </c:pt>
                      <c:pt idx="8">
                        <c:v>11933733</c:v>
                      </c:pt>
                      <c:pt idx="9">
                        <c:v>33524198</c:v>
                      </c:pt>
                      <c:pt idx="10">
                        <c:v>47694882</c:v>
                      </c:pt>
                      <c:pt idx="11">
                        <c:v>15084983</c:v>
                      </c:pt>
                      <c:pt idx="12">
                        <c:v>45256018</c:v>
                      </c:pt>
                      <c:pt idx="13">
                        <c:v>21953949</c:v>
                      </c:pt>
                      <c:pt idx="14">
                        <c:v>23350278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75A-46F5-98CF-D9A5CF410001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Production'!$L$1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Production'!$A$2:$A$73</c15:sqref>
                        </c15:fullRef>
                        <c15:formulaRef>
                          <c15:sqref>('Oil Production'!$A$14,'Oil Production'!$A$32,'Oil Production'!$A$35,'Oil Production'!$A$37,'Oil Production'!$A$43,'Oil Production'!$A$46,'Oil Production'!$A$49,'Oil Production'!$A$53,'Oil Production'!$A$56:$A$58,'Oil Production'!$A$61,'Oil Production'!$A$68:$A$69,'Oil Production'!$A$71:$A$72)</c15:sqref>
                        </c15:formulaRef>
                      </c:ext>
                    </c:extLst>
                    <c:strCache>
                      <c:ptCount val="16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Gaines</c:v>
                      </c:pt>
                      <c:pt idx="3">
                        <c:v>Glasscock</c:v>
                      </c:pt>
                      <c:pt idx="4">
                        <c:v>Howard</c:v>
                      </c:pt>
                      <c:pt idx="5">
                        <c:v>Loving </c:v>
                      </c:pt>
                      <c:pt idx="6">
                        <c:v>Martin</c:v>
                      </c:pt>
                      <c:pt idx="7">
                        <c:v>Midland</c:v>
                      </c:pt>
                      <c:pt idx="8">
                        <c:v>Pecos</c:v>
                      </c:pt>
                      <c:pt idx="9">
                        <c:v>Reagan</c:v>
                      </c:pt>
                      <c:pt idx="10">
                        <c:v>Reeves</c:v>
                      </c:pt>
                      <c:pt idx="11">
                        <c:v>Scurry</c:v>
                      </c:pt>
                      <c:pt idx="12">
                        <c:v>Upton</c:v>
                      </c:pt>
                      <c:pt idx="13">
                        <c:v>Ward</c:v>
                      </c:pt>
                      <c:pt idx="14">
                        <c:v>Yoakum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Production'!$L$2:$L$73</c15:sqref>
                        </c15:fullRef>
                        <c15:formulaRef>
                          <c15:sqref>('Oil Production'!$L$14,'Oil Production'!$L$32,'Oil Production'!$L$35,'Oil Production'!$L$37,'Oil Production'!$L$43,'Oil Production'!$L$46,'Oil Production'!$L$49,'Oil Production'!$L$53,'Oil Production'!$L$56:$L$58,'Oil Production'!$L$61,'Oil Production'!$L$68:$L$69,'Oil Production'!$L$71:$L$72)</c15:sqref>
                        </c15:formulaRef>
                      </c:ext>
                    </c:extLst>
                    <c:numCache>
                      <c:formatCode>#,##0</c:formatCode>
                      <c:ptCount val="16"/>
                      <c:pt idx="0">
                        <c:v>37325061</c:v>
                      </c:pt>
                      <c:pt idx="1">
                        <c:v>19610121</c:v>
                      </c:pt>
                      <c:pt idx="2">
                        <c:v>23637152</c:v>
                      </c:pt>
                      <c:pt idx="3">
                        <c:v>30402261</c:v>
                      </c:pt>
                      <c:pt idx="4">
                        <c:v>29290226</c:v>
                      </c:pt>
                      <c:pt idx="5">
                        <c:v>52766334</c:v>
                      </c:pt>
                      <c:pt idx="6">
                        <c:v>54488365</c:v>
                      </c:pt>
                      <c:pt idx="7">
                        <c:v>102823812</c:v>
                      </c:pt>
                      <c:pt idx="8">
                        <c:v>14735548</c:v>
                      </c:pt>
                      <c:pt idx="9">
                        <c:v>38075186</c:v>
                      </c:pt>
                      <c:pt idx="10">
                        <c:v>75003564</c:v>
                      </c:pt>
                      <c:pt idx="11">
                        <c:v>14483953</c:v>
                      </c:pt>
                      <c:pt idx="12">
                        <c:v>52608417</c:v>
                      </c:pt>
                      <c:pt idx="13">
                        <c:v>23481674</c:v>
                      </c:pt>
                      <c:pt idx="14">
                        <c:v>23810372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75A-46F5-98CF-D9A5CF410001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Production'!$M$1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Production'!$A$2:$A$73</c15:sqref>
                        </c15:fullRef>
                        <c15:formulaRef>
                          <c15:sqref>('Oil Production'!$A$14,'Oil Production'!$A$32,'Oil Production'!$A$35,'Oil Production'!$A$37,'Oil Production'!$A$43,'Oil Production'!$A$46,'Oil Production'!$A$49,'Oil Production'!$A$53,'Oil Production'!$A$56:$A$58,'Oil Production'!$A$61,'Oil Production'!$A$68:$A$69,'Oil Production'!$A$71:$A$72)</c15:sqref>
                        </c15:formulaRef>
                      </c:ext>
                    </c:extLst>
                    <c:strCache>
                      <c:ptCount val="16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Gaines</c:v>
                      </c:pt>
                      <c:pt idx="3">
                        <c:v>Glasscock</c:v>
                      </c:pt>
                      <c:pt idx="4">
                        <c:v>Howard</c:v>
                      </c:pt>
                      <c:pt idx="5">
                        <c:v>Loving </c:v>
                      </c:pt>
                      <c:pt idx="6">
                        <c:v>Martin</c:v>
                      </c:pt>
                      <c:pt idx="7">
                        <c:v>Midland</c:v>
                      </c:pt>
                      <c:pt idx="8">
                        <c:v>Pecos</c:v>
                      </c:pt>
                      <c:pt idx="9">
                        <c:v>Reagan</c:v>
                      </c:pt>
                      <c:pt idx="10">
                        <c:v>Reeves</c:v>
                      </c:pt>
                      <c:pt idx="11">
                        <c:v>Scurry</c:v>
                      </c:pt>
                      <c:pt idx="12">
                        <c:v>Upton</c:v>
                      </c:pt>
                      <c:pt idx="13">
                        <c:v>Ward</c:v>
                      </c:pt>
                      <c:pt idx="14">
                        <c:v>Yoakum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Production'!$M$2:$M$73</c15:sqref>
                        </c15:fullRef>
                        <c15:formulaRef>
                          <c15:sqref>('Oil Production'!$M$14,'Oil Production'!$M$32,'Oil Production'!$M$35,'Oil Production'!$M$37,'Oil Production'!$M$43,'Oil Production'!$M$46,'Oil Production'!$M$49,'Oil Production'!$M$53,'Oil Production'!$M$56:$M$58,'Oil Production'!$M$61,'Oil Production'!$M$68:$M$69,'Oil Production'!$M$71:$M$72)</c15:sqref>
                        </c15:formulaRef>
                      </c:ext>
                    </c:extLst>
                    <c:numCache>
                      <c:formatCode>#,##0</c:formatCode>
                      <c:ptCount val="16"/>
                      <c:pt idx="0">
                        <c:v>40488459</c:v>
                      </c:pt>
                      <c:pt idx="1">
                        <c:v>19056344</c:v>
                      </c:pt>
                      <c:pt idx="2">
                        <c:v>21712881</c:v>
                      </c:pt>
                      <c:pt idx="3">
                        <c:v>40829580</c:v>
                      </c:pt>
                      <c:pt idx="4">
                        <c:v>57682771</c:v>
                      </c:pt>
                      <c:pt idx="5">
                        <c:v>92938864</c:v>
                      </c:pt>
                      <c:pt idx="6">
                        <c:v>79785571</c:v>
                      </c:pt>
                      <c:pt idx="7">
                        <c:v>140030437</c:v>
                      </c:pt>
                      <c:pt idx="8">
                        <c:v>20379780</c:v>
                      </c:pt>
                      <c:pt idx="9">
                        <c:v>44751304</c:v>
                      </c:pt>
                      <c:pt idx="10">
                        <c:v>125565147</c:v>
                      </c:pt>
                      <c:pt idx="11">
                        <c:v>14548797</c:v>
                      </c:pt>
                      <c:pt idx="12">
                        <c:v>59942869</c:v>
                      </c:pt>
                      <c:pt idx="13">
                        <c:v>34435501</c:v>
                      </c:pt>
                      <c:pt idx="14">
                        <c:v>23968505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75A-46F5-98CF-D9A5CF410001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Production'!$N$1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Production'!$A$2:$A$73</c15:sqref>
                        </c15:fullRef>
                        <c15:formulaRef>
                          <c15:sqref>('Oil Production'!$A$14,'Oil Production'!$A$32,'Oil Production'!$A$35,'Oil Production'!$A$37,'Oil Production'!$A$43,'Oil Production'!$A$46,'Oil Production'!$A$49,'Oil Production'!$A$53,'Oil Production'!$A$56:$A$58,'Oil Production'!$A$61,'Oil Production'!$A$68:$A$69,'Oil Production'!$A$71:$A$72)</c15:sqref>
                        </c15:formulaRef>
                      </c:ext>
                    </c:extLst>
                    <c:strCache>
                      <c:ptCount val="16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Gaines</c:v>
                      </c:pt>
                      <c:pt idx="3">
                        <c:v>Glasscock</c:v>
                      </c:pt>
                      <c:pt idx="4">
                        <c:v>Howard</c:v>
                      </c:pt>
                      <c:pt idx="5">
                        <c:v>Loving </c:v>
                      </c:pt>
                      <c:pt idx="6">
                        <c:v>Martin</c:v>
                      </c:pt>
                      <c:pt idx="7">
                        <c:v>Midland</c:v>
                      </c:pt>
                      <c:pt idx="8">
                        <c:v>Pecos</c:v>
                      </c:pt>
                      <c:pt idx="9">
                        <c:v>Reagan</c:v>
                      </c:pt>
                      <c:pt idx="10">
                        <c:v>Reeves</c:v>
                      </c:pt>
                      <c:pt idx="11">
                        <c:v>Scurry</c:v>
                      </c:pt>
                      <c:pt idx="12">
                        <c:v>Upton</c:v>
                      </c:pt>
                      <c:pt idx="13">
                        <c:v>Ward</c:v>
                      </c:pt>
                      <c:pt idx="14">
                        <c:v>Yoakum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Production'!$N$2:$N$73</c15:sqref>
                        </c15:fullRef>
                        <c15:formulaRef>
                          <c15:sqref>('Oil Production'!$N$14,'Oil Production'!$N$32,'Oil Production'!$N$35,'Oil Production'!$N$37,'Oil Production'!$N$43,'Oil Production'!$N$46,'Oil Production'!$N$49,'Oil Production'!$N$53,'Oil Production'!$N$56:$N$58,'Oil Production'!$N$61,'Oil Production'!$N$68:$N$69,'Oil Production'!$N$71:$N$72)</c15:sqref>
                        </c15:formulaRef>
                      </c:ext>
                    </c:extLst>
                    <c:numCache>
                      <c:formatCode>#,##0</c:formatCode>
                      <c:ptCount val="16"/>
                      <c:pt idx="0">
                        <c:v>36909973</c:v>
                      </c:pt>
                      <c:pt idx="1">
                        <c:v>19436088</c:v>
                      </c:pt>
                      <c:pt idx="2">
                        <c:v>22073030</c:v>
                      </c:pt>
                      <c:pt idx="3">
                        <c:v>45198415</c:v>
                      </c:pt>
                      <c:pt idx="4">
                        <c:v>75973008</c:v>
                      </c:pt>
                      <c:pt idx="5">
                        <c:v>107008202</c:v>
                      </c:pt>
                      <c:pt idx="6">
                        <c:v>114814996</c:v>
                      </c:pt>
                      <c:pt idx="7">
                        <c:v>172974361</c:v>
                      </c:pt>
                      <c:pt idx="8">
                        <c:v>30009133</c:v>
                      </c:pt>
                      <c:pt idx="9">
                        <c:v>49004827</c:v>
                      </c:pt>
                      <c:pt idx="10">
                        <c:v>179592175</c:v>
                      </c:pt>
                      <c:pt idx="11">
                        <c:v>15214294</c:v>
                      </c:pt>
                      <c:pt idx="12">
                        <c:v>69441256</c:v>
                      </c:pt>
                      <c:pt idx="13">
                        <c:v>47401009</c:v>
                      </c:pt>
                      <c:pt idx="14">
                        <c:v>26243260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75A-46F5-98CF-D9A5CF410001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Production'!$O$1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Production'!$A$2:$A$73</c15:sqref>
                        </c15:fullRef>
                        <c15:formulaRef>
                          <c15:sqref>('Oil Production'!$A$14,'Oil Production'!$A$32,'Oil Production'!$A$35,'Oil Production'!$A$37,'Oil Production'!$A$43,'Oil Production'!$A$46,'Oil Production'!$A$49,'Oil Production'!$A$53,'Oil Production'!$A$56:$A$58,'Oil Production'!$A$61,'Oil Production'!$A$68:$A$69,'Oil Production'!$A$71:$A$72)</c15:sqref>
                        </c15:formulaRef>
                      </c:ext>
                    </c:extLst>
                    <c:strCache>
                      <c:ptCount val="16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Gaines</c:v>
                      </c:pt>
                      <c:pt idx="3">
                        <c:v>Glasscock</c:v>
                      </c:pt>
                      <c:pt idx="4">
                        <c:v>Howard</c:v>
                      </c:pt>
                      <c:pt idx="5">
                        <c:v>Loving </c:v>
                      </c:pt>
                      <c:pt idx="6">
                        <c:v>Martin</c:v>
                      </c:pt>
                      <c:pt idx="7">
                        <c:v>Midland</c:v>
                      </c:pt>
                      <c:pt idx="8">
                        <c:v>Pecos</c:v>
                      </c:pt>
                      <c:pt idx="9">
                        <c:v>Reagan</c:v>
                      </c:pt>
                      <c:pt idx="10">
                        <c:v>Reeves</c:v>
                      </c:pt>
                      <c:pt idx="11">
                        <c:v>Scurry</c:v>
                      </c:pt>
                      <c:pt idx="12">
                        <c:v>Upton</c:v>
                      </c:pt>
                      <c:pt idx="13">
                        <c:v>Ward</c:v>
                      </c:pt>
                      <c:pt idx="14">
                        <c:v>Yoakum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Production'!$O$2:$O$73</c15:sqref>
                        </c15:fullRef>
                        <c15:formulaRef>
                          <c15:sqref>('Oil Production'!$O$14,'Oil Production'!$O$32,'Oil Production'!$O$35,'Oil Production'!$O$37,'Oil Production'!$O$43,'Oil Production'!$O$46,'Oil Production'!$O$49,'Oil Production'!$O$53,'Oil Production'!$O$56:$O$58,'Oil Production'!$O$61,'Oil Production'!$O$68:$O$69,'Oil Production'!$O$71:$O$72)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"/>
                      <c:pt idx="0">
                        <c:v>39071677</c:v>
                      </c:pt>
                      <c:pt idx="1">
                        <c:v>16297199</c:v>
                      </c:pt>
                      <c:pt idx="2">
                        <c:v>21648240</c:v>
                      </c:pt>
                      <c:pt idx="3">
                        <c:v>49016957</c:v>
                      </c:pt>
                      <c:pt idx="4">
                        <c:v>93866494</c:v>
                      </c:pt>
                      <c:pt idx="5">
                        <c:v>129287579</c:v>
                      </c:pt>
                      <c:pt idx="6">
                        <c:v>138979715</c:v>
                      </c:pt>
                      <c:pt idx="7">
                        <c:v>186546832</c:v>
                      </c:pt>
                      <c:pt idx="8">
                        <c:v>38129075</c:v>
                      </c:pt>
                      <c:pt idx="9">
                        <c:v>46466184</c:v>
                      </c:pt>
                      <c:pt idx="10">
                        <c:v>183978564</c:v>
                      </c:pt>
                      <c:pt idx="11">
                        <c:v>14592565</c:v>
                      </c:pt>
                      <c:pt idx="12">
                        <c:v>77632608</c:v>
                      </c:pt>
                      <c:pt idx="13">
                        <c:v>51353951</c:v>
                      </c:pt>
                      <c:pt idx="14">
                        <c:v>26098217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75A-46F5-98CF-D9A5CF410001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Production'!$P$1</c15:sqref>
                        </c15:formulaRef>
                      </c:ext>
                    </c:extLst>
                    <c:strCache>
                      <c:ptCount val="1"/>
                      <c:pt idx="0">
                        <c:v>2021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Production'!$A$2:$A$73</c15:sqref>
                        </c15:fullRef>
                        <c15:formulaRef>
                          <c15:sqref>('Oil Production'!$A$14,'Oil Production'!$A$32,'Oil Production'!$A$35,'Oil Production'!$A$37,'Oil Production'!$A$43,'Oil Production'!$A$46,'Oil Production'!$A$49,'Oil Production'!$A$53,'Oil Production'!$A$56:$A$58,'Oil Production'!$A$61,'Oil Production'!$A$68:$A$69,'Oil Production'!$A$71:$A$72)</c15:sqref>
                        </c15:formulaRef>
                      </c:ext>
                    </c:extLst>
                    <c:strCache>
                      <c:ptCount val="16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Gaines</c:v>
                      </c:pt>
                      <c:pt idx="3">
                        <c:v>Glasscock</c:v>
                      </c:pt>
                      <c:pt idx="4">
                        <c:v>Howard</c:v>
                      </c:pt>
                      <c:pt idx="5">
                        <c:v>Loving </c:v>
                      </c:pt>
                      <c:pt idx="6">
                        <c:v>Martin</c:v>
                      </c:pt>
                      <c:pt idx="7">
                        <c:v>Midland</c:v>
                      </c:pt>
                      <c:pt idx="8">
                        <c:v>Pecos</c:v>
                      </c:pt>
                      <c:pt idx="9">
                        <c:v>Reagan</c:v>
                      </c:pt>
                      <c:pt idx="10">
                        <c:v>Reeves</c:v>
                      </c:pt>
                      <c:pt idx="11">
                        <c:v>Scurry</c:v>
                      </c:pt>
                      <c:pt idx="12">
                        <c:v>Upton</c:v>
                      </c:pt>
                      <c:pt idx="13">
                        <c:v>Ward</c:v>
                      </c:pt>
                      <c:pt idx="14">
                        <c:v>Yoakum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Production'!$P$2:$P$73</c15:sqref>
                        </c15:fullRef>
                        <c15:formulaRef>
                          <c15:sqref>('Oil Production'!$P$14,'Oil Production'!$P$32,'Oil Production'!$P$35,'Oil Production'!$P$37,'Oil Production'!$P$43,'Oil Production'!$P$46,'Oil Production'!$P$49,'Oil Production'!$P$53,'Oil Production'!$P$56:$P$58,'Oil Production'!$P$61,'Oil Production'!$P$68:$P$69,'Oil Production'!$P$71:$P$72)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6"/>
                      <c:pt idx="0" formatCode="_(* #,##0_);_(* \(#,##0\);_(* &quot;-&quot;??_);_(@_)">
                        <c:v>45308665</c:v>
                      </c:pt>
                      <c:pt idx="1" formatCode="_(* #,##0_);_(* \(#,##0\);_(* &quot;-&quot;??_);_(@_)">
                        <c:v>14792931</c:v>
                      </c:pt>
                      <c:pt idx="2" formatCode="_(* #,##0_);_(* \(#,##0\);_(* &quot;-&quot;??_);_(@_)">
                        <c:v>20228483</c:v>
                      </c:pt>
                      <c:pt idx="3" formatCode="_(* #,##0_);_(* \(#,##0\);_(* &quot;-&quot;??_);_(@_)">
                        <c:v>40820635</c:v>
                      </c:pt>
                      <c:pt idx="4" formatCode="_(* #,##0_);_(* \(#,##0\);_(* &quot;-&quot;??_);_(@_)">
                        <c:v>109359495</c:v>
                      </c:pt>
                      <c:pt idx="5" formatCode="_(* #,##0_);_(* \(#,##0\);_(* &quot;-&quot;??_);_(@_)">
                        <c:v>127855866</c:v>
                      </c:pt>
                      <c:pt idx="6" formatCode="_(* #,##0_);_(* \(#,##0\);_(* &quot;-&quot;??_);_(@_)">
                        <c:v>160502572</c:v>
                      </c:pt>
                      <c:pt idx="7" formatCode="_(* #,##0_);_(* \(#,##0\);_(* &quot;-&quot;??_);_(@_)">
                        <c:v>197018460</c:v>
                      </c:pt>
                      <c:pt idx="8" formatCode="_(* #,##0_);_(* \(#,##0\);_(* &quot;-&quot;??_);_(@_)">
                        <c:v>34041142</c:v>
                      </c:pt>
                      <c:pt idx="9" formatCode="_(* #,##0_);_(* \(#,##0\);_(* &quot;-&quot;??_);_(@_)">
                        <c:v>46105973</c:v>
                      </c:pt>
                      <c:pt idx="10" formatCode="_(* #,##0_);_(* \(#,##0\);_(* &quot;-&quot;??_);_(@_)">
                        <c:v>164495265</c:v>
                      </c:pt>
                      <c:pt idx="11" formatCode="_(* #,##0_);_(* \(#,##0\);_(* &quot;-&quot;??_);_(@_)">
                        <c:v>15035848</c:v>
                      </c:pt>
                      <c:pt idx="12" formatCode="_(* #,##0_);_(* \(#,##0\);_(* &quot;-&quot;??_);_(@_)">
                        <c:v>77778009</c:v>
                      </c:pt>
                      <c:pt idx="13" formatCode="_(* #,##0_);_(* \(#,##0\);_(* &quot;-&quot;??_);_(@_)">
                        <c:v>51020318</c:v>
                      </c:pt>
                      <c:pt idx="14" formatCode="_(* #,##0_);_(* \(#,##0\);_(* &quot;-&quot;??_);_(@_)">
                        <c:v>25631903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75A-46F5-98CF-D9A5CF410001}"/>
                  </c:ext>
                </c:extLst>
              </c15:ser>
            </c15:filteredBarSeries>
          </c:ext>
        </c:extLst>
      </c:bar3DChart>
      <c:catAx>
        <c:axId val="2392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788928"/>
        <c:crosses val="autoZero"/>
        <c:auto val="1"/>
        <c:lblAlgn val="ctr"/>
        <c:lblOffset val="100"/>
        <c:noMultiLvlLbl val="0"/>
      </c:catAx>
      <c:valAx>
        <c:axId val="3017889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crossAx val="2392009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Oil</a:t>
            </a:r>
            <a:r>
              <a:rPr lang="en-US" baseline="0"/>
              <a:t> Production Comparison chart (2007-2021)</a:t>
            </a:r>
            <a:endParaRPr lang="en-US"/>
          </a:p>
        </c:rich>
      </c:tx>
      <c:layout>
        <c:manualLayout>
          <c:xMode val="edge"/>
          <c:yMode val="edge"/>
          <c:x val="0.45687682824548531"/>
          <c:y val="3.04352632066125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30"/>
          <c:order val="30"/>
          <c:tx>
            <c:strRef>
              <c:f>'Oil Production'!$A$32</c:f>
              <c:strCache>
                <c:ptCount val="1"/>
                <c:pt idx="0">
                  <c:v>Ector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'Oil Production'!$B$1:$S$1</c15:sqref>
                  </c15:fullRef>
                </c:ext>
              </c:extLst>
              <c:f>'Oil Production'!$B$1:$P$1</c:f>
              <c:strCach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'Oil Production'!$B$32:$S$32</c15:sqref>
                  </c15:fullRef>
                </c:ext>
              </c:extLst>
              <c:f>'Oil Production'!$B$32:$P$32</c:f>
              <c:numCache>
                <c:formatCode>#,##0</c:formatCode>
                <c:ptCount val="15"/>
                <c:pt idx="0">
                  <c:v>17913776</c:v>
                </c:pt>
                <c:pt idx="1">
                  <c:v>19923332</c:v>
                </c:pt>
                <c:pt idx="2">
                  <c:v>20338059</c:v>
                </c:pt>
                <c:pt idx="3">
                  <c:v>22280878</c:v>
                </c:pt>
                <c:pt idx="4">
                  <c:v>23899143</c:v>
                </c:pt>
                <c:pt idx="5">
                  <c:v>25926191</c:v>
                </c:pt>
                <c:pt idx="6">
                  <c:v>28903553</c:v>
                </c:pt>
                <c:pt idx="7">
                  <c:v>30457356</c:v>
                </c:pt>
                <c:pt idx="8">
                  <c:v>26639290</c:v>
                </c:pt>
                <c:pt idx="9">
                  <c:v>22200109</c:v>
                </c:pt>
                <c:pt idx="10">
                  <c:v>19610121</c:v>
                </c:pt>
                <c:pt idx="11">
                  <c:v>19056344</c:v>
                </c:pt>
                <c:pt idx="12">
                  <c:v>19436088</c:v>
                </c:pt>
                <c:pt idx="13" formatCode="_(* #,##0_);_(* \(#,##0\);_(* &quot;-&quot;??_);_(@_)">
                  <c:v>16297199</c:v>
                </c:pt>
                <c:pt idx="14" formatCode="_(* #,##0_);_(* \(#,##0\);_(* &quot;-&quot;??_);_(@_)">
                  <c:v>14792931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F2-A399-44D5-A483-95529B539E95}"/>
            </c:ext>
          </c:extLst>
        </c:ser>
        <c:ser>
          <c:idx val="51"/>
          <c:order val="51"/>
          <c:tx>
            <c:strRef>
              <c:f>'Oil Production'!$A$53</c:f>
              <c:strCache>
                <c:ptCount val="1"/>
                <c:pt idx="0">
                  <c:v>Midland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'Oil Production'!$B$1:$S$1</c15:sqref>
                  </c15:fullRef>
                </c:ext>
              </c:extLst>
              <c:f>'Oil Production'!$B$1:$P$1</c:f>
              <c:strCach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'Oil Production'!$B$53:$S$53</c15:sqref>
                  </c15:fullRef>
                </c:ext>
              </c:extLst>
              <c:f>'Oil Production'!$B$53:$P$53</c:f>
              <c:numCache>
                <c:formatCode>#,##0</c:formatCode>
                <c:ptCount val="15"/>
                <c:pt idx="0">
                  <c:v>11115499</c:v>
                </c:pt>
                <c:pt idx="1">
                  <c:v>11423665</c:v>
                </c:pt>
                <c:pt idx="2">
                  <c:v>13148479</c:v>
                </c:pt>
                <c:pt idx="3">
                  <c:v>14797950</c:v>
                </c:pt>
                <c:pt idx="4">
                  <c:v>18605131</c:v>
                </c:pt>
                <c:pt idx="5">
                  <c:v>22809453</c:v>
                </c:pt>
                <c:pt idx="6">
                  <c:v>24676655</c:v>
                </c:pt>
                <c:pt idx="7">
                  <c:v>33801872</c:v>
                </c:pt>
                <c:pt idx="8">
                  <c:v>47544327</c:v>
                </c:pt>
                <c:pt idx="9">
                  <c:v>71154992</c:v>
                </c:pt>
                <c:pt idx="10">
                  <c:v>102823812</c:v>
                </c:pt>
                <c:pt idx="11">
                  <c:v>140030437</c:v>
                </c:pt>
                <c:pt idx="12">
                  <c:v>172974361</c:v>
                </c:pt>
                <c:pt idx="13" formatCode="_(* #,##0_);_(* \(#,##0\);_(* &quot;-&quot;??_);_(@_)">
                  <c:v>186546832</c:v>
                </c:pt>
                <c:pt idx="14" formatCode="_(* #,##0_);_(* \(#,##0\);_(* &quot;-&quot;??_);_(@_)">
                  <c:v>197018460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107-A399-44D5-A483-95529B539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38959"/>
        <c:axId val="1460335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'Oil Production'!$A$2</c15:sqref>
                        </c15:formulaRef>
                      </c:ext>
                    </c:extLst>
                    <c:strCache>
                      <c:ptCount val="1"/>
                      <c:pt idx="0">
                        <c:v>Hudspeth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'Oil Production'!$B$2:$S$2</c15:sqref>
                        </c15:fullRef>
                        <c15:formulaRef>
                          <c15:sqref>'Oil Production'!$B$2:$P$2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0</c:v>
                      </c:pt>
                      <c:pt idx="1">
                        <c:v>59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 formatCode="_(* #,##0_);_(* \(#,##0\);_(* &quot;-&quot;??_);_(@_)">
                        <c:v>0</c:v>
                      </c:pt>
                      <c:pt idx="14" formatCode="_(* #,##0.00_);_(* \(#,##0.00\);_(* &quot;-&quot;??_);_(@_)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399-44D5-A483-95529B539E9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Production'!$A$3</c15:sqref>
                        </c15:formulaRef>
                      </c:ext>
                    </c:extLst>
                    <c:strCache>
                      <c:ptCount val="1"/>
                      <c:pt idx="0">
                        <c:v>Jeff Davis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Production'!$B$3:$S$3</c15:sqref>
                        </c15:fullRef>
                        <c15:formulaRef>
                          <c15:sqref>'Oil Production'!$B$3:$P$3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6</c:v>
                      </c:pt>
                      <c:pt idx="1">
                        <c:v>77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 formatCode="_(* #,##0_);_(* \(#,##0\);_(* &quot;-&quot;??_);_(@_)">
                        <c:v>0</c:v>
                      </c:pt>
                      <c:pt idx="14" formatCode="_(* #,##0.00_);_(* \(#,##0.00\);_(* &quot;-&quot;??_);_(@_)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399-44D5-A483-95529B539E9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Production'!$A$4</c15:sqref>
                        </c15:formulaRef>
                      </c:ext>
                    </c:extLst>
                    <c:strCache>
                      <c:ptCount val="1"/>
                      <c:pt idx="0">
                        <c:v>Randall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Production'!$B$4:$S$4</c15:sqref>
                        </c15:fullRef>
                        <c15:formulaRef>
                          <c15:sqref>'Oil Production'!$B$4:$P$4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 formatCode="_(* #,##0_);_(* \(#,##0\);_(* &quot;-&quot;??_);_(@_)">
                        <c:v>0</c:v>
                      </c:pt>
                      <c:pt idx="14" formatCode="_(* #,##0.00_);_(* \(#,##0.00\);_(* &quot;-&quot;??_);_(@_)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399-44D5-A483-95529B539E9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Production'!$A$5</c15:sqref>
                        </c15:formulaRef>
                      </c:ext>
                    </c:extLst>
                    <c:strCache>
                      <c:ptCount val="1"/>
                      <c:pt idx="0">
                        <c:v>Swisher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Production'!$B$5:$S$5</c15:sqref>
                        </c15:fullRef>
                        <c15:formulaRef>
                          <c15:sqref>'Oil Production'!$B$5:$P$5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 formatCode="_(* #,##0_);_(* \(#,##0\);_(* &quot;-&quot;??_);_(@_)">
                        <c:v>0</c:v>
                      </c:pt>
                      <c:pt idx="14" formatCode="_(* #,##0.00_);_(* \(#,##0.00\);_(* &quot;-&quot;??_);_(@_)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99-44D5-A483-95529B539E9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Production'!$A$6</c15:sqref>
                        </c15:formulaRef>
                      </c:ext>
                    </c:extLst>
                    <c:strCache>
                      <c:ptCount val="1"/>
                      <c:pt idx="0">
                        <c:v>Dallam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Production'!$B$6:$S$6</c15:sqref>
                        </c15:fullRef>
                        <c15:formulaRef>
                          <c15:sqref>'Oil Production'!$B$6:$P$6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80</c:v>
                      </c:pt>
                      <c:pt idx="9">
                        <c:v>36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 formatCode="_(* #,##0_);_(* \(#,##0\);_(* &quot;-&quot;??_);_(@_)">
                        <c:v>0</c:v>
                      </c:pt>
                      <c:pt idx="14" formatCode="_(* #,##0.00_);_(* \(#,##0.00\);_(* &quot;-&quot;??_);_(@_)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99-44D5-A483-95529B539E9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Production'!$A$7</c15:sqref>
                        </c15:formulaRef>
                      </c:ext>
                    </c:extLst>
                    <c:strCache>
                      <c:ptCount val="1"/>
                      <c:pt idx="0">
                        <c:v>Brewster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Production'!$B$7:$S$7</c15:sqref>
                        </c15:fullRef>
                        <c15:formulaRef>
                          <c15:sqref>'Oil Production'!$B$7:$P$7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33</c:v>
                      </c:pt>
                      <c:pt idx="4">
                        <c:v>0</c:v>
                      </c:pt>
                      <c:pt idx="5">
                        <c:v>128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 formatCode="_(* #,##0_);_(* \(#,##0\);_(* &quot;-&quot;??_);_(@_)">
                        <c:v>0</c:v>
                      </c:pt>
                      <c:pt idx="14" formatCode="_(* #,##0.00_);_(* \(#,##0.00\);_(* &quot;-&quot;??_);_(@_)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99-44D5-A483-95529B539E9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Production'!$A$8</c15:sqref>
                        </c15:formulaRef>
                      </c:ext>
                    </c:extLst>
                    <c:strCache>
                      <c:ptCount val="1"/>
                      <c:pt idx="0">
                        <c:v>Presidio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Production'!$B$8:$S$8</c15:sqref>
                        </c15:fullRef>
                        <c15:formulaRef>
                          <c15:sqref>'Oil Production'!$B$8:$P$8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264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 formatCode="_(* #,##0_);_(* \(#,##0\);_(* &quot;-&quot;??_);_(@_)">
                        <c:v>0</c:v>
                      </c:pt>
                      <c:pt idx="14" formatCode="_(* #,##0.00_);_(* \(#,##0.00\);_(* &quot;-&quot;??_);_(@_)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399-44D5-A483-95529B539E9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Production'!$A$9</c15:sqref>
                        </c15:formulaRef>
                      </c:ext>
                    </c:extLst>
                    <c:strCache>
                      <c:ptCount val="1"/>
                      <c:pt idx="0">
                        <c:v>Kimble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Production'!$B$9:$S$9</c15:sqref>
                        </c15:fullRef>
                        <c15:formulaRef>
                          <c15:sqref>'Oil Production'!$B$9:$P$9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400</c:v>
                      </c:pt>
                      <c:pt idx="1">
                        <c:v>340</c:v>
                      </c:pt>
                      <c:pt idx="2">
                        <c:v>358</c:v>
                      </c:pt>
                      <c:pt idx="3">
                        <c:v>371</c:v>
                      </c:pt>
                      <c:pt idx="4">
                        <c:v>352</c:v>
                      </c:pt>
                      <c:pt idx="5">
                        <c:v>288</c:v>
                      </c:pt>
                      <c:pt idx="6">
                        <c:v>382</c:v>
                      </c:pt>
                      <c:pt idx="7">
                        <c:v>338</c:v>
                      </c:pt>
                      <c:pt idx="8">
                        <c:v>272</c:v>
                      </c:pt>
                      <c:pt idx="9">
                        <c:v>218</c:v>
                      </c:pt>
                      <c:pt idx="10">
                        <c:v>237</c:v>
                      </c:pt>
                      <c:pt idx="11">
                        <c:v>310</c:v>
                      </c:pt>
                      <c:pt idx="12">
                        <c:v>239</c:v>
                      </c:pt>
                      <c:pt idx="13" formatCode="_(* #,##0_);_(* \(#,##0\);_(* &quot;-&quot;??_);_(@_)">
                        <c:v>292</c:v>
                      </c:pt>
                      <c:pt idx="14" formatCode="_(* #,##0_);_(* \(#,##0\);_(* &quot;-&quot;??_);_(@_)">
                        <c:v>373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99-44D5-A483-95529B539E9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Production'!$A$10</c15:sqref>
                        </c15:formulaRef>
                      </c:ext>
                    </c:extLst>
                    <c:strCache>
                      <c:ptCount val="1"/>
                      <c:pt idx="0">
                        <c:v>Floyd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Production'!$B$10:$S$10</c15:sqref>
                        </c15:fullRef>
                        <c15:formulaRef>
                          <c15:sqref>'Oil Production'!$B$10:$P$10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1182</c:v>
                      </c:pt>
                      <c:pt idx="1">
                        <c:v>1550</c:v>
                      </c:pt>
                      <c:pt idx="2">
                        <c:v>1885</c:v>
                      </c:pt>
                      <c:pt idx="3">
                        <c:v>1930</c:v>
                      </c:pt>
                      <c:pt idx="4">
                        <c:v>1588</c:v>
                      </c:pt>
                      <c:pt idx="5">
                        <c:v>1576</c:v>
                      </c:pt>
                      <c:pt idx="6">
                        <c:v>885</c:v>
                      </c:pt>
                      <c:pt idx="7">
                        <c:v>897</c:v>
                      </c:pt>
                      <c:pt idx="8">
                        <c:v>754</c:v>
                      </c:pt>
                      <c:pt idx="9">
                        <c:v>352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 formatCode="_(* #,##0_);_(* \(#,##0\);_(* &quot;-&quot;??_);_(@_)">
                        <c:v>0</c:v>
                      </c:pt>
                      <c:pt idx="14" formatCode="_(* #,##0_);_(* \(#,##0\);_(* &quot;-&quot;??_);_(@_)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399-44D5-A483-95529B539E9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Production'!$A$11</c15:sqref>
                        </c15:formulaRef>
                      </c:ext>
                    </c:extLst>
                    <c:strCache>
                      <c:ptCount val="1"/>
                      <c:pt idx="0">
                        <c:v>Val Verde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Production'!$B$11:$S$11</c15:sqref>
                        </c15:fullRef>
                        <c15:formulaRef>
                          <c15:sqref>'Oil Production'!$B$11:$P$11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2379</c:v>
                      </c:pt>
                      <c:pt idx="1">
                        <c:v>1464</c:v>
                      </c:pt>
                      <c:pt idx="2">
                        <c:v>1537</c:v>
                      </c:pt>
                      <c:pt idx="3">
                        <c:v>1200</c:v>
                      </c:pt>
                      <c:pt idx="4">
                        <c:v>1035</c:v>
                      </c:pt>
                      <c:pt idx="5">
                        <c:v>720</c:v>
                      </c:pt>
                      <c:pt idx="6">
                        <c:v>1594</c:v>
                      </c:pt>
                      <c:pt idx="7">
                        <c:v>2976</c:v>
                      </c:pt>
                      <c:pt idx="8">
                        <c:v>213</c:v>
                      </c:pt>
                      <c:pt idx="9">
                        <c:v>221</c:v>
                      </c:pt>
                      <c:pt idx="10">
                        <c:v>271</c:v>
                      </c:pt>
                      <c:pt idx="11">
                        <c:v>2233</c:v>
                      </c:pt>
                      <c:pt idx="12">
                        <c:v>1329</c:v>
                      </c:pt>
                      <c:pt idx="13" formatCode="_(* #,##0_);_(* \(#,##0\);_(* &quot;-&quot;??_);_(@_)">
                        <c:v>482</c:v>
                      </c:pt>
                      <c:pt idx="14" formatCode="_(* #,##0_);_(* \(#,##0\);_(* &quot;-&quot;??_);_(@_)">
                        <c:v>1205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399-44D5-A483-95529B539E9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Production'!$A$12</c15:sqref>
                        </c15:formulaRef>
                      </c:ext>
                    </c:extLst>
                    <c:strCache>
                      <c:ptCount val="1"/>
                      <c:pt idx="0">
                        <c:v>Edwards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Production'!$B$12:$S$12</c15:sqref>
                        </c15:fullRef>
                        <c15:formulaRef>
                          <c15:sqref>'Oil Production'!$B$12:$P$12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3068</c:v>
                      </c:pt>
                      <c:pt idx="1">
                        <c:v>3908</c:v>
                      </c:pt>
                      <c:pt idx="2">
                        <c:v>5000</c:v>
                      </c:pt>
                      <c:pt idx="3">
                        <c:v>17922</c:v>
                      </c:pt>
                      <c:pt idx="4">
                        <c:v>22660</c:v>
                      </c:pt>
                      <c:pt idx="5">
                        <c:v>8201</c:v>
                      </c:pt>
                      <c:pt idx="6">
                        <c:v>2966</c:v>
                      </c:pt>
                      <c:pt idx="7">
                        <c:v>1743</c:v>
                      </c:pt>
                      <c:pt idx="8">
                        <c:v>5338</c:v>
                      </c:pt>
                      <c:pt idx="9">
                        <c:v>2885</c:v>
                      </c:pt>
                      <c:pt idx="10">
                        <c:v>3859</c:v>
                      </c:pt>
                      <c:pt idx="11">
                        <c:v>1779</c:v>
                      </c:pt>
                      <c:pt idx="12">
                        <c:v>1356</c:v>
                      </c:pt>
                      <c:pt idx="13" formatCode="_(* #,##0_);_(* \(#,##0\);_(* &quot;-&quot;??_);_(@_)">
                        <c:v>1961</c:v>
                      </c:pt>
                      <c:pt idx="14" formatCode="_(* #,##0_);_(* \(#,##0\);_(* &quot;-&quot;??_);_(@_)">
                        <c:v>2599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399-44D5-A483-95529B539E9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Production'!$A$13</c15:sqref>
                        </c15:formulaRef>
                      </c:ext>
                    </c:extLst>
                    <c:strCache>
                      <c:ptCount val="1"/>
                      <c:pt idx="0">
                        <c:v>Motley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Production'!$B$13:$S$13</c15:sqref>
                        </c15:fullRef>
                        <c15:formulaRef>
                          <c15:sqref>'Oil Production'!$B$13:$P$13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31201</c:v>
                      </c:pt>
                      <c:pt idx="1">
                        <c:v>29124</c:v>
                      </c:pt>
                      <c:pt idx="2">
                        <c:v>30623</c:v>
                      </c:pt>
                      <c:pt idx="3">
                        <c:v>31285</c:v>
                      </c:pt>
                      <c:pt idx="4">
                        <c:v>28080</c:v>
                      </c:pt>
                      <c:pt idx="5">
                        <c:v>23390</c:v>
                      </c:pt>
                      <c:pt idx="6">
                        <c:v>18658</c:v>
                      </c:pt>
                      <c:pt idx="7">
                        <c:v>27632</c:v>
                      </c:pt>
                      <c:pt idx="8">
                        <c:v>36581</c:v>
                      </c:pt>
                      <c:pt idx="9">
                        <c:v>29312</c:v>
                      </c:pt>
                      <c:pt idx="10">
                        <c:v>34403</c:v>
                      </c:pt>
                      <c:pt idx="11">
                        <c:v>36264</c:v>
                      </c:pt>
                      <c:pt idx="12">
                        <c:v>38847</c:v>
                      </c:pt>
                      <c:pt idx="13" formatCode="_(* #,##0_);_(* \(#,##0\);_(* &quot;-&quot;??_);_(@_)">
                        <c:v>33134</c:v>
                      </c:pt>
                      <c:pt idx="14" formatCode="_(* #,##0_);_(* \(#,##0\);_(* &quot;-&quot;??_);_(@_)">
                        <c:v>31668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399-44D5-A483-95529B539E95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Production'!$A$14</c15:sqref>
                        </c15:formulaRef>
                      </c:ext>
                    </c:extLst>
                    <c:strCache>
                      <c:ptCount val="1"/>
                      <c:pt idx="0">
                        <c:v>Andrews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Production'!$B$14:$S$14</c15:sqref>
                        </c15:fullRef>
                        <c15:formulaRef>
                          <c15:sqref>'Oil Production'!$B$14:$P$14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24178761</c:v>
                      </c:pt>
                      <c:pt idx="1">
                        <c:v>24369428</c:v>
                      </c:pt>
                      <c:pt idx="2">
                        <c:v>23628385</c:v>
                      </c:pt>
                      <c:pt idx="3">
                        <c:v>25823955</c:v>
                      </c:pt>
                      <c:pt idx="4">
                        <c:v>28935029</c:v>
                      </c:pt>
                      <c:pt idx="5">
                        <c:v>33338688</c:v>
                      </c:pt>
                      <c:pt idx="6">
                        <c:v>34520630</c:v>
                      </c:pt>
                      <c:pt idx="7">
                        <c:v>37555611</c:v>
                      </c:pt>
                      <c:pt idx="8">
                        <c:v>37981847</c:v>
                      </c:pt>
                      <c:pt idx="9">
                        <c:v>37048485</c:v>
                      </c:pt>
                      <c:pt idx="10">
                        <c:v>37325061</c:v>
                      </c:pt>
                      <c:pt idx="11">
                        <c:v>40488459</c:v>
                      </c:pt>
                      <c:pt idx="12">
                        <c:v>36909973</c:v>
                      </c:pt>
                      <c:pt idx="13" formatCode="_(* #,##0_);_(* \(#,##0\);_(* &quot;-&quot;??_);_(@_)">
                        <c:v>39071677</c:v>
                      </c:pt>
                      <c:pt idx="14" formatCode="_(* #,##0_);_(* \(#,##0\);_(* &quot;-&quot;??_);_(@_)">
                        <c:v>45308665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399-44D5-A483-95529B539E95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Production'!$A$15</c15:sqref>
                        </c15:formulaRef>
                      </c:ext>
                    </c:extLst>
                    <c:strCache>
                      <c:ptCount val="1"/>
                      <c:pt idx="0">
                        <c:v>Sherman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Production'!$B$15:$S$15</c15:sqref>
                        </c15:fullRef>
                        <c15:formulaRef>
                          <c15:sqref>'Oil Production'!$B$15:$P$15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99584</c:v>
                      </c:pt>
                      <c:pt idx="1">
                        <c:v>100421</c:v>
                      </c:pt>
                      <c:pt idx="2">
                        <c:v>82480</c:v>
                      </c:pt>
                      <c:pt idx="3">
                        <c:v>68371</c:v>
                      </c:pt>
                      <c:pt idx="4">
                        <c:v>61134</c:v>
                      </c:pt>
                      <c:pt idx="5">
                        <c:v>58069</c:v>
                      </c:pt>
                      <c:pt idx="6">
                        <c:v>66954</c:v>
                      </c:pt>
                      <c:pt idx="7">
                        <c:v>63216</c:v>
                      </c:pt>
                      <c:pt idx="8">
                        <c:v>69296</c:v>
                      </c:pt>
                      <c:pt idx="9">
                        <c:v>66039</c:v>
                      </c:pt>
                      <c:pt idx="10">
                        <c:v>61878</c:v>
                      </c:pt>
                      <c:pt idx="11">
                        <c:v>61157</c:v>
                      </c:pt>
                      <c:pt idx="12">
                        <c:v>64819</c:v>
                      </c:pt>
                      <c:pt idx="13" formatCode="_(* #,##0_);_(* \(#,##0\);_(* &quot;-&quot;??_);_(@_)">
                        <c:v>77957</c:v>
                      </c:pt>
                      <c:pt idx="14" formatCode="_(* #,##0_);_(* \(#,##0\);_(* &quot;-&quot;??_);_(@_)">
                        <c:v>67498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399-44D5-A483-95529B539E95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Production'!$A$16</c15:sqref>
                        </c15:formulaRef>
                      </c:ext>
                    </c:extLst>
                    <c:strCache>
                      <c:ptCount val="1"/>
                      <c:pt idx="0">
                        <c:v>Borden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Production'!$B$16:$S$16</c15:sqref>
                        </c15:fullRef>
                        <c15:formulaRef>
                          <c15:sqref>'Oil Production'!$B$16:$P$16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3676903</c:v>
                      </c:pt>
                      <c:pt idx="1">
                        <c:v>3662527</c:v>
                      </c:pt>
                      <c:pt idx="2">
                        <c:v>3526909</c:v>
                      </c:pt>
                      <c:pt idx="3">
                        <c:v>3382773</c:v>
                      </c:pt>
                      <c:pt idx="4">
                        <c:v>3523872</c:v>
                      </c:pt>
                      <c:pt idx="5">
                        <c:v>3584759</c:v>
                      </c:pt>
                      <c:pt idx="6">
                        <c:v>3780939</c:v>
                      </c:pt>
                      <c:pt idx="7">
                        <c:v>3623825</c:v>
                      </c:pt>
                      <c:pt idx="8">
                        <c:v>3036932</c:v>
                      </c:pt>
                      <c:pt idx="9">
                        <c:v>2921485</c:v>
                      </c:pt>
                      <c:pt idx="10">
                        <c:v>2585613</c:v>
                      </c:pt>
                      <c:pt idx="11">
                        <c:v>3853946</c:v>
                      </c:pt>
                      <c:pt idx="12">
                        <c:v>7522134</c:v>
                      </c:pt>
                      <c:pt idx="13" formatCode="_(* #,##0_);_(* \(#,##0\);_(* &quot;-&quot;??_);_(@_)">
                        <c:v>7398544</c:v>
                      </c:pt>
                      <c:pt idx="14" formatCode="_(* #,##0_);_(* \(#,##0\);_(* &quot;-&quot;??_);_(@_)">
                        <c:v>5081080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399-44D5-A483-95529B539E95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Production'!$A$17</c15:sqref>
                        </c15:formulaRef>
                      </c:ext>
                    </c:extLst>
                    <c:strCache>
                      <c:ptCount val="1"/>
                      <c:pt idx="0">
                        <c:v>Cochran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Production'!$B$17:$S$17</c15:sqref>
                        </c15:fullRef>
                        <c15:formulaRef>
                          <c15:sqref>'Oil Production'!$B$17:$P$17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3876594</c:v>
                      </c:pt>
                      <c:pt idx="1">
                        <c:v>3808588</c:v>
                      </c:pt>
                      <c:pt idx="2">
                        <c:v>3704182</c:v>
                      </c:pt>
                      <c:pt idx="3">
                        <c:v>3625221</c:v>
                      </c:pt>
                      <c:pt idx="4">
                        <c:v>3687345</c:v>
                      </c:pt>
                      <c:pt idx="5">
                        <c:v>3617243</c:v>
                      </c:pt>
                      <c:pt idx="6">
                        <c:v>3337469</c:v>
                      </c:pt>
                      <c:pt idx="7">
                        <c:v>3310322</c:v>
                      </c:pt>
                      <c:pt idx="8">
                        <c:v>3075747</c:v>
                      </c:pt>
                      <c:pt idx="9">
                        <c:v>2824017</c:v>
                      </c:pt>
                      <c:pt idx="10">
                        <c:v>2595736</c:v>
                      </c:pt>
                      <c:pt idx="11">
                        <c:v>2650692</c:v>
                      </c:pt>
                      <c:pt idx="12">
                        <c:v>2650480</c:v>
                      </c:pt>
                      <c:pt idx="13" formatCode="_(* #,##0_);_(* \(#,##0\);_(* &quot;-&quot;??_);_(@_)">
                        <c:v>2623646</c:v>
                      </c:pt>
                      <c:pt idx="14" formatCode="_(* #,##0_);_(* \(#,##0\);_(* &quot;-&quot;??_);_(@_)">
                        <c:v>2333799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A399-44D5-A483-95529B539E95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Production'!$A$18</c15:sqref>
                        </c15:formulaRef>
                      </c:ext>
                    </c:extLst>
                    <c:strCache>
                      <c:ptCount val="1"/>
                      <c:pt idx="0">
                        <c:v>Cottle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Production'!$B$18:$S$18</c15:sqref>
                        </c15:fullRef>
                        <c15:formulaRef>
                          <c15:sqref>'Oil Production'!$B$18:$P$18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153843</c:v>
                      </c:pt>
                      <c:pt idx="1">
                        <c:v>189002</c:v>
                      </c:pt>
                      <c:pt idx="2">
                        <c:v>153972</c:v>
                      </c:pt>
                      <c:pt idx="3">
                        <c:v>112596</c:v>
                      </c:pt>
                      <c:pt idx="4">
                        <c:v>136995</c:v>
                      </c:pt>
                      <c:pt idx="5">
                        <c:v>148967</c:v>
                      </c:pt>
                      <c:pt idx="6">
                        <c:v>139503</c:v>
                      </c:pt>
                      <c:pt idx="7">
                        <c:v>137301</c:v>
                      </c:pt>
                      <c:pt idx="8">
                        <c:v>117082</c:v>
                      </c:pt>
                      <c:pt idx="9">
                        <c:v>136580</c:v>
                      </c:pt>
                      <c:pt idx="10">
                        <c:v>192147</c:v>
                      </c:pt>
                      <c:pt idx="11">
                        <c:v>147979</c:v>
                      </c:pt>
                      <c:pt idx="12">
                        <c:v>122644</c:v>
                      </c:pt>
                      <c:pt idx="13" formatCode="_(* #,##0_);_(* \(#,##0\);_(* &quot;-&quot;??_);_(@_)">
                        <c:v>101610</c:v>
                      </c:pt>
                      <c:pt idx="14" formatCode="_(* #,##0_);_(* \(#,##0\);_(* &quot;-&quot;??_);_(@_)">
                        <c:v>113758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399-44D5-A483-95529B539E95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Production'!$A$19</c15:sqref>
                        </c15:formulaRef>
                      </c:ext>
                    </c:extLst>
                    <c:strCache>
                      <c:ptCount val="1"/>
                      <c:pt idx="0">
                        <c:v>Coke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Production'!$B$19:$S$19</c15:sqref>
                        </c15:fullRef>
                        <c15:formulaRef>
                          <c15:sqref>'Oil Production'!$B$19:$P$19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476870</c:v>
                      </c:pt>
                      <c:pt idx="1">
                        <c:v>564093</c:v>
                      </c:pt>
                      <c:pt idx="2">
                        <c:v>664869</c:v>
                      </c:pt>
                      <c:pt idx="3">
                        <c:v>802697</c:v>
                      </c:pt>
                      <c:pt idx="4">
                        <c:v>705139</c:v>
                      </c:pt>
                      <c:pt idx="5">
                        <c:v>785602</c:v>
                      </c:pt>
                      <c:pt idx="6">
                        <c:v>723748</c:v>
                      </c:pt>
                      <c:pt idx="7">
                        <c:v>710406</c:v>
                      </c:pt>
                      <c:pt idx="8">
                        <c:v>604456</c:v>
                      </c:pt>
                      <c:pt idx="9">
                        <c:v>452845</c:v>
                      </c:pt>
                      <c:pt idx="10">
                        <c:v>399295</c:v>
                      </c:pt>
                      <c:pt idx="11">
                        <c:v>362133</c:v>
                      </c:pt>
                      <c:pt idx="12">
                        <c:v>311991</c:v>
                      </c:pt>
                      <c:pt idx="13" formatCode="_(* #,##0_);_(* \(#,##0\);_(* &quot;-&quot;??_);_(@_)">
                        <c:v>234616</c:v>
                      </c:pt>
                      <c:pt idx="14" formatCode="_(* #,##0_);_(* \(#,##0\);_(* &quot;-&quot;??_);_(@_)">
                        <c:v>237681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5-A399-44D5-A483-95529B539E95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Production'!$A$20</c15:sqref>
                        </c15:formulaRef>
                      </c:ext>
                    </c:extLst>
                    <c:strCache>
                      <c:ptCount val="1"/>
                      <c:pt idx="0">
                        <c:v>Carson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Production'!$B$20:$S$20</c15:sqref>
                        </c15:fullRef>
                        <c15:formulaRef>
                          <c15:sqref>'Oil Production'!$B$20:$P$20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285045</c:v>
                      </c:pt>
                      <c:pt idx="1">
                        <c:v>283455</c:v>
                      </c:pt>
                      <c:pt idx="2">
                        <c:v>267608</c:v>
                      </c:pt>
                      <c:pt idx="3">
                        <c:v>251755</c:v>
                      </c:pt>
                      <c:pt idx="4">
                        <c:v>235966</c:v>
                      </c:pt>
                      <c:pt idx="5">
                        <c:v>223272</c:v>
                      </c:pt>
                      <c:pt idx="6">
                        <c:v>215371</c:v>
                      </c:pt>
                      <c:pt idx="7">
                        <c:v>208664</c:v>
                      </c:pt>
                      <c:pt idx="8">
                        <c:v>169057</c:v>
                      </c:pt>
                      <c:pt idx="9">
                        <c:v>131372</c:v>
                      </c:pt>
                      <c:pt idx="10">
                        <c:v>123424</c:v>
                      </c:pt>
                      <c:pt idx="11">
                        <c:v>116674</c:v>
                      </c:pt>
                      <c:pt idx="12">
                        <c:v>143251</c:v>
                      </c:pt>
                      <c:pt idx="13" formatCode="_(* #,##0_);_(* \(#,##0\);_(* &quot;-&quot;??_);_(@_)">
                        <c:v>119205</c:v>
                      </c:pt>
                      <c:pt idx="14" formatCode="_(* #,##0_);_(* \(#,##0\);_(* &quot;-&quot;??_);_(@_)">
                        <c:v>123319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6-A399-44D5-A483-95529B539E95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Production'!$A$21</c15:sqref>
                        </c15:formulaRef>
                      </c:ext>
                    </c:extLst>
                    <c:strCache>
                      <c:ptCount val="1"/>
                      <c:pt idx="0">
                        <c:v>Knox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Production'!$B$21:$S$21</c15:sqref>
                        </c15:fullRef>
                        <c15:formulaRef>
                          <c15:sqref>'Oil Production'!$B$21:$P$21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222528</c:v>
                      </c:pt>
                      <c:pt idx="1">
                        <c:v>223425</c:v>
                      </c:pt>
                      <c:pt idx="2">
                        <c:v>195135</c:v>
                      </c:pt>
                      <c:pt idx="3">
                        <c:v>183105</c:v>
                      </c:pt>
                      <c:pt idx="4">
                        <c:v>182173</c:v>
                      </c:pt>
                      <c:pt idx="5">
                        <c:v>202623</c:v>
                      </c:pt>
                      <c:pt idx="6">
                        <c:v>281960</c:v>
                      </c:pt>
                      <c:pt idx="7">
                        <c:v>195139</c:v>
                      </c:pt>
                      <c:pt idx="8">
                        <c:v>185750</c:v>
                      </c:pt>
                      <c:pt idx="9">
                        <c:v>161064</c:v>
                      </c:pt>
                      <c:pt idx="10">
                        <c:v>149171</c:v>
                      </c:pt>
                      <c:pt idx="11">
                        <c:v>163303</c:v>
                      </c:pt>
                      <c:pt idx="12">
                        <c:v>174436</c:v>
                      </c:pt>
                      <c:pt idx="13" formatCode="_(* #,##0_);_(* \(#,##0\);_(* &quot;-&quot;??_);_(@_)">
                        <c:v>173899</c:v>
                      </c:pt>
                      <c:pt idx="14" formatCode="_(* #,##0_);_(* \(#,##0\);_(* &quot;-&quot;??_);_(@_)">
                        <c:v>185828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7-A399-44D5-A483-95529B539E95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Production'!$A$22</c15:sqref>
                        </c15:formulaRef>
                      </c:ext>
                    </c:extLst>
                    <c:strCache>
                      <c:ptCount val="1"/>
                      <c:pt idx="0">
                        <c:v>Moore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Production'!$B$22:$S$22</c15:sqref>
                        </c15:fullRef>
                        <c15:formulaRef>
                          <c15:sqref>'Oil Production'!$B$22:$P$22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322170</c:v>
                      </c:pt>
                      <c:pt idx="1">
                        <c:v>336611</c:v>
                      </c:pt>
                      <c:pt idx="2">
                        <c:v>311096</c:v>
                      </c:pt>
                      <c:pt idx="3">
                        <c:v>279110</c:v>
                      </c:pt>
                      <c:pt idx="4">
                        <c:v>272926</c:v>
                      </c:pt>
                      <c:pt idx="5">
                        <c:v>304507</c:v>
                      </c:pt>
                      <c:pt idx="6">
                        <c:v>291951</c:v>
                      </c:pt>
                      <c:pt idx="7">
                        <c:v>261866</c:v>
                      </c:pt>
                      <c:pt idx="8">
                        <c:v>278880</c:v>
                      </c:pt>
                      <c:pt idx="9">
                        <c:v>366712</c:v>
                      </c:pt>
                      <c:pt idx="10">
                        <c:v>341934</c:v>
                      </c:pt>
                      <c:pt idx="11">
                        <c:v>260402</c:v>
                      </c:pt>
                      <c:pt idx="12">
                        <c:v>241682</c:v>
                      </c:pt>
                      <c:pt idx="13" formatCode="_(* #,##0_);_(* \(#,##0\);_(* &quot;-&quot;??_);_(@_)">
                        <c:v>195939</c:v>
                      </c:pt>
                      <c:pt idx="14" formatCode="_(* #,##0_);_(* \(#,##0\);_(* &quot;-&quot;??_);_(@_)">
                        <c:v>243377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8-A399-44D5-A483-95529B539E95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Production'!$A$23</c15:sqref>
                        </c15:formulaRef>
                      </c:ext>
                    </c:extLst>
                    <c:strCache>
                      <c:ptCount val="1"/>
                      <c:pt idx="0">
                        <c:v>Concho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Production'!$B$23:$S$23</c15:sqref>
                        </c15:fullRef>
                        <c15:formulaRef>
                          <c15:sqref>'Oil Production'!$B$23:$P$23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438460</c:v>
                      </c:pt>
                      <c:pt idx="1">
                        <c:v>406402</c:v>
                      </c:pt>
                      <c:pt idx="2">
                        <c:v>374199</c:v>
                      </c:pt>
                      <c:pt idx="3">
                        <c:v>390665</c:v>
                      </c:pt>
                      <c:pt idx="4">
                        <c:v>350806</c:v>
                      </c:pt>
                      <c:pt idx="5">
                        <c:v>323077</c:v>
                      </c:pt>
                      <c:pt idx="6">
                        <c:v>309835</c:v>
                      </c:pt>
                      <c:pt idx="7">
                        <c:v>312455</c:v>
                      </c:pt>
                      <c:pt idx="8">
                        <c:v>254946</c:v>
                      </c:pt>
                      <c:pt idx="9">
                        <c:v>264282</c:v>
                      </c:pt>
                      <c:pt idx="10">
                        <c:v>272827</c:v>
                      </c:pt>
                      <c:pt idx="11">
                        <c:v>282410</c:v>
                      </c:pt>
                      <c:pt idx="12">
                        <c:v>270317</c:v>
                      </c:pt>
                      <c:pt idx="13" formatCode="_(* #,##0_);_(* \(#,##0\);_(* &quot;-&quot;??_);_(@_)">
                        <c:v>215980</c:v>
                      </c:pt>
                      <c:pt idx="14" formatCode="_(* #,##0_);_(* \(#,##0\);_(* &quot;-&quot;??_);_(@_)">
                        <c:v>183290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9-A399-44D5-A483-95529B539E95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Production'!$A$24</c15:sqref>
                        </c15:formulaRef>
                      </c:ext>
                    </c:extLst>
                    <c:strCache>
                      <c:ptCount val="1"/>
                      <c:pt idx="0">
                        <c:v>Lamb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Production'!$B$24:$S$24</c15:sqref>
                        </c15:fullRef>
                        <c15:formulaRef>
                          <c15:sqref>'Oil Production'!$B$24:$P$24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575142</c:v>
                      </c:pt>
                      <c:pt idx="1">
                        <c:v>684145</c:v>
                      </c:pt>
                      <c:pt idx="2">
                        <c:v>564608</c:v>
                      </c:pt>
                      <c:pt idx="3">
                        <c:v>457315</c:v>
                      </c:pt>
                      <c:pt idx="4">
                        <c:v>437838</c:v>
                      </c:pt>
                      <c:pt idx="5">
                        <c:v>386744</c:v>
                      </c:pt>
                      <c:pt idx="6">
                        <c:v>336539</c:v>
                      </c:pt>
                      <c:pt idx="7">
                        <c:v>344680</c:v>
                      </c:pt>
                      <c:pt idx="8">
                        <c:v>298860</c:v>
                      </c:pt>
                      <c:pt idx="9">
                        <c:v>293577</c:v>
                      </c:pt>
                      <c:pt idx="10">
                        <c:v>195251</c:v>
                      </c:pt>
                      <c:pt idx="11">
                        <c:v>200253</c:v>
                      </c:pt>
                      <c:pt idx="12">
                        <c:v>205453</c:v>
                      </c:pt>
                      <c:pt idx="13" formatCode="_(* #,##0_);_(* \(#,##0\);_(* &quot;-&quot;??_);_(@_)">
                        <c:v>210397</c:v>
                      </c:pt>
                      <c:pt idx="14" formatCode="_(* #,##0_);_(* \(#,##0\);_(* &quot;-&quot;??_);_(@_)">
                        <c:v>195595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A-A399-44D5-A483-95529B539E95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Production'!$A$25</c15:sqref>
                        </c15:formulaRef>
                      </c:ext>
                    </c:extLst>
                    <c:strCache>
                      <c:ptCount val="1"/>
                      <c:pt idx="0">
                        <c:v>Crane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Production'!$B$25:$S$25</c15:sqref>
                        </c15:fullRef>
                        <c15:formulaRef>
                          <c15:sqref>'Oil Production'!$B$25:$P$25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9436359</c:v>
                      </c:pt>
                      <c:pt idx="1">
                        <c:v>9547561</c:v>
                      </c:pt>
                      <c:pt idx="2">
                        <c:v>8994806</c:v>
                      </c:pt>
                      <c:pt idx="3">
                        <c:v>8947763</c:v>
                      </c:pt>
                      <c:pt idx="4">
                        <c:v>8846265</c:v>
                      </c:pt>
                      <c:pt idx="5">
                        <c:v>9169600</c:v>
                      </c:pt>
                      <c:pt idx="6">
                        <c:v>10518698</c:v>
                      </c:pt>
                      <c:pt idx="7">
                        <c:v>10693449</c:v>
                      </c:pt>
                      <c:pt idx="8">
                        <c:v>10169394</c:v>
                      </c:pt>
                      <c:pt idx="9">
                        <c:v>8302860</c:v>
                      </c:pt>
                      <c:pt idx="10">
                        <c:v>7169461</c:v>
                      </c:pt>
                      <c:pt idx="11">
                        <c:v>6758679</c:v>
                      </c:pt>
                      <c:pt idx="12">
                        <c:v>7410122</c:v>
                      </c:pt>
                      <c:pt idx="13" formatCode="_(* #,##0_);_(* \(#,##0\);_(* &quot;-&quot;??_);_(@_)">
                        <c:v>7052533</c:v>
                      </c:pt>
                      <c:pt idx="14" formatCode="_(* #,##0_);_(* \(#,##0\);_(* &quot;-&quot;??_);_(@_)">
                        <c:v>6628063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B-A399-44D5-A483-95529B539E95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Production'!$A$26</c15:sqref>
                        </c15:formulaRef>
                      </c:ext>
                    </c:extLst>
                    <c:strCache>
                      <c:ptCount val="1"/>
                      <c:pt idx="0">
                        <c:v>Crockett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Production'!$B$26:$S$26</c15:sqref>
                        </c15:fullRef>
                        <c15:formulaRef>
                          <c15:sqref>'Oil Production'!$B$26:$P$26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5667970</c:v>
                      </c:pt>
                      <c:pt idx="1">
                        <c:v>5886628</c:v>
                      </c:pt>
                      <c:pt idx="2">
                        <c:v>5441780</c:v>
                      </c:pt>
                      <c:pt idx="3">
                        <c:v>5272946</c:v>
                      </c:pt>
                      <c:pt idx="4">
                        <c:v>5407776</c:v>
                      </c:pt>
                      <c:pt idx="5">
                        <c:v>6417573</c:v>
                      </c:pt>
                      <c:pt idx="6">
                        <c:v>8904868</c:v>
                      </c:pt>
                      <c:pt idx="7">
                        <c:v>11657724</c:v>
                      </c:pt>
                      <c:pt idx="8">
                        <c:v>10617318</c:v>
                      </c:pt>
                      <c:pt idx="9">
                        <c:v>9046487</c:v>
                      </c:pt>
                      <c:pt idx="10">
                        <c:v>8882430</c:v>
                      </c:pt>
                      <c:pt idx="11">
                        <c:v>7597896</c:v>
                      </c:pt>
                      <c:pt idx="12">
                        <c:v>6293540</c:v>
                      </c:pt>
                      <c:pt idx="13" formatCode="_(* #,##0_);_(* \(#,##0\);_(* &quot;-&quot;??_);_(@_)">
                        <c:v>5357097</c:v>
                      </c:pt>
                      <c:pt idx="14" formatCode="_(* #,##0_);_(* \(#,##0\);_(* &quot;-&quot;??_);_(@_)">
                        <c:v>4881071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C-A399-44D5-A483-95529B539E95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Production'!$A$27</c15:sqref>
                        </c15:formulaRef>
                      </c:ext>
                    </c:extLst>
                    <c:strCache>
                      <c:ptCount val="1"/>
                      <c:pt idx="0">
                        <c:v>Potter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Production'!$B$27:$S$27</c15:sqref>
                        </c15:fullRef>
                        <c15:formulaRef>
                          <c15:sqref>'Oil Production'!$B$27:$P$27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186995</c:v>
                      </c:pt>
                      <c:pt idx="1">
                        <c:v>208761</c:v>
                      </c:pt>
                      <c:pt idx="2">
                        <c:v>168827</c:v>
                      </c:pt>
                      <c:pt idx="3">
                        <c:v>152254</c:v>
                      </c:pt>
                      <c:pt idx="4">
                        <c:v>162956</c:v>
                      </c:pt>
                      <c:pt idx="5">
                        <c:v>180009</c:v>
                      </c:pt>
                      <c:pt idx="6">
                        <c:v>198706</c:v>
                      </c:pt>
                      <c:pt idx="7">
                        <c:v>288287</c:v>
                      </c:pt>
                      <c:pt idx="8">
                        <c:v>550176</c:v>
                      </c:pt>
                      <c:pt idx="9">
                        <c:v>589378</c:v>
                      </c:pt>
                      <c:pt idx="10">
                        <c:v>628695</c:v>
                      </c:pt>
                      <c:pt idx="11">
                        <c:v>753302</c:v>
                      </c:pt>
                      <c:pt idx="12">
                        <c:v>739469</c:v>
                      </c:pt>
                      <c:pt idx="13" formatCode="_(* #,##0_);_(* \(#,##0\);_(* &quot;-&quot;??_);_(@_)">
                        <c:v>457603</c:v>
                      </c:pt>
                      <c:pt idx="14" formatCode="_(* #,##0_);_(* \(#,##0\);_(* &quot;-&quot;??_);_(@_)">
                        <c:v>361667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D-A399-44D5-A483-95529B539E95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Production'!$A$28</c15:sqref>
                        </c15:formulaRef>
                      </c:ext>
                    </c:extLst>
                    <c:strCache>
                      <c:ptCount val="1"/>
                      <c:pt idx="0">
                        <c:v>Crosby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Production'!$B$28:$S$28</c15:sqref>
                        </c15:fullRef>
                        <c15:formulaRef>
                          <c15:sqref>'Oil Production'!$B$28:$P$28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516913</c:v>
                      </c:pt>
                      <c:pt idx="1">
                        <c:v>560738</c:v>
                      </c:pt>
                      <c:pt idx="2">
                        <c:v>611395</c:v>
                      </c:pt>
                      <c:pt idx="3">
                        <c:v>642897</c:v>
                      </c:pt>
                      <c:pt idx="4">
                        <c:v>744818</c:v>
                      </c:pt>
                      <c:pt idx="5">
                        <c:v>837709</c:v>
                      </c:pt>
                      <c:pt idx="6">
                        <c:v>1102030</c:v>
                      </c:pt>
                      <c:pt idx="7">
                        <c:v>1566717</c:v>
                      </c:pt>
                      <c:pt idx="8">
                        <c:v>1555765</c:v>
                      </c:pt>
                      <c:pt idx="9">
                        <c:v>1245728</c:v>
                      </c:pt>
                      <c:pt idx="10">
                        <c:v>1165242</c:v>
                      </c:pt>
                      <c:pt idx="11">
                        <c:v>1005018</c:v>
                      </c:pt>
                      <c:pt idx="12">
                        <c:v>922783</c:v>
                      </c:pt>
                      <c:pt idx="13" formatCode="_(* #,##0_);_(* \(#,##0\);_(* &quot;-&quot;??_);_(@_)">
                        <c:v>663179</c:v>
                      </c:pt>
                      <c:pt idx="14" formatCode="_(* #,##0_);_(* \(#,##0\);_(* &quot;-&quot;??_);_(@_)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E-A399-44D5-A483-95529B539E95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Production'!$A$29</c15:sqref>
                        </c15:formulaRef>
                      </c:ext>
                    </c:extLst>
                    <c:strCache>
                      <c:ptCount val="1"/>
                      <c:pt idx="0">
                        <c:v>Culberson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Production'!$B$29:$S$29</c15:sqref>
                        </c15:fullRef>
                        <c15:formulaRef>
                          <c15:sqref>'Oil Production'!$B$29:$P$29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103613</c:v>
                      </c:pt>
                      <c:pt idx="1">
                        <c:v>98679</c:v>
                      </c:pt>
                      <c:pt idx="2">
                        <c:v>96030</c:v>
                      </c:pt>
                      <c:pt idx="3">
                        <c:v>168560</c:v>
                      </c:pt>
                      <c:pt idx="4">
                        <c:v>443943</c:v>
                      </c:pt>
                      <c:pt idx="5">
                        <c:v>1546223</c:v>
                      </c:pt>
                      <c:pt idx="6">
                        <c:v>3551459</c:v>
                      </c:pt>
                      <c:pt idx="7">
                        <c:v>7745236</c:v>
                      </c:pt>
                      <c:pt idx="8">
                        <c:v>11210309</c:v>
                      </c:pt>
                      <c:pt idx="9">
                        <c:v>13666616</c:v>
                      </c:pt>
                      <c:pt idx="10">
                        <c:v>15804248</c:v>
                      </c:pt>
                      <c:pt idx="11">
                        <c:v>23296476</c:v>
                      </c:pt>
                      <c:pt idx="12">
                        <c:v>31592706</c:v>
                      </c:pt>
                      <c:pt idx="13" formatCode="_(* #,##0_);_(* \(#,##0\);_(* &quot;-&quot;??_);_(@_)">
                        <c:v>38193947</c:v>
                      </c:pt>
                      <c:pt idx="14" formatCode="_(* #,##0_);_(* \(#,##0\);_(* &quot;-&quot;??_);_(@_)">
                        <c:v>35960169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F-A399-44D5-A483-95529B539E95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Production'!$A$30</c15:sqref>
                        </c15:formulaRef>
                      </c:ext>
                    </c:extLst>
                    <c:strCache>
                      <c:ptCount val="1"/>
                      <c:pt idx="0">
                        <c:v>Dawson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Production'!$B$30:$S$30</c15:sqref>
                        </c15:fullRef>
                        <c15:formulaRef>
                          <c15:sqref>'Oil Production'!$B$30:$P$30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4439336</c:v>
                      </c:pt>
                      <c:pt idx="1">
                        <c:v>4218149</c:v>
                      </c:pt>
                      <c:pt idx="2">
                        <c:v>3923610</c:v>
                      </c:pt>
                      <c:pt idx="3">
                        <c:v>3754905</c:v>
                      </c:pt>
                      <c:pt idx="4">
                        <c:v>3712837</c:v>
                      </c:pt>
                      <c:pt idx="5">
                        <c:v>3855435</c:v>
                      </c:pt>
                      <c:pt idx="6">
                        <c:v>4174390</c:v>
                      </c:pt>
                      <c:pt idx="7">
                        <c:v>4139367</c:v>
                      </c:pt>
                      <c:pt idx="8">
                        <c:v>3758687</c:v>
                      </c:pt>
                      <c:pt idx="9">
                        <c:v>3459916</c:v>
                      </c:pt>
                      <c:pt idx="10">
                        <c:v>3416086</c:v>
                      </c:pt>
                      <c:pt idx="11">
                        <c:v>3434564</c:v>
                      </c:pt>
                      <c:pt idx="12">
                        <c:v>3090742</c:v>
                      </c:pt>
                      <c:pt idx="13" formatCode="_(* #,##0_);_(* \(#,##0\);_(* &quot;-&quot;??_);_(@_)">
                        <c:v>2941647</c:v>
                      </c:pt>
                      <c:pt idx="14" formatCode="_(* #,##0_);_(* \(#,##0\);_(* &quot;-&quot;??_);_(@_)">
                        <c:v>3366382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0-A399-44D5-A483-95529B539E95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Production'!$A$31</c15:sqref>
                        </c15:formulaRef>
                      </c:ext>
                    </c:extLst>
                    <c:strCache>
                      <c:ptCount val="1"/>
                      <c:pt idx="0">
                        <c:v>Dickens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Production'!$B$31:$S$31</c15:sqref>
                        </c15:fullRef>
                        <c15:formulaRef>
                          <c15:sqref>'Oil Production'!$B$31:$P$31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1340338</c:v>
                      </c:pt>
                      <c:pt idx="1">
                        <c:v>1286611</c:v>
                      </c:pt>
                      <c:pt idx="2">
                        <c:v>1111893</c:v>
                      </c:pt>
                      <c:pt idx="3">
                        <c:v>1010743</c:v>
                      </c:pt>
                      <c:pt idx="4">
                        <c:v>860696</c:v>
                      </c:pt>
                      <c:pt idx="5">
                        <c:v>782826</c:v>
                      </c:pt>
                      <c:pt idx="6">
                        <c:v>679360</c:v>
                      </c:pt>
                      <c:pt idx="7">
                        <c:v>650233</c:v>
                      </c:pt>
                      <c:pt idx="8">
                        <c:v>542538</c:v>
                      </c:pt>
                      <c:pt idx="9">
                        <c:v>466154</c:v>
                      </c:pt>
                      <c:pt idx="10">
                        <c:v>491175</c:v>
                      </c:pt>
                      <c:pt idx="11">
                        <c:v>480503</c:v>
                      </c:pt>
                      <c:pt idx="12">
                        <c:v>427317</c:v>
                      </c:pt>
                      <c:pt idx="13" formatCode="_(* #,##0_);_(* \(#,##0\);_(* &quot;-&quot;??_);_(@_)">
                        <c:v>356114</c:v>
                      </c:pt>
                      <c:pt idx="14" formatCode="_(* #,##0_);_(* \(#,##0\);_(* &quot;-&quot;??_);_(@_)">
                        <c:v>321339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1-A399-44D5-A483-95529B539E95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Production'!$A$33</c15:sqref>
                        </c15:formulaRef>
                      </c:ext>
                    </c:extLst>
                    <c:strCache>
                      <c:ptCount val="1"/>
                      <c:pt idx="0">
                        <c:v>Gray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Production'!$B$33:$S$33</c15:sqref>
                        </c15:fullRef>
                        <c15:formulaRef>
                          <c15:sqref>'Oil Production'!$B$33:$P$33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1178049</c:v>
                      </c:pt>
                      <c:pt idx="1">
                        <c:v>1160968</c:v>
                      </c:pt>
                      <c:pt idx="2">
                        <c:v>1065471</c:v>
                      </c:pt>
                      <c:pt idx="3">
                        <c:v>1067890</c:v>
                      </c:pt>
                      <c:pt idx="4">
                        <c:v>1057869</c:v>
                      </c:pt>
                      <c:pt idx="5">
                        <c:v>1064875</c:v>
                      </c:pt>
                      <c:pt idx="6">
                        <c:v>1046985</c:v>
                      </c:pt>
                      <c:pt idx="7">
                        <c:v>1021633</c:v>
                      </c:pt>
                      <c:pt idx="8">
                        <c:v>964161</c:v>
                      </c:pt>
                      <c:pt idx="9">
                        <c:v>898796</c:v>
                      </c:pt>
                      <c:pt idx="10">
                        <c:v>924771</c:v>
                      </c:pt>
                      <c:pt idx="11">
                        <c:v>882721</c:v>
                      </c:pt>
                      <c:pt idx="12">
                        <c:v>860253</c:v>
                      </c:pt>
                      <c:pt idx="13" formatCode="_(* #,##0_);_(* \(#,##0\);_(* &quot;-&quot;??_);_(@_)">
                        <c:v>905673</c:v>
                      </c:pt>
                      <c:pt idx="14" formatCode="_(* #,##0_);_(* \(#,##0\);_(* &quot;-&quot;??_);_(@_)">
                        <c:v>843838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3-A399-44D5-A483-95529B539E95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Production'!$A$34</c15:sqref>
                        </c15:formulaRef>
                      </c:ext>
                    </c:extLst>
                    <c:strCache>
                      <c:ptCount val="1"/>
                      <c:pt idx="0">
                        <c:v>Fisher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Production'!$B$34:$S$34</c15:sqref>
                        </c15:fullRef>
                        <c15:formulaRef>
                          <c15:sqref>'Oil Production'!$B$34:$P$34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595167</c:v>
                      </c:pt>
                      <c:pt idx="1">
                        <c:v>807152</c:v>
                      </c:pt>
                      <c:pt idx="2">
                        <c:v>778952</c:v>
                      </c:pt>
                      <c:pt idx="3">
                        <c:v>795237</c:v>
                      </c:pt>
                      <c:pt idx="4">
                        <c:v>813817</c:v>
                      </c:pt>
                      <c:pt idx="5">
                        <c:v>827073</c:v>
                      </c:pt>
                      <c:pt idx="6">
                        <c:v>932577</c:v>
                      </c:pt>
                      <c:pt idx="7">
                        <c:v>1060679</c:v>
                      </c:pt>
                      <c:pt idx="8">
                        <c:v>1007498</c:v>
                      </c:pt>
                      <c:pt idx="9">
                        <c:v>843296</c:v>
                      </c:pt>
                      <c:pt idx="10">
                        <c:v>841332</c:v>
                      </c:pt>
                      <c:pt idx="11">
                        <c:v>982116</c:v>
                      </c:pt>
                      <c:pt idx="12">
                        <c:v>1319486</c:v>
                      </c:pt>
                      <c:pt idx="13" formatCode="_(* #,##0_);_(* \(#,##0\);_(* &quot;-&quot;??_);_(@_)">
                        <c:v>1824375</c:v>
                      </c:pt>
                      <c:pt idx="14" formatCode="_(* #,##0_);_(* \(#,##0\);_(* &quot;-&quot;??_);_(@_)">
                        <c:v>2142822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4-A399-44D5-A483-95529B539E95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Production'!$A$35</c15:sqref>
                        </c15:formulaRef>
                      </c:ext>
                    </c:extLst>
                    <c:strCache>
                      <c:ptCount val="1"/>
                      <c:pt idx="0">
                        <c:v>Gaines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Production'!$B$35:$S$35</c15:sqref>
                        </c15:fullRef>
                        <c15:formulaRef>
                          <c15:sqref>'Oil Production'!$B$35:$P$35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26929577</c:v>
                      </c:pt>
                      <c:pt idx="1">
                        <c:v>25503512</c:v>
                      </c:pt>
                      <c:pt idx="2">
                        <c:v>24640825</c:v>
                      </c:pt>
                      <c:pt idx="3">
                        <c:v>24664762</c:v>
                      </c:pt>
                      <c:pt idx="4">
                        <c:v>24790879</c:v>
                      </c:pt>
                      <c:pt idx="5">
                        <c:v>24907255</c:v>
                      </c:pt>
                      <c:pt idx="6">
                        <c:v>23721290</c:v>
                      </c:pt>
                      <c:pt idx="7">
                        <c:v>24075658</c:v>
                      </c:pt>
                      <c:pt idx="8">
                        <c:v>23984246</c:v>
                      </c:pt>
                      <c:pt idx="9">
                        <c:v>22525286</c:v>
                      </c:pt>
                      <c:pt idx="10">
                        <c:v>23637152</c:v>
                      </c:pt>
                      <c:pt idx="11">
                        <c:v>21712881</c:v>
                      </c:pt>
                      <c:pt idx="12">
                        <c:v>22073030</c:v>
                      </c:pt>
                      <c:pt idx="13" formatCode="_(* #,##0_);_(* \(#,##0\);_(* &quot;-&quot;??_);_(@_)">
                        <c:v>21648240</c:v>
                      </c:pt>
                      <c:pt idx="14" formatCode="_(* #,##0_);_(* \(#,##0\);_(* &quot;-&quot;??_);_(@_)">
                        <c:v>20228483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5-A399-44D5-A483-95529B539E95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Production'!$A$36</c15:sqref>
                        </c15:formulaRef>
                      </c:ext>
                    </c:extLst>
                    <c:strCache>
                      <c:ptCount val="1"/>
                      <c:pt idx="0">
                        <c:v>Garza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Production'!$B$36:$S$36</c15:sqref>
                        </c15:fullRef>
                        <c15:formulaRef>
                          <c15:sqref>'Oil Production'!$B$36:$P$36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3657677</c:v>
                      </c:pt>
                      <c:pt idx="1">
                        <c:v>3668041</c:v>
                      </c:pt>
                      <c:pt idx="2">
                        <c:v>3457187</c:v>
                      </c:pt>
                      <c:pt idx="3">
                        <c:v>3182271</c:v>
                      </c:pt>
                      <c:pt idx="4">
                        <c:v>3089979</c:v>
                      </c:pt>
                      <c:pt idx="5">
                        <c:v>3004754</c:v>
                      </c:pt>
                      <c:pt idx="6">
                        <c:v>2893139</c:v>
                      </c:pt>
                      <c:pt idx="7">
                        <c:v>2822861</c:v>
                      </c:pt>
                      <c:pt idx="8">
                        <c:v>2649412</c:v>
                      </c:pt>
                      <c:pt idx="9">
                        <c:v>2505245</c:v>
                      </c:pt>
                      <c:pt idx="10">
                        <c:v>2355039</c:v>
                      </c:pt>
                      <c:pt idx="11">
                        <c:v>2291151</c:v>
                      </c:pt>
                      <c:pt idx="12">
                        <c:v>2140096</c:v>
                      </c:pt>
                      <c:pt idx="13" formatCode="_(* #,##0_);_(* \(#,##0\);_(* &quot;-&quot;??_);_(@_)">
                        <c:v>1900854</c:v>
                      </c:pt>
                      <c:pt idx="14" formatCode="_(* #,##0_);_(* \(#,##0\);_(* &quot;-&quot;??_);_(@_)">
                        <c:v>1766877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6-A399-44D5-A483-95529B539E95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Production'!$A$37</c15:sqref>
                        </c15:formulaRef>
                      </c:ext>
                    </c:extLst>
                    <c:strCache>
                      <c:ptCount val="1"/>
                      <c:pt idx="0">
                        <c:v>Glasscock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Production'!$B$37:$S$37</c15:sqref>
                        </c15:fullRef>
                        <c15:formulaRef>
                          <c15:sqref>'Oil Production'!$B$37:$P$37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3773878</c:v>
                      </c:pt>
                      <c:pt idx="1">
                        <c:v>3692944</c:v>
                      </c:pt>
                      <c:pt idx="2">
                        <c:v>3957257</c:v>
                      </c:pt>
                      <c:pt idx="3">
                        <c:v>5051416</c:v>
                      </c:pt>
                      <c:pt idx="4">
                        <c:v>9191341</c:v>
                      </c:pt>
                      <c:pt idx="5">
                        <c:v>15537934</c:v>
                      </c:pt>
                      <c:pt idx="6">
                        <c:v>19644399</c:v>
                      </c:pt>
                      <c:pt idx="7">
                        <c:v>24648420</c:v>
                      </c:pt>
                      <c:pt idx="8">
                        <c:v>27249425</c:v>
                      </c:pt>
                      <c:pt idx="9">
                        <c:v>25410877</c:v>
                      </c:pt>
                      <c:pt idx="10">
                        <c:v>30402261</c:v>
                      </c:pt>
                      <c:pt idx="11">
                        <c:v>40829580</c:v>
                      </c:pt>
                      <c:pt idx="12">
                        <c:v>45198415</c:v>
                      </c:pt>
                      <c:pt idx="13" formatCode="_(* #,##0_);_(* \(#,##0\);_(* &quot;-&quot;??_);_(@_)">
                        <c:v>49016957</c:v>
                      </c:pt>
                      <c:pt idx="14" formatCode="_(* #,##0_);_(* \(#,##0\);_(* &quot;-&quot;??_);_(@_)">
                        <c:v>40820635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7-A399-44D5-A483-95529B539E95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Production'!$A$38</c15:sqref>
                        </c15:formulaRef>
                      </c:ext>
                    </c:extLst>
                    <c:strCache>
                      <c:ptCount val="1"/>
                      <c:pt idx="0">
                        <c:v>Hockley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Production'!$B$38:$S$38</c15:sqref>
                        </c15:fullRef>
                        <c15:formulaRef>
                          <c15:sqref>'Oil Production'!$B$38:$P$38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18993115</c:v>
                      </c:pt>
                      <c:pt idx="1">
                        <c:v>18420266</c:v>
                      </c:pt>
                      <c:pt idx="2">
                        <c:v>17475699</c:v>
                      </c:pt>
                      <c:pt idx="3">
                        <c:v>16501063</c:v>
                      </c:pt>
                      <c:pt idx="4">
                        <c:v>15875589</c:v>
                      </c:pt>
                      <c:pt idx="5">
                        <c:v>15436200</c:v>
                      </c:pt>
                      <c:pt idx="6">
                        <c:v>14910695</c:v>
                      </c:pt>
                      <c:pt idx="7">
                        <c:v>14454955</c:v>
                      </c:pt>
                      <c:pt idx="8">
                        <c:v>13739057</c:v>
                      </c:pt>
                      <c:pt idx="9">
                        <c:v>12930128</c:v>
                      </c:pt>
                      <c:pt idx="10">
                        <c:v>12651143</c:v>
                      </c:pt>
                      <c:pt idx="11">
                        <c:v>11157373</c:v>
                      </c:pt>
                      <c:pt idx="12">
                        <c:v>11918668</c:v>
                      </c:pt>
                      <c:pt idx="13" formatCode="_(* #,##0_);_(* \(#,##0\);_(* &quot;-&quot;??_);_(@_)">
                        <c:v>10797196</c:v>
                      </c:pt>
                      <c:pt idx="14" formatCode="_(* #,##0_);_(* \(#,##0\);_(* &quot;-&quot;??_);_(@_)">
                        <c:v>10512402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8-A399-44D5-A483-95529B539E95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Production'!$A$39</c15:sqref>
                        </c15:formulaRef>
                      </c:ext>
                    </c:extLst>
                    <c:strCache>
                      <c:ptCount val="1"/>
                      <c:pt idx="0">
                        <c:v>Hale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Production'!$B$39:$S$39</c15:sqref>
                        </c15:fullRef>
                        <c15:formulaRef>
                          <c15:sqref>'Oil Production'!$B$39:$P$39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2799959</c:v>
                      </c:pt>
                      <c:pt idx="1">
                        <c:v>2806339</c:v>
                      </c:pt>
                      <c:pt idx="2">
                        <c:v>2510105</c:v>
                      </c:pt>
                      <c:pt idx="3">
                        <c:v>2346528</c:v>
                      </c:pt>
                      <c:pt idx="4">
                        <c:v>2185795</c:v>
                      </c:pt>
                      <c:pt idx="5">
                        <c:v>1937467</c:v>
                      </c:pt>
                      <c:pt idx="6">
                        <c:v>1703815</c:v>
                      </c:pt>
                      <c:pt idx="7">
                        <c:v>1549194</c:v>
                      </c:pt>
                      <c:pt idx="8">
                        <c:v>1488596</c:v>
                      </c:pt>
                      <c:pt idx="9">
                        <c:v>1386201</c:v>
                      </c:pt>
                      <c:pt idx="10">
                        <c:v>1298414</c:v>
                      </c:pt>
                      <c:pt idx="11">
                        <c:v>1040030</c:v>
                      </c:pt>
                      <c:pt idx="12">
                        <c:v>954106</c:v>
                      </c:pt>
                      <c:pt idx="13" formatCode="_(* #,##0_);_(* \(#,##0\);_(* &quot;-&quot;??_);_(@_)">
                        <c:v>972809</c:v>
                      </c:pt>
                      <c:pt idx="14" formatCode="_(* #,##0_);_(* \(#,##0\);_(* &quot;-&quot;??_);_(@_)">
                        <c:v>918773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9-A399-44D5-A483-95529B539E95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Production'!$A$40</c15:sqref>
                        </c15:formulaRef>
                      </c:ext>
                    </c:extLst>
                    <c:strCache>
                      <c:ptCount val="1"/>
                      <c:pt idx="0">
                        <c:v>King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Production'!$B$40:$S$40</c15:sqref>
                        </c15:fullRef>
                        <c15:formulaRef>
                          <c15:sqref>'Oil Production'!$B$40:$P$40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2054340</c:v>
                      </c:pt>
                      <c:pt idx="1">
                        <c:v>1966076</c:v>
                      </c:pt>
                      <c:pt idx="2">
                        <c:v>1852113</c:v>
                      </c:pt>
                      <c:pt idx="3">
                        <c:v>1551180</c:v>
                      </c:pt>
                      <c:pt idx="4">
                        <c:v>1408994</c:v>
                      </c:pt>
                      <c:pt idx="5">
                        <c:v>1376665</c:v>
                      </c:pt>
                      <c:pt idx="6">
                        <c:v>1303659</c:v>
                      </c:pt>
                      <c:pt idx="7">
                        <c:v>1370113</c:v>
                      </c:pt>
                      <c:pt idx="8">
                        <c:v>1778983</c:v>
                      </c:pt>
                      <c:pt idx="9">
                        <c:v>2008295</c:v>
                      </c:pt>
                      <c:pt idx="10">
                        <c:v>1991398</c:v>
                      </c:pt>
                      <c:pt idx="11">
                        <c:v>1863981</c:v>
                      </c:pt>
                      <c:pt idx="12">
                        <c:v>1801049</c:v>
                      </c:pt>
                      <c:pt idx="13" formatCode="_(* #,##0_);_(* \(#,##0\);_(* &quot;-&quot;??_);_(@_)">
                        <c:v>1475737</c:v>
                      </c:pt>
                      <c:pt idx="14" formatCode="_(* #,##0_);_(* \(#,##0\);_(* &quot;-&quot;??_);_(@_)">
                        <c:v>1349915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A-A399-44D5-A483-95529B539E95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Production'!$A$41</c15:sqref>
                        </c15:formulaRef>
                      </c:ext>
                    </c:extLst>
                    <c:strCache>
                      <c:ptCount val="1"/>
                      <c:pt idx="0">
                        <c:v>Stonewall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Production'!$B$41:$S$41</c15:sqref>
                        </c15:fullRef>
                        <c15:formulaRef>
                          <c15:sqref>'Oil Production'!$B$41:$P$41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895355</c:v>
                      </c:pt>
                      <c:pt idx="1">
                        <c:v>967313</c:v>
                      </c:pt>
                      <c:pt idx="2">
                        <c:v>999962</c:v>
                      </c:pt>
                      <c:pt idx="3">
                        <c:v>1069779</c:v>
                      </c:pt>
                      <c:pt idx="4">
                        <c:v>1199167</c:v>
                      </c:pt>
                      <c:pt idx="5">
                        <c:v>1694145</c:v>
                      </c:pt>
                      <c:pt idx="6">
                        <c:v>1820365</c:v>
                      </c:pt>
                      <c:pt idx="7">
                        <c:v>2327457</c:v>
                      </c:pt>
                      <c:pt idx="8">
                        <c:v>2377835</c:v>
                      </c:pt>
                      <c:pt idx="9">
                        <c:v>2253475</c:v>
                      </c:pt>
                      <c:pt idx="10">
                        <c:v>2170288</c:v>
                      </c:pt>
                      <c:pt idx="11">
                        <c:v>2022167</c:v>
                      </c:pt>
                      <c:pt idx="12">
                        <c:v>1770211</c:v>
                      </c:pt>
                      <c:pt idx="13" formatCode="_(* #,##0_);_(* \(#,##0\);_(* &quot;-&quot;??_);_(@_)">
                        <c:v>1250658</c:v>
                      </c:pt>
                      <c:pt idx="14" formatCode="_(* #,##0_);_(* \(#,##0\);_(* &quot;-&quot;??_);_(@_)">
                        <c:v>1045023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B-A399-44D5-A483-95529B539E95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Production'!$A$42</c15:sqref>
                        </c15:formulaRef>
                      </c:ext>
                    </c:extLst>
                    <c:strCache>
                      <c:ptCount val="1"/>
                      <c:pt idx="0">
                        <c:v>Roberts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Production'!$B$42:$S$42</c15:sqref>
                        </c15:fullRef>
                        <c15:formulaRef>
                          <c15:sqref>'Oil Production'!$B$42:$P$42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1191361</c:v>
                      </c:pt>
                      <c:pt idx="1">
                        <c:v>1394132</c:v>
                      </c:pt>
                      <c:pt idx="2">
                        <c:v>1331814</c:v>
                      </c:pt>
                      <c:pt idx="3">
                        <c:v>1441108</c:v>
                      </c:pt>
                      <c:pt idx="4">
                        <c:v>2082290</c:v>
                      </c:pt>
                      <c:pt idx="5">
                        <c:v>3054122</c:v>
                      </c:pt>
                      <c:pt idx="6">
                        <c:v>3863355</c:v>
                      </c:pt>
                      <c:pt idx="7">
                        <c:v>4645238</c:v>
                      </c:pt>
                      <c:pt idx="8">
                        <c:v>4217737</c:v>
                      </c:pt>
                      <c:pt idx="9">
                        <c:v>2335991</c:v>
                      </c:pt>
                      <c:pt idx="10">
                        <c:v>2037620</c:v>
                      </c:pt>
                      <c:pt idx="11">
                        <c:v>1821262</c:v>
                      </c:pt>
                      <c:pt idx="12">
                        <c:v>1825045</c:v>
                      </c:pt>
                      <c:pt idx="13" formatCode="_(* #,##0_);_(* \(#,##0\);_(* &quot;-&quot;??_);_(@_)">
                        <c:v>1218619</c:v>
                      </c:pt>
                      <c:pt idx="14" formatCode="_(* #,##0_);_(* \(#,##0\);_(* &quot;-&quot;??_);_(@_)">
                        <c:v>1044458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C-A399-44D5-A483-95529B539E95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Production'!$A$43</c15:sqref>
                        </c15:formulaRef>
                      </c:ext>
                    </c:extLst>
                    <c:strCache>
                      <c:ptCount val="1"/>
                      <c:pt idx="0">
                        <c:v>Howard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Production'!$B$43:$S$43</c15:sqref>
                        </c15:fullRef>
                        <c15:formulaRef>
                          <c15:sqref>'Oil Production'!$B$43:$P$43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5543747</c:v>
                      </c:pt>
                      <c:pt idx="1">
                        <c:v>5513381</c:v>
                      </c:pt>
                      <c:pt idx="2">
                        <c:v>5513794</c:v>
                      </c:pt>
                      <c:pt idx="3">
                        <c:v>6134105</c:v>
                      </c:pt>
                      <c:pt idx="4">
                        <c:v>7756679</c:v>
                      </c:pt>
                      <c:pt idx="5">
                        <c:v>9879214</c:v>
                      </c:pt>
                      <c:pt idx="6">
                        <c:v>11910315</c:v>
                      </c:pt>
                      <c:pt idx="7">
                        <c:v>14650271</c:v>
                      </c:pt>
                      <c:pt idx="8">
                        <c:v>17726558</c:v>
                      </c:pt>
                      <c:pt idx="9">
                        <c:v>20647268</c:v>
                      </c:pt>
                      <c:pt idx="10">
                        <c:v>29290226</c:v>
                      </c:pt>
                      <c:pt idx="11">
                        <c:v>57682771</c:v>
                      </c:pt>
                      <c:pt idx="12">
                        <c:v>75973008</c:v>
                      </c:pt>
                      <c:pt idx="13" formatCode="_(* #,##0_);_(* \(#,##0\);_(* &quot;-&quot;??_);_(@_)">
                        <c:v>93866494</c:v>
                      </c:pt>
                      <c:pt idx="14" formatCode="_(* #,##0_);_(* \(#,##0\);_(* &quot;-&quot;??_);_(@_)">
                        <c:v>109359495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D-A399-44D5-A483-95529B539E95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Production'!$A$44</c15:sqref>
                        </c15:formulaRef>
                      </c:ext>
                    </c:extLst>
                    <c:strCache>
                      <c:ptCount val="1"/>
                      <c:pt idx="0">
                        <c:v>Irion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Production'!$B$44:$S$44</c15:sqref>
                        </c15:fullRef>
                        <c15:formulaRef>
                          <c15:sqref>'Oil Production'!$B$44:$P$44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2028157</c:v>
                      </c:pt>
                      <c:pt idx="1">
                        <c:v>2552928</c:v>
                      </c:pt>
                      <c:pt idx="2">
                        <c:v>2421804</c:v>
                      </c:pt>
                      <c:pt idx="3">
                        <c:v>2465549</c:v>
                      </c:pt>
                      <c:pt idx="4">
                        <c:v>3523608</c:v>
                      </c:pt>
                      <c:pt idx="5">
                        <c:v>6368300</c:v>
                      </c:pt>
                      <c:pt idx="6">
                        <c:v>11015115</c:v>
                      </c:pt>
                      <c:pt idx="7">
                        <c:v>16017681</c:v>
                      </c:pt>
                      <c:pt idx="8">
                        <c:v>14823207</c:v>
                      </c:pt>
                      <c:pt idx="9">
                        <c:v>10743113</c:v>
                      </c:pt>
                      <c:pt idx="10">
                        <c:v>9743112</c:v>
                      </c:pt>
                      <c:pt idx="11">
                        <c:v>10192094</c:v>
                      </c:pt>
                      <c:pt idx="12">
                        <c:v>12064117</c:v>
                      </c:pt>
                      <c:pt idx="13" formatCode="_(* #,##0_);_(* \(#,##0\);_(* &quot;-&quot;??_);_(@_)">
                        <c:v>9891871</c:v>
                      </c:pt>
                      <c:pt idx="14" formatCode="_(* #,##0_);_(* \(#,##0\);_(* &quot;-&quot;??_);_(@_)">
                        <c:v>7635474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E-A399-44D5-A483-95529B539E95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Production'!$A$45</c15:sqref>
                        </c15:formulaRef>
                      </c:ext>
                    </c:extLst>
                    <c:strCache>
                      <c:ptCount val="1"/>
                      <c:pt idx="0">
                        <c:v>Kent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Production'!$B$45:$S$45</c15:sqref>
                        </c15:fullRef>
                        <c15:formulaRef>
                          <c15:sqref>'Oil Production'!$B$45:$P$45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4377012</c:v>
                      </c:pt>
                      <c:pt idx="1">
                        <c:v>4017331</c:v>
                      </c:pt>
                      <c:pt idx="2">
                        <c:v>3989926</c:v>
                      </c:pt>
                      <c:pt idx="3">
                        <c:v>4287308</c:v>
                      </c:pt>
                      <c:pt idx="4">
                        <c:v>4396536</c:v>
                      </c:pt>
                      <c:pt idx="5">
                        <c:v>4134134</c:v>
                      </c:pt>
                      <c:pt idx="6">
                        <c:v>3946119</c:v>
                      </c:pt>
                      <c:pt idx="7">
                        <c:v>3777871</c:v>
                      </c:pt>
                      <c:pt idx="8">
                        <c:v>3734822</c:v>
                      </c:pt>
                      <c:pt idx="9">
                        <c:v>3557325</c:v>
                      </c:pt>
                      <c:pt idx="10">
                        <c:v>3278711</c:v>
                      </c:pt>
                      <c:pt idx="11">
                        <c:v>2931336</c:v>
                      </c:pt>
                      <c:pt idx="12">
                        <c:v>3222073</c:v>
                      </c:pt>
                      <c:pt idx="13" formatCode="_(* #,##0_);_(* \(#,##0\);_(* &quot;-&quot;??_);_(@_)">
                        <c:v>2636870</c:v>
                      </c:pt>
                      <c:pt idx="14" formatCode="_(* #,##0_);_(* \(#,##0\);_(* &quot;-&quot;??_);_(@_)">
                        <c:v>2447859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F-A399-44D5-A483-95529B539E95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Production'!$A$46</c15:sqref>
                        </c15:formulaRef>
                      </c:ext>
                    </c:extLst>
                    <c:strCache>
                      <c:ptCount val="1"/>
                      <c:pt idx="0">
                        <c:v>Loving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Production'!$B$46:$S$46</c15:sqref>
                        </c15:fullRef>
                        <c15:formulaRef>
                          <c15:sqref>'Oil Production'!$B$46:$P$46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1393446</c:v>
                      </c:pt>
                      <c:pt idx="1">
                        <c:v>1614319</c:v>
                      </c:pt>
                      <c:pt idx="2">
                        <c:v>1602744</c:v>
                      </c:pt>
                      <c:pt idx="3">
                        <c:v>1881276</c:v>
                      </c:pt>
                      <c:pt idx="4">
                        <c:v>2852630</c:v>
                      </c:pt>
                      <c:pt idx="5">
                        <c:v>5241236</c:v>
                      </c:pt>
                      <c:pt idx="6">
                        <c:v>8050250</c:v>
                      </c:pt>
                      <c:pt idx="7">
                        <c:v>15966357</c:v>
                      </c:pt>
                      <c:pt idx="8">
                        <c:v>24984552</c:v>
                      </c:pt>
                      <c:pt idx="9">
                        <c:v>34359889</c:v>
                      </c:pt>
                      <c:pt idx="10">
                        <c:v>52766334</c:v>
                      </c:pt>
                      <c:pt idx="11">
                        <c:v>92938864</c:v>
                      </c:pt>
                      <c:pt idx="12">
                        <c:v>107008202</c:v>
                      </c:pt>
                      <c:pt idx="13" formatCode="_(* #,##0_);_(* \(#,##0\);_(* &quot;-&quot;??_);_(@_)">
                        <c:v>129287579</c:v>
                      </c:pt>
                      <c:pt idx="14" formatCode="_(* #,##0_);_(* \(#,##0\);_(* &quot;-&quot;??_);_(@_)">
                        <c:v>127855866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0-A399-44D5-A483-95529B539E95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Production'!$A$47</c15:sqref>
                        </c15:formulaRef>
                      </c:ext>
                    </c:extLst>
                    <c:strCache>
                      <c:ptCount val="1"/>
                      <c:pt idx="0">
                        <c:v>Lubbock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Production'!$B$47:$S$47</c15:sqref>
                        </c15:fullRef>
                        <c15:formulaRef>
                          <c15:sqref>'Oil Production'!$B$47:$P$47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1458502</c:v>
                      </c:pt>
                      <c:pt idx="1">
                        <c:v>1414422</c:v>
                      </c:pt>
                      <c:pt idx="2">
                        <c:v>1449474</c:v>
                      </c:pt>
                      <c:pt idx="3">
                        <c:v>1505116</c:v>
                      </c:pt>
                      <c:pt idx="4">
                        <c:v>1478917</c:v>
                      </c:pt>
                      <c:pt idx="5">
                        <c:v>1433530</c:v>
                      </c:pt>
                      <c:pt idx="6">
                        <c:v>1379997</c:v>
                      </c:pt>
                      <c:pt idx="7">
                        <c:v>1302534</c:v>
                      </c:pt>
                      <c:pt idx="8">
                        <c:v>1204768</c:v>
                      </c:pt>
                      <c:pt idx="9">
                        <c:v>1117839</c:v>
                      </c:pt>
                      <c:pt idx="10">
                        <c:v>1036225</c:v>
                      </c:pt>
                      <c:pt idx="11">
                        <c:v>970911</c:v>
                      </c:pt>
                      <c:pt idx="12">
                        <c:v>943277</c:v>
                      </c:pt>
                      <c:pt idx="13" formatCode="_(* #,##0_);_(* \(#,##0\);_(* &quot;-&quot;??_);_(@_)">
                        <c:v>817808</c:v>
                      </c:pt>
                      <c:pt idx="14" formatCode="_(* #,##0_);_(* \(#,##0\);_(* &quot;-&quot;??_);_(@_)">
                        <c:v>846575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1-A399-44D5-A483-95529B539E95}"/>
                  </c:ext>
                </c:extLst>
              </c15:ser>
            </c15:filteredLineSeries>
            <c15:filteredLine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Production'!$A$48</c15:sqref>
                        </c15:formulaRef>
                      </c:ext>
                    </c:extLst>
                    <c:strCache>
                      <c:ptCount val="1"/>
                      <c:pt idx="0">
                        <c:v>Lynn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Production'!$B$48:$S$48</c15:sqref>
                        </c15:fullRef>
                        <c15:formulaRef>
                          <c15:sqref>'Oil Production'!$B$48:$P$48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263430</c:v>
                      </c:pt>
                      <c:pt idx="1">
                        <c:v>268476</c:v>
                      </c:pt>
                      <c:pt idx="2">
                        <c:v>266713</c:v>
                      </c:pt>
                      <c:pt idx="3">
                        <c:v>253245</c:v>
                      </c:pt>
                      <c:pt idx="4">
                        <c:v>366381</c:v>
                      </c:pt>
                      <c:pt idx="5">
                        <c:v>604625</c:v>
                      </c:pt>
                      <c:pt idx="6">
                        <c:v>710625</c:v>
                      </c:pt>
                      <c:pt idx="7">
                        <c:v>514727</c:v>
                      </c:pt>
                      <c:pt idx="8">
                        <c:v>394163</c:v>
                      </c:pt>
                      <c:pt idx="9">
                        <c:v>387804</c:v>
                      </c:pt>
                      <c:pt idx="10">
                        <c:v>359795</c:v>
                      </c:pt>
                      <c:pt idx="11">
                        <c:v>318545</c:v>
                      </c:pt>
                      <c:pt idx="12">
                        <c:v>271452</c:v>
                      </c:pt>
                      <c:pt idx="13" formatCode="_(* #,##0_);_(* \(#,##0\);_(* &quot;-&quot;??_);_(@_)">
                        <c:v>174964</c:v>
                      </c:pt>
                      <c:pt idx="14" formatCode="_(* #,##0_);_(* \(#,##0\);_(* &quot;-&quot;??_);_(@_)">
                        <c:v>187251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2-A399-44D5-A483-95529B539E95}"/>
                  </c:ext>
                </c:extLst>
              </c15:ser>
            </c15:filteredLineSeries>
            <c15:filteredLine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Production'!$A$49</c15:sqref>
                        </c15:formulaRef>
                      </c:ext>
                    </c:extLst>
                    <c:strCache>
                      <c:ptCount val="1"/>
                      <c:pt idx="0">
                        <c:v>Martin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Production'!$B$49:$S$49</c15:sqref>
                        </c15:fullRef>
                        <c15:formulaRef>
                          <c15:sqref>'Oil Production'!$B$49:$P$49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6431079</c:v>
                      </c:pt>
                      <c:pt idx="1">
                        <c:v>9192926</c:v>
                      </c:pt>
                      <c:pt idx="2">
                        <c:v>10524140</c:v>
                      </c:pt>
                      <c:pt idx="3">
                        <c:v>12544652</c:v>
                      </c:pt>
                      <c:pt idx="4">
                        <c:v>17399407</c:v>
                      </c:pt>
                      <c:pt idx="5">
                        <c:v>23115773</c:v>
                      </c:pt>
                      <c:pt idx="6">
                        <c:v>27884823</c:v>
                      </c:pt>
                      <c:pt idx="7">
                        <c:v>33368944</c:v>
                      </c:pt>
                      <c:pt idx="8">
                        <c:v>42351540</c:v>
                      </c:pt>
                      <c:pt idx="9">
                        <c:v>47468892</c:v>
                      </c:pt>
                      <c:pt idx="10">
                        <c:v>54488365</c:v>
                      </c:pt>
                      <c:pt idx="11">
                        <c:v>79785571</c:v>
                      </c:pt>
                      <c:pt idx="12">
                        <c:v>114814996</c:v>
                      </c:pt>
                      <c:pt idx="13" formatCode="_(* #,##0_);_(* \(#,##0\);_(* &quot;-&quot;??_);_(@_)">
                        <c:v>138979715</c:v>
                      </c:pt>
                      <c:pt idx="14" formatCode="_(* #,##0_);_(* \(#,##0\);_(* &quot;-&quot;??_);_(@_)">
                        <c:v>160502572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3-A399-44D5-A483-95529B539E95}"/>
                  </c:ext>
                </c:extLst>
              </c15:ser>
            </c15:filteredLineSeries>
            <c15:filteredLine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Production'!$A$50</c15:sqref>
                        </c15:formulaRef>
                      </c:ext>
                    </c:extLst>
                    <c:strCache>
                      <c:ptCount val="1"/>
                      <c:pt idx="0">
                        <c:v>Ochiltree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Production'!$B$50:$S$50</c15:sqref>
                        </c15:fullRef>
                        <c15:formulaRef>
                          <c15:sqref>'Oil Production'!$B$50:$P$50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1333948</c:v>
                      </c:pt>
                      <c:pt idx="1">
                        <c:v>1735373</c:v>
                      </c:pt>
                      <c:pt idx="2">
                        <c:v>2087655</c:v>
                      </c:pt>
                      <c:pt idx="3">
                        <c:v>3431891</c:v>
                      </c:pt>
                      <c:pt idx="4">
                        <c:v>4772927</c:v>
                      </c:pt>
                      <c:pt idx="5">
                        <c:v>6103739</c:v>
                      </c:pt>
                      <c:pt idx="6">
                        <c:v>7428470</c:v>
                      </c:pt>
                      <c:pt idx="7">
                        <c:v>8901630</c:v>
                      </c:pt>
                      <c:pt idx="8">
                        <c:v>7772152</c:v>
                      </c:pt>
                      <c:pt idx="9">
                        <c:v>5984258</c:v>
                      </c:pt>
                      <c:pt idx="10">
                        <c:v>4848419</c:v>
                      </c:pt>
                      <c:pt idx="11">
                        <c:v>4943784</c:v>
                      </c:pt>
                      <c:pt idx="12">
                        <c:v>4083158</c:v>
                      </c:pt>
                      <c:pt idx="13" formatCode="_(* #,##0_);_(* \(#,##0\);_(* &quot;-&quot;??_);_(@_)">
                        <c:v>3350601</c:v>
                      </c:pt>
                      <c:pt idx="14" formatCode="_(* #,##0_);_(* \(#,##0\);_(* &quot;-&quot;??_);_(@_)">
                        <c:v>2899249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4-A399-44D5-A483-95529B539E95}"/>
                  </c:ext>
                </c:extLst>
              </c15:ser>
            </c15:filteredLineSeries>
            <c15:filteredLineSeries>
              <c15:ser>
                <c:idx val="49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Production'!$A$51</c15:sqref>
                        </c15:formulaRef>
                      </c:ext>
                    </c:extLst>
                    <c:strCache>
                      <c:ptCount val="1"/>
                      <c:pt idx="0">
                        <c:v>McCulloch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Production'!$B$51:$S$51</c15:sqref>
                        </c15:fullRef>
                        <c15:formulaRef>
                          <c15:sqref>'Oil Production'!$B$51:$P$51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67747</c:v>
                      </c:pt>
                      <c:pt idx="1">
                        <c:v>61602</c:v>
                      </c:pt>
                      <c:pt idx="2">
                        <c:v>67259</c:v>
                      </c:pt>
                      <c:pt idx="3">
                        <c:v>59891</c:v>
                      </c:pt>
                      <c:pt idx="4">
                        <c:v>53449</c:v>
                      </c:pt>
                      <c:pt idx="5">
                        <c:v>48838</c:v>
                      </c:pt>
                      <c:pt idx="6">
                        <c:v>47440</c:v>
                      </c:pt>
                      <c:pt idx="7">
                        <c:v>52832</c:v>
                      </c:pt>
                      <c:pt idx="8">
                        <c:v>54034</c:v>
                      </c:pt>
                      <c:pt idx="9">
                        <c:v>48857</c:v>
                      </c:pt>
                      <c:pt idx="10">
                        <c:v>43594</c:v>
                      </c:pt>
                      <c:pt idx="11">
                        <c:v>41511</c:v>
                      </c:pt>
                      <c:pt idx="12">
                        <c:v>42810</c:v>
                      </c:pt>
                      <c:pt idx="13" formatCode="_(* #,##0_);_(* \(#,##0\);_(* &quot;-&quot;??_);_(@_)">
                        <c:v>34238</c:v>
                      </c:pt>
                      <c:pt idx="14" formatCode="_(* #,##0_);_(* \(#,##0\);_(* &quot;-&quot;??_);_(@_)">
                        <c:v>37936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5-A399-44D5-A483-95529B539E95}"/>
                  </c:ext>
                </c:extLst>
              </c15:ser>
            </c15:filteredLineSeries>
            <c15:filteredLineSeries>
              <c15:ser>
                <c:idx val="50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Production'!$A$52</c15:sqref>
                        </c15:formulaRef>
                      </c:ext>
                    </c:extLst>
                    <c:strCache>
                      <c:ptCount val="1"/>
                      <c:pt idx="0">
                        <c:v>Menard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Production'!$B$52:$S$52</c15:sqref>
                        </c15:fullRef>
                        <c15:formulaRef>
                          <c15:sqref>'Oil Production'!$B$52:$P$52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115059</c:v>
                      </c:pt>
                      <c:pt idx="1">
                        <c:v>147853</c:v>
                      </c:pt>
                      <c:pt idx="2">
                        <c:v>143708</c:v>
                      </c:pt>
                      <c:pt idx="3">
                        <c:v>143566</c:v>
                      </c:pt>
                      <c:pt idx="4">
                        <c:v>197731</c:v>
                      </c:pt>
                      <c:pt idx="5">
                        <c:v>231796</c:v>
                      </c:pt>
                      <c:pt idx="6">
                        <c:v>192349</c:v>
                      </c:pt>
                      <c:pt idx="7">
                        <c:v>156089</c:v>
                      </c:pt>
                      <c:pt idx="8">
                        <c:v>158606</c:v>
                      </c:pt>
                      <c:pt idx="9">
                        <c:v>112265</c:v>
                      </c:pt>
                      <c:pt idx="10">
                        <c:v>104428</c:v>
                      </c:pt>
                      <c:pt idx="11">
                        <c:v>91009</c:v>
                      </c:pt>
                      <c:pt idx="12">
                        <c:v>92809</c:v>
                      </c:pt>
                      <c:pt idx="13" formatCode="_(* #,##0_);_(* \(#,##0\);_(* &quot;-&quot;??_);_(@_)">
                        <c:v>84290</c:v>
                      </c:pt>
                      <c:pt idx="14" formatCode="_(* #,##0_);_(* \(#,##0\);_(* &quot;-&quot;??_);_(@_)">
                        <c:v>76354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6-A399-44D5-A483-95529B539E95}"/>
                  </c:ext>
                </c:extLst>
              </c15:ser>
            </c15:filteredLineSeries>
            <c15:filteredLineSeries>
              <c15:ser>
                <c:idx val="52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Production'!$A$54</c15:sqref>
                        </c15:formulaRef>
                      </c:ext>
                    </c:extLst>
                    <c:strCache>
                      <c:ptCount val="1"/>
                      <c:pt idx="0">
                        <c:v>Mitchell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Production'!$B$54:$S$54</c15:sqref>
                        </c15:fullRef>
                        <c15:formulaRef>
                          <c15:sqref>'Oil Production'!$B$54:$P$54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3367605</c:v>
                      </c:pt>
                      <c:pt idx="1">
                        <c:v>3754752</c:v>
                      </c:pt>
                      <c:pt idx="2">
                        <c:v>3865721</c:v>
                      </c:pt>
                      <c:pt idx="3">
                        <c:v>3947609</c:v>
                      </c:pt>
                      <c:pt idx="4">
                        <c:v>4015566</c:v>
                      </c:pt>
                      <c:pt idx="5">
                        <c:v>4167305</c:v>
                      </c:pt>
                      <c:pt idx="6">
                        <c:v>4198445</c:v>
                      </c:pt>
                      <c:pt idx="7">
                        <c:v>3824164</c:v>
                      </c:pt>
                      <c:pt idx="8">
                        <c:v>3329614</c:v>
                      </c:pt>
                      <c:pt idx="9">
                        <c:v>3013136</c:v>
                      </c:pt>
                      <c:pt idx="10">
                        <c:v>2890987</c:v>
                      </c:pt>
                      <c:pt idx="11">
                        <c:v>2631369</c:v>
                      </c:pt>
                      <c:pt idx="12">
                        <c:v>2394431</c:v>
                      </c:pt>
                      <c:pt idx="13" formatCode="_(* #,##0_);_(* \(#,##0\);_(* &quot;-&quot;??_);_(@_)">
                        <c:v>2085821</c:v>
                      </c:pt>
                      <c:pt idx="14" formatCode="_(* #,##0_);_(* \(#,##0\);_(* &quot;-&quot;??_);_(@_)">
                        <c:v>1920756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8-A399-44D5-A483-95529B539E95}"/>
                  </c:ext>
                </c:extLst>
              </c15:ser>
            </c15:filteredLineSeries>
            <c15:filteredLineSeries>
              <c15:ser>
                <c:idx val="53"/>
                <c:order val="5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Production'!$A$55</c15:sqref>
                        </c15:formulaRef>
                      </c:ext>
                    </c:extLst>
                    <c:strCache>
                      <c:ptCount val="1"/>
                      <c:pt idx="0">
                        <c:v>Nolan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Production'!$B$55:$S$55</c15:sqref>
                        </c15:fullRef>
                        <c15:formulaRef>
                          <c15:sqref>'Oil Production'!$B$55:$P$55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1164555</c:v>
                      </c:pt>
                      <c:pt idx="1">
                        <c:v>1306044</c:v>
                      </c:pt>
                      <c:pt idx="2">
                        <c:v>1147747</c:v>
                      </c:pt>
                      <c:pt idx="3">
                        <c:v>1172825</c:v>
                      </c:pt>
                      <c:pt idx="4">
                        <c:v>1534317</c:v>
                      </c:pt>
                      <c:pt idx="5">
                        <c:v>1717963</c:v>
                      </c:pt>
                      <c:pt idx="6">
                        <c:v>1804289</c:v>
                      </c:pt>
                      <c:pt idx="7">
                        <c:v>1886115</c:v>
                      </c:pt>
                      <c:pt idx="8">
                        <c:v>1806137</c:v>
                      </c:pt>
                      <c:pt idx="9">
                        <c:v>1635673</c:v>
                      </c:pt>
                      <c:pt idx="10">
                        <c:v>1422356</c:v>
                      </c:pt>
                      <c:pt idx="11">
                        <c:v>1153028</c:v>
                      </c:pt>
                      <c:pt idx="12">
                        <c:v>1016736</c:v>
                      </c:pt>
                      <c:pt idx="13" formatCode="_(* #,##0_);_(* \(#,##0\);_(* &quot;-&quot;??_);_(@_)">
                        <c:v>993754</c:v>
                      </c:pt>
                      <c:pt idx="14" formatCode="_(* #,##0_);_(* \(#,##0\);_(* &quot;-&quot;??_);_(@_)">
                        <c:v>1071434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9-A399-44D5-A483-95529B539E95}"/>
                  </c:ext>
                </c:extLst>
              </c15:ser>
            </c15:filteredLineSeries>
            <c15:filteredLineSeries>
              <c15:ser>
                <c:idx val="54"/>
                <c:order val="5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Production'!$A$56</c15:sqref>
                        </c15:formulaRef>
                      </c:ext>
                    </c:extLst>
                    <c:strCache>
                      <c:ptCount val="1"/>
                      <c:pt idx="0">
                        <c:v>Pecos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Production'!$B$56:$S$56</c15:sqref>
                        </c15:fullRef>
                        <c15:formulaRef>
                          <c15:sqref>'Oil Production'!$B$56:$P$56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12127648</c:v>
                      </c:pt>
                      <c:pt idx="1">
                        <c:v>12484223</c:v>
                      </c:pt>
                      <c:pt idx="2">
                        <c:v>11977606</c:v>
                      </c:pt>
                      <c:pt idx="3">
                        <c:v>10989078</c:v>
                      </c:pt>
                      <c:pt idx="4">
                        <c:v>10049371</c:v>
                      </c:pt>
                      <c:pt idx="5">
                        <c:v>9792854</c:v>
                      </c:pt>
                      <c:pt idx="6">
                        <c:v>9753684</c:v>
                      </c:pt>
                      <c:pt idx="7">
                        <c:v>9869914</c:v>
                      </c:pt>
                      <c:pt idx="8">
                        <c:v>11172967</c:v>
                      </c:pt>
                      <c:pt idx="9">
                        <c:v>11933733</c:v>
                      </c:pt>
                      <c:pt idx="10">
                        <c:v>14735548</c:v>
                      </c:pt>
                      <c:pt idx="11">
                        <c:v>20379780</c:v>
                      </c:pt>
                      <c:pt idx="12">
                        <c:v>30009133</c:v>
                      </c:pt>
                      <c:pt idx="13" formatCode="_(* #,##0_);_(* \(#,##0\);_(* &quot;-&quot;??_);_(@_)">
                        <c:v>38129075</c:v>
                      </c:pt>
                      <c:pt idx="14" formatCode="_(* #,##0_);_(* \(#,##0\);_(* &quot;-&quot;??_);_(@_)">
                        <c:v>34041142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A-A399-44D5-A483-95529B539E95}"/>
                  </c:ext>
                </c:extLst>
              </c15:ser>
            </c15:filteredLineSeries>
            <c15:filteredLineSeries>
              <c15:ser>
                <c:idx val="55"/>
                <c:order val="5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Production'!$A$57</c15:sqref>
                        </c15:formulaRef>
                      </c:ext>
                    </c:extLst>
                    <c:strCache>
                      <c:ptCount val="1"/>
                      <c:pt idx="0">
                        <c:v>Reagan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Production'!$B$57:$S$57</c15:sqref>
                        </c15:fullRef>
                        <c15:formulaRef>
                          <c15:sqref>'Oil Production'!$B$57:$P$57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5667305</c:v>
                      </c:pt>
                      <c:pt idx="1">
                        <c:v>6036071</c:v>
                      </c:pt>
                      <c:pt idx="2">
                        <c:v>6350970</c:v>
                      </c:pt>
                      <c:pt idx="3">
                        <c:v>7993321</c:v>
                      </c:pt>
                      <c:pt idx="4">
                        <c:v>9186540</c:v>
                      </c:pt>
                      <c:pt idx="5">
                        <c:v>11396233</c:v>
                      </c:pt>
                      <c:pt idx="6">
                        <c:v>15475410</c:v>
                      </c:pt>
                      <c:pt idx="7">
                        <c:v>23831025</c:v>
                      </c:pt>
                      <c:pt idx="8">
                        <c:v>31293250</c:v>
                      </c:pt>
                      <c:pt idx="9">
                        <c:v>33524198</c:v>
                      </c:pt>
                      <c:pt idx="10">
                        <c:v>38075186</c:v>
                      </c:pt>
                      <c:pt idx="11">
                        <c:v>44751304</c:v>
                      </c:pt>
                      <c:pt idx="12">
                        <c:v>49004827</c:v>
                      </c:pt>
                      <c:pt idx="13" formatCode="_(* #,##0_);_(* \(#,##0\);_(* &quot;-&quot;??_);_(@_)">
                        <c:v>46466184</c:v>
                      </c:pt>
                      <c:pt idx="14" formatCode="_(* #,##0_);_(* \(#,##0\);_(* &quot;-&quot;??_);_(@_)">
                        <c:v>46105973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B-A399-44D5-A483-95529B539E95}"/>
                  </c:ext>
                </c:extLst>
              </c15:ser>
            </c15:filteredLineSeries>
            <c15:filteredLineSeries>
              <c15:ser>
                <c:idx val="56"/>
                <c:order val="5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Production'!$A$58</c15:sqref>
                        </c15:formulaRef>
                      </c:ext>
                    </c:extLst>
                    <c:strCache>
                      <c:ptCount val="1"/>
                      <c:pt idx="0">
                        <c:v>Reeves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Production'!$B$58:$S$58</c15:sqref>
                        </c15:fullRef>
                        <c15:formulaRef>
                          <c15:sqref>'Oil Production'!$B$58:$P$58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896938</c:v>
                      </c:pt>
                      <c:pt idx="1">
                        <c:v>1019351</c:v>
                      </c:pt>
                      <c:pt idx="2">
                        <c:v>1146151</c:v>
                      </c:pt>
                      <c:pt idx="3">
                        <c:v>1614407</c:v>
                      </c:pt>
                      <c:pt idx="4">
                        <c:v>3876366</c:v>
                      </c:pt>
                      <c:pt idx="5">
                        <c:v>8040225</c:v>
                      </c:pt>
                      <c:pt idx="6">
                        <c:v>11617420</c:v>
                      </c:pt>
                      <c:pt idx="7">
                        <c:v>26406941</c:v>
                      </c:pt>
                      <c:pt idx="8">
                        <c:v>45495250</c:v>
                      </c:pt>
                      <c:pt idx="9">
                        <c:v>47694882</c:v>
                      </c:pt>
                      <c:pt idx="10">
                        <c:v>75003564</c:v>
                      </c:pt>
                      <c:pt idx="11">
                        <c:v>125565147</c:v>
                      </c:pt>
                      <c:pt idx="12">
                        <c:v>179592175</c:v>
                      </c:pt>
                      <c:pt idx="13" formatCode="_(* #,##0_);_(* \(#,##0\);_(* &quot;-&quot;??_);_(@_)">
                        <c:v>183978564</c:v>
                      </c:pt>
                      <c:pt idx="14" formatCode="_(* #,##0_);_(* \(#,##0\);_(* &quot;-&quot;??_);_(@_)">
                        <c:v>164495265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C-A399-44D5-A483-95529B539E95}"/>
                  </c:ext>
                </c:extLst>
              </c15:ser>
            </c15:filteredLineSeries>
            <c15:filteredLineSeries>
              <c15:ser>
                <c:idx val="57"/>
                <c:order val="5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Production'!$A$59</c15:sqref>
                        </c15:formulaRef>
                      </c:ext>
                    </c:extLst>
                    <c:strCache>
                      <c:ptCount val="1"/>
                      <c:pt idx="0">
                        <c:v>Runnels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Production'!$B$59:$S$59</c15:sqref>
                        </c15:fullRef>
                        <c15:formulaRef>
                          <c15:sqref>'Oil Production'!$B$59:$P$59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681360</c:v>
                      </c:pt>
                      <c:pt idx="1">
                        <c:v>676214</c:v>
                      </c:pt>
                      <c:pt idx="2">
                        <c:v>571634</c:v>
                      </c:pt>
                      <c:pt idx="3">
                        <c:v>526525</c:v>
                      </c:pt>
                      <c:pt idx="4">
                        <c:v>492390</c:v>
                      </c:pt>
                      <c:pt idx="5">
                        <c:v>519495</c:v>
                      </c:pt>
                      <c:pt idx="6">
                        <c:v>543275</c:v>
                      </c:pt>
                      <c:pt idx="7">
                        <c:v>493365</c:v>
                      </c:pt>
                      <c:pt idx="8">
                        <c:v>445248</c:v>
                      </c:pt>
                      <c:pt idx="9">
                        <c:v>366619</c:v>
                      </c:pt>
                      <c:pt idx="10">
                        <c:v>363921</c:v>
                      </c:pt>
                      <c:pt idx="11">
                        <c:v>341598</c:v>
                      </c:pt>
                      <c:pt idx="12">
                        <c:v>321165</c:v>
                      </c:pt>
                      <c:pt idx="13" formatCode="_(* #,##0_);_(* \(#,##0\);_(* &quot;-&quot;??_);_(@_)">
                        <c:v>268757</c:v>
                      </c:pt>
                      <c:pt idx="14" formatCode="_(* #,##0_);_(* \(#,##0\);_(* &quot;-&quot;??_);_(@_)">
                        <c:v>262161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D-A399-44D5-A483-95529B539E95}"/>
                  </c:ext>
                </c:extLst>
              </c15:ser>
            </c15:filteredLineSeries>
            <c15:filteredLineSeries>
              <c15:ser>
                <c:idx val="58"/>
                <c:order val="5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Production'!$A$60</c15:sqref>
                        </c15:formulaRef>
                      </c:ext>
                    </c:extLst>
                    <c:strCache>
                      <c:ptCount val="1"/>
                      <c:pt idx="0">
                        <c:v>Schleicher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Production'!$B$60:$S$60</c15:sqref>
                        </c15:fullRef>
                        <c15:formulaRef>
                          <c15:sqref>'Oil Production'!$B$60:$P$60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475551</c:v>
                      </c:pt>
                      <c:pt idx="1">
                        <c:v>474258</c:v>
                      </c:pt>
                      <c:pt idx="2">
                        <c:v>455887</c:v>
                      </c:pt>
                      <c:pt idx="3">
                        <c:v>453742</c:v>
                      </c:pt>
                      <c:pt idx="4">
                        <c:v>490522</c:v>
                      </c:pt>
                      <c:pt idx="5">
                        <c:v>503130</c:v>
                      </c:pt>
                      <c:pt idx="6">
                        <c:v>493324</c:v>
                      </c:pt>
                      <c:pt idx="7">
                        <c:v>498056</c:v>
                      </c:pt>
                      <c:pt idx="8">
                        <c:v>491692</c:v>
                      </c:pt>
                      <c:pt idx="9">
                        <c:v>466969</c:v>
                      </c:pt>
                      <c:pt idx="10">
                        <c:v>398509</c:v>
                      </c:pt>
                      <c:pt idx="11">
                        <c:v>329728</c:v>
                      </c:pt>
                      <c:pt idx="12">
                        <c:v>294596</c:v>
                      </c:pt>
                      <c:pt idx="13" formatCode="_(* #,##0_);_(* \(#,##0\);_(* &quot;-&quot;??_);_(@_)">
                        <c:v>248287</c:v>
                      </c:pt>
                      <c:pt idx="14" formatCode="_(* #,##0_);_(* \(#,##0\);_(* &quot;-&quot;??_);_(@_)">
                        <c:v>253604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E-A399-44D5-A483-95529B539E95}"/>
                  </c:ext>
                </c:extLst>
              </c15:ser>
            </c15:filteredLineSeries>
            <c15:filteredLineSeries>
              <c15:ser>
                <c:idx val="59"/>
                <c:order val="5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Production'!$A$61</c15:sqref>
                        </c15:formulaRef>
                      </c:ext>
                    </c:extLst>
                    <c:strCache>
                      <c:ptCount val="1"/>
                      <c:pt idx="0">
                        <c:v>Scurry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Production'!$B$61:$S$61</c15:sqref>
                        </c15:fullRef>
                        <c15:formulaRef>
                          <c15:sqref>'Oil Production'!$B$61:$P$61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14768550</c:v>
                      </c:pt>
                      <c:pt idx="1">
                        <c:v>14910753</c:v>
                      </c:pt>
                      <c:pt idx="2">
                        <c:v>15413547</c:v>
                      </c:pt>
                      <c:pt idx="3">
                        <c:v>14704305</c:v>
                      </c:pt>
                      <c:pt idx="4">
                        <c:v>14536995</c:v>
                      </c:pt>
                      <c:pt idx="5">
                        <c:v>15051110</c:v>
                      </c:pt>
                      <c:pt idx="6">
                        <c:v>15575676</c:v>
                      </c:pt>
                      <c:pt idx="7">
                        <c:v>16926623</c:v>
                      </c:pt>
                      <c:pt idx="8">
                        <c:v>17020804</c:v>
                      </c:pt>
                      <c:pt idx="9">
                        <c:v>15084983</c:v>
                      </c:pt>
                      <c:pt idx="10">
                        <c:v>14483953</c:v>
                      </c:pt>
                      <c:pt idx="11">
                        <c:v>14548797</c:v>
                      </c:pt>
                      <c:pt idx="12">
                        <c:v>15214294</c:v>
                      </c:pt>
                      <c:pt idx="13" formatCode="_(* #,##0_);_(* \(#,##0\);_(* &quot;-&quot;??_);_(@_)">
                        <c:v>14592565</c:v>
                      </c:pt>
                      <c:pt idx="14" formatCode="_(* #,##0_);_(* \(#,##0\);_(* &quot;-&quot;??_);_(@_)">
                        <c:v>15035848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F-A399-44D5-A483-95529B539E95}"/>
                  </c:ext>
                </c:extLst>
              </c15:ser>
            </c15:filteredLineSeries>
            <c15:filteredLineSeries>
              <c15:ser>
                <c:idx val="60"/>
                <c:order val="6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Production'!$A$62</c15:sqref>
                        </c15:formulaRef>
                      </c:ext>
                    </c:extLst>
                    <c:strCache>
                      <c:ptCount val="1"/>
                      <c:pt idx="0">
                        <c:v>Sterling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Production'!$B$62:$S$62</c15:sqref>
                        </c15:fullRef>
                        <c15:formulaRef>
                          <c15:sqref>'Oil Production'!$B$62:$P$62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1220566</c:v>
                      </c:pt>
                      <c:pt idx="1">
                        <c:v>1087525</c:v>
                      </c:pt>
                      <c:pt idx="2">
                        <c:v>1180994</c:v>
                      </c:pt>
                      <c:pt idx="3">
                        <c:v>1085065</c:v>
                      </c:pt>
                      <c:pt idx="4">
                        <c:v>1073918</c:v>
                      </c:pt>
                      <c:pt idx="5">
                        <c:v>1211114</c:v>
                      </c:pt>
                      <c:pt idx="6">
                        <c:v>1325615</c:v>
                      </c:pt>
                      <c:pt idx="7">
                        <c:v>1553524</c:v>
                      </c:pt>
                      <c:pt idx="8">
                        <c:v>1173494</c:v>
                      </c:pt>
                      <c:pt idx="9">
                        <c:v>945034</c:v>
                      </c:pt>
                      <c:pt idx="10">
                        <c:v>832391</c:v>
                      </c:pt>
                      <c:pt idx="11">
                        <c:v>743435</c:v>
                      </c:pt>
                      <c:pt idx="12">
                        <c:v>686765</c:v>
                      </c:pt>
                      <c:pt idx="13" formatCode="_(* #,##0_);_(* \(#,##0\);_(* &quot;-&quot;??_);_(@_)">
                        <c:v>569104</c:v>
                      </c:pt>
                      <c:pt idx="14" formatCode="_(* #,##0_);_(* \(#,##0\);_(* &quot;-&quot;??_);_(@_)">
                        <c:v>517969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10-A399-44D5-A483-95529B539E95}"/>
                  </c:ext>
                </c:extLst>
              </c15:ser>
            </c15:filteredLineSeries>
            <c15:filteredLineSeries>
              <c15:ser>
                <c:idx val="61"/>
                <c:order val="6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Production'!$A$63</c15:sqref>
                        </c15:formulaRef>
                      </c:ext>
                    </c:extLst>
                    <c:strCache>
                      <c:ptCount val="1"/>
                      <c:pt idx="0">
                        <c:v>Sutton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Production'!$B$63:$S$63</c15:sqref>
                        </c15:fullRef>
                        <c15:formulaRef>
                          <c15:sqref>'Oil Production'!$B$63:$P$63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93524</c:v>
                      </c:pt>
                      <c:pt idx="1">
                        <c:v>100080</c:v>
                      </c:pt>
                      <c:pt idx="2">
                        <c:v>104277</c:v>
                      </c:pt>
                      <c:pt idx="3">
                        <c:v>111464</c:v>
                      </c:pt>
                      <c:pt idx="4">
                        <c:v>101869</c:v>
                      </c:pt>
                      <c:pt idx="5">
                        <c:v>187629</c:v>
                      </c:pt>
                      <c:pt idx="6">
                        <c:v>148383</c:v>
                      </c:pt>
                      <c:pt idx="7">
                        <c:v>107642</c:v>
                      </c:pt>
                      <c:pt idx="8">
                        <c:v>98577</c:v>
                      </c:pt>
                      <c:pt idx="9">
                        <c:v>82344</c:v>
                      </c:pt>
                      <c:pt idx="10">
                        <c:v>83582</c:v>
                      </c:pt>
                      <c:pt idx="11">
                        <c:v>65271</c:v>
                      </c:pt>
                      <c:pt idx="12">
                        <c:v>66531</c:v>
                      </c:pt>
                      <c:pt idx="13" formatCode="_(* #,##0_);_(* \(#,##0\);_(* &quot;-&quot;??_);_(@_)">
                        <c:v>49746</c:v>
                      </c:pt>
                      <c:pt idx="14" formatCode="_(* #,##0_);_(* \(#,##0\);_(* &quot;-&quot;??_);_(@_)">
                        <c:v>50841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11-A399-44D5-A483-95529B539E95}"/>
                  </c:ext>
                </c:extLst>
              </c15:ser>
            </c15:filteredLineSeries>
            <c15:filteredLineSeries>
              <c15:ser>
                <c:idx val="62"/>
                <c:order val="6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Production'!$A$64</c15:sqref>
                        </c15:formulaRef>
                      </c:ext>
                    </c:extLst>
                    <c:strCache>
                      <c:ptCount val="1"/>
                      <c:pt idx="0">
                        <c:v>Taylor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Production'!$B$64:$S$64</c15:sqref>
                        </c15:fullRef>
                        <c15:formulaRef>
                          <c15:sqref>'Oil Production'!$B$64:$P$64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479961</c:v>
                      </c:pt>
                      <c:pt idx="1">
                        <c:v>456968</c:v>
                      </c:pt>
                      <c:pt idx="2">
                        <c:v>393980</c:v>
                      </c:pt>
                      <c:pt idx="3">
                        <c:v>409263</c:v>
                      </c:pt>
                      <c:pt idx="4">
                        <c:v>413100</c:v>
                      </c:pt>
                      <c:pt idx="5">
                        <c:v>393825</c:v>
                      </c:pt>
                      <c:pt idx="6">
                        <c:v>417478</c:v>
                      </c:pt>
                      <c:pt idx="7">
                        <c:v>424695</c:v>
                      </c:pt>
                      <c:pt idx="8">
                        <c:v>385551</c:v>
                      </c:pt>
                      <c:pt idx="9">
                        <c:v>382662</c:v>
                      </c:pt>
                      <c:pt idx="10">
                        <c:v>418736</c:v>
                      </c:pt>
                      <c:pt idx="11">
                        <c:v>396735</c:v>
                      </c:pt>
                      <c:pt idx="12">
                        <c:v>332411</c:v>
                      </c:pt>
                      <c:pt idx="13" formatCode="_(* #,##0_);_(* \(#,##0\);_(* &quot;-&quot;??_);_(@_)">
                        <c:v>348049</c:v>
                      </c:pt>
                      <c:pt idx="14" formatCode="_(* #,##0_);_(* \(#,##0\);_(* &quot;-&quot;??_);_(@_)">
                        <c:v>331986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12-A399-44D5-A483-95529B539E95}"/>
                  </c:ext>
                </c:extLst>
              </c15:ser>
            </c15:filteredLineSeries>
            <c15:filteredLineSeries>
              <c15:ser>
                <c:idx val="63"/>
                <c:order val="6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Production'!$A$65</c15:sqref>
                        </c15:formulaRef>
                      </c:ext>
                    </c:extLst>
                    <c:strCache>
                      <c:ptCount val="1"/>
                      <c:pt idx="0">
                        <c:v>Terrell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Production'!$B$65:$S$65</c15:sqref>
                        </c15:fullRef>
                        <c15:formulaRef>
                          <c15:sqref>'Oil Production'!$B$65:$P$65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218364</c:v>
                      </c:pt>
                      <c:pt idx="1">
                        <c:v>190928</c:v>
                      </c:pt>
                      <c:pt idx="2">
                        <c:v>151979</c:v>
                      </c:pt>
                      <c:pt idx="3">
                        <c:v>118542</c:v>
                      </c:pt>
                      <c:pt idx="4">
                        <c:v>86407</c:v>
                      </c:pt>
                      <c:pt idx="5">
                        <c:v>73646</c:v>
                      </c:pt>
                      <c:pt idx="6">
                        <c:v>61029</c:v>
                      </c:pt>
                      <c:pt idx="7">
                        <c:v>73227</c:v>
                      </c:pt>
                      <c:pt idx="8">
                        <c:v>108831</c:v>
                      </c:pt>
                      <c:pt idx="9">
                        <c:v>125895</c:v>
                      </c:pt>
                      <c:pt idx="10">
                        <c:v>91337</c:v>
                      </c:pt>
                      <c:pt idx="11">
                        <c:v>91224</c:v>
                      </c:pt>
                      <c:pt idx="12">
                        <c:v>97599</c:v>
                      </c:pt>
                      <c:pt idx="13" formatCode="_(* #,##0_);_(* \(#,##0\);_(* &quot;-&quot;??_);_(@_)">
                        <c:v>80782</c:v>
                      </c:pt>
                      <c:pt idx="14" formatCode="_(* #,##0_);_(* \(#,##0\);_(* &quot;-&quot;??_);_(@_)">
                        <c:v>78296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13-A399-44D5-A483-95529B539E95}"/>
                  </c:ext>
                </c:extLst>
              </c15:ser>
            </c15:filteredLineSeries>
            <c15:filteredLineSeries>
              <c15:ser>
                <c:idx val="64"/>
                <c:order val="6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Production'!$A$66</c15:sqref>
                        </c15:formulaRef>
                      </c:ext>
                    </c:extLst>
                    <c:strCache>
                      <c:ptCount val="1"/>
                      <c:pt idx="0">
                        <c:v>Terry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Production'!$B$66:$S$66</c15:sqref>
                        </c15:fullRef>
                        <c15:formulaRef>
                          <c15:sqref>'Oil Production'!$B$66:$P$66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4009524</c:v>
                      </c:pt>
                      <c:pt idx="1">
                        <c:v>4275362</c:v>
                      </c:pt>
                      <c:pt idx="2">
                        <c:v>4298014</c:v>
                      </c:pt>
                      <c:pt idx="3">
                        <c:v>4470402</c:v>
                      </c:pt>
                      <c:pt idx="4">
                        <c:v>4273689</c:v>
                      </c:pt>
                      <c:pt idx="5">
                        <c:v>4197689</c:v>
                      </c:pt>
                      <c:pt idx="6">
                        <c:v>4386713</c:v>
                      </c:pt>
                      <c:pt idx="7">
                        <c:v>4214323</c:v>
                      </c:pt>
                      <c:pt idx="8">
                        <c:v>4052322</c:v>
                      </c:pt>
                      <c:pt idx="9">
                        <c:v>3975101</c:v>
                      </c:pt>
                      <c:pt idx="10">
                        <c:v>3653398</c:v>
                      </c:pt>
                      <c:pt idx="11">
                        <c:v>3327839</c:v>
                      </c:pt>
                      <c:pt idx="12">
                        <c:v>2996693</c:v>
                      </c:pt>
                      <c:pt idx="13" formatCode="_(* #,##0_);_(* \(#,##0\);_(* &quot;-&quot;??_);_(@_)">
                        <c:v>2481189</c:v>
                      </c:pt>
                      <c:pt idx="14" formatCode="_(* #,##0_);_(* \(#,##0\);_(* &quot;-&quot;??_);_(@_)">
                        <c:v>2340164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14-A399-44D5-A483-95529B539E95}"/>
                  </c:ext>
                </c:extLst>
              </c15:ser>
            </c15:filteredLineSeries>
            <c15:filteredLineSeries>
              <c15:ser>
                <c:idx val="65"/>
                <c:order val="6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Production'!$A$67</c15:sqref>
                        </c15:formulaRef>
                      </c:ext>
                    </c:extLst>
                    <c:strCache>
                      <c:ptCount val="1"/>
                      <c:pt idx="0">
                        <c:v>Tom Green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Production'!$B$67:$S$67</c15:sqref>
                        </c15:fullRef>
                        <c15:formulaRef>
                          <c15:sqref>'Oil Production'!$B$67:$P$67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630897</c:v>
                      </c:pt>
                      <c:pt idx="1">
                        <c:v>653503</c:v>
                      </c:pt>
                      <c:pt idx="2">
                        <c:v>688731</c:v>
                      </c:pt>
                      <c:pt idx="3">
                        <c:v>542285</c:v>
                      </c:pt>
                      <c:pt idx="4">
                        <c:v>461991</c:v>
                      </c:pt>
                      <c:pt idx="5">
                        <c:v>466887</c:v>
                      </c:pt>
                      <c:pt idx="6">
                        <c:v>465201</c:v>
                      </c:pt>
                      <c:pt idx="7">
                        <c:v>422784</c:v>
                      </c:pt>
                      <c:pt idx="8">
                        <c:v>467721</c:v>
                      </c:pt>
                      <c:pt idx="9">
                        <c:v>416982</c:v>
                      </c:pt>
                      <c:pt idx="10">
                        <c:v>412777</c:v>
                      </c:pt>
                      <c:pt idx="11">
                        <c:v>476197</c:v>
                      </c:pt>
                      <c:pt idx="12">
                        <c:v>485605</c:v>
                      </c:pt>
                      <c:pt idx="13" formatCode="_(* #,##0_);_(* \(#,##0\);_(* &quot;-&quot;??_);_(@_)">
                        <c:v>340804</c:v>
                      </c:pt>
                      <c:pt idx="14" formatCode="_(* #,##0_);_(* \(#,##0\);_(* &quot;-&quot;??_);_(@_)">
                        <c:v>337418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15-A399-44D5-A483-95529B539E95}"/>
                  </c:ext>
                </c:extLst>
              </c15:ser>
            </c15:filteredLineSeries>
            <c15:filteredLineSeries>
              <c15:ser>
                <c:idx val="66"/>
                <c:order val="6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Production'!$A$68</c15:sqref>
                        </c15:formulaRef>
                      </c:ext>
                    </c:extLst>
                    <c:strCache>
                      <c:ptCount val="1"/>
                      <c:pt idx="0">
                        <c:v>Upton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Production'!$B$68:$S$68</c15:sqref>
                        </c15:fullRef>
                        <c15:formulaRef>
                          <c15:sqref>'Oil Production'!$B$68:$P$68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12661907</c:v>
                      </c:pt>
                      <c:pt idx="1">
                        <c:v>15103883</c:v>
                      </c:pt>
                      <c:pt idx="2">
                        <c:v>15839244</c:v>
                      </c:pt>
                      <c:pt idx="3">
                        <c:v>17131126</c:v>
                      </c:pt>
                      <c:pt idx="4">
                        <c:v>19642240</c:v>
                      </c:pt>
                      <c:pt idx="5">
                        <c:v>23837454</c:v>
                      </c:pt>
                      <c:pt idx="6">
                        <c:v>26590779</c:v>
                      </c:pt>
                      <c:pt idx="7">
                        <c:v>34242458</c:v>
                      </c:pt>
                      <c:pt idx="8">
                        <c:v>41907790</c:v>
                      </c:pt>
                      <c:pt idx="9">
                        <c:v>45256018</c:v>
                      </c:pt>
                      <c:pt idx="10">
                        <c:v>52608417</c:v>
                      </c:pt>
                      <c:pt idx="11">
                        <c:v>59942869</c:v>
                      </c:pt>
                      <c:pt idx="12">
                        <c:v>69441256</c:v>
                      </c:pt>
                      <c:pt idx="13" formatCode="_(* #,##0_);_(* \(#,##0\);_(* &quot;-&quot;??_);_(@_)">
                        <c:v>77632608</c:v>
                      </c:pt>
                      <c:pt idx="14" formatCode="_(* #,##0_);_(* \(#,##0\);_(* &quot;-&quot;??_);_(@_)">
                        <c:v>77778009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16-A399-44D5-A483-95529B539E95}"/>
                  </c:ext>
                </c:extLst>
              </c15:ser>
            </c15:filteredLineSeries>
            <c15:filteredLineSeries>
              <c15:ser>
                <c:idx val="67"/>
                <c:order val="6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Production'!$A$69</c15:sqref>
                        </c15:formulaRef>
                      </c:ext>
                    </c:extLst>
                    <c:strCache>
                      <c:ptCount val="1"/>
                      <c:pt idx="0">
                        <c:v>Ward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Production'!$B$69:$S$69</c15:sqref>
                        </c15:fullRef>
                        <c15:formulaRef>
                          <c15:sqref>'Oil Production'!$B$69:$P$69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5940880</c:v>
                      </c:pt>
                      <c:pt idx="1">
                        <c:v>7686618</c:v>
                      </c:pt>
                      <c:pt idx="2">
                        <c:v>8879706</c:v>
                      </c:pt>
                      <c:pt idx="3">
                        <c:v>10588179</c:v>
                      </c:pt>
                      <c:pt idx="4">
                        <c:v>14003762</c:v>
                      </c:pt>
                      <c:pt idx="5">
                        <c:v>19419600</c:v>
                      </c:pt>
                      <c:pt idx="6">
                        <c:v>22591440</c:v>
                      </c:pt>
                      <c:pt idx="7">
                        <c:v>24520000</c:v>
                      </c:pt>
                      <c:pt idx="8">
                        <c:v>24179411</c:v>
                      </c:pt>
                      <c:pt idx="9">
                        <c:v>21953949</c:v>
                      </c:pt>
                      <c:pt idx="10">
                        <c:v>23481674</c:v>
                      </c:pt>
                      <c:pt idx="11">
                        <c:v>34435501</c:v>
                      </c:pt>
                      <c:pt idx="12">
                        <c:v>47401009</c:v>
                      </c:pt>
                      <c:pt idx="13" formatCode="_(* #,##0_);_(* \(#,##0\);_(* &quot;-&quot;??_);_(@_)">
                        <c:v>51353951</c:v>
                      </c:pt>
                      <c:pt idx="14" formatCode="_(* #,##0_);_(* \(#,##0\);_(* &quot;-&quot;??_);_(@_)">
                        <c:v>51020318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17-A399-44D5-A483-95529B539E95}"/>
                  </c:ext>
                </c:extLst>
              </c15:ser>
            </c15:filteredLineSeries>
            <c15:filteredLineSeries>
              <c15:ser>
                <c:idx val="68"/>
                <c:order val="6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Production'!$A$70</c15:sqref>
                        </c15:formulaRef>
                      </c:ext>
                    </c:extLst>
                    <c:strCache>
                      <c:ptCount val="1"/>
                      <c:pt idx="0">
                        <c:v>Winkler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Production'!$B$70:$S$70</c15:sqref>
                        </c15:fullRef>
                        <c15:formulaRef>
                          <c15:sqref>'Oil Production'!$B$70:$P$70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3965894</c:v>
                      </c:pt>
                      <c:pt idx="1">
                        <c:v>3757176</c:v>
                      </c:pt>
                      <c:pt idx="2">
                        <c:v>3603794</c:v>
                      </c:pt>
                      <c:pt idx="3">
                        <c:v>3290763</c:v>
                      </c:pt>
                      <c:pt idx="4">
                        <c:v>3296731</c:v>
                      </c:pt>
                      <c:pt idx="5">
                        <c:v>3731930</c:v>
                      </c:pt>
                      <c:pt idx="6">
                        <c:v>4478904</c:v>
                      </c:pt>
                      <c:pt idx="7">
                        <c:v>5000686</c:v>
                      </c:pt>
                      <c:pt idx="8">
                        <c:v>5526433</c:v>
                      </c:pt>
                      <c:pt idx="9">
                        <c:v>5546352</c:v>
                      </c:pt>
                      <c:pt idx="10">
                        <c:v>8337787</c:v>
                      </c:pt>
                      <c:pt idx="11">
                        <c:v>13975997</c:v>
                      </c:pt>
                      <c:pt idx="12">
                        <c:v>20759726</c:v>
                      </c:pt>
                      <c:pt idx="13" formatCode="_(* #,##0_);_(* \(#,##0\);_(* &quot;-&quot;??_);_(@_)">
                        <c:v>22054191</c:v>
                      </c:pt>
                      <c:pt idx="14" formatCode="_(* #,##0_);_(* \(#,##0\);_(* &quot;-&quot;??_);_(@_)">
                        <c:v>21577025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18-A399-44D5-A483-95529B539E95}"/>
                  </c:ext>
                </c:extLst>
              </c15:ser>
            </c15:filteredLineSeries>
            <c15:filteredLineSeries>
              <c15:ser>
                <c:idx val="69"/>
                <c:order val="6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Production'!$A$71</c15:sqref>
                        </c15:formulaRef>
                      </c:ext>
                    </c:extLst>
                    <c:strCache>
                      <c:ptCount val="1"/>
                      <c:pt idx="0">
                        <c:v>Yoakum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Production'!$B$1:$S$1</c15:sqref>
                        </c15:fullRef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Production'!$B$71:$S$71</c15:sqref>
                        </c15:fullRef>
                        <c15:formulaRef>
                          <c15:sqref>'Oil Production'!$B$71:$P$71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23730647</c:v>
                      </c:pt>
                      <c:pt idx="1">
                        <c:v>23555424</c:v>
                      </c:pt>
                      <c:pt idx="2">
                        <c:v>22502895</c:v>
                      </c:pt>
                      <c:pt idx="3">
                        <c:v>22282461</c:v>
                      </c:pt>
                      <c:pt idx="4">
                        <c:v>21329010</c:v>
                      </c:pt>
                      <c:pt idx="5">
                        <c:v>21342245</c:v>
                      </c:pt>
                      <c:pt idx="6">
                        <c:v>21808866</c:v>
                      </c:pt>
                      <c:pt idx="7">
                        <c:v>21864647</c:v>
                      </c:pt>
                      <c:pt idx="8">
                        <c:v>23000192</c:v>
                      </c:pt>
                      <c:pt idx="9">
                        <c:v>23350278</c:v>
                      </c:pt>
                      <c:pt idx="10">
                        <c:v>23810372</c:v>
                      </c:pt>
                      <c:pt idx="11">
                        <c:v>23968505</c:v>
                      </c:pt>
                      <c:pt idx="12">
                        <c:v>26243260</c:v>
                      </c:pt>
                      <c:pt idx="13" formatCode="_(* #,##0_);_(* \(#,##0\);_(* &quot;-&quot;??_);_(@_)">
                        <c:v>26098217</c:v>
                      </c:pt>
                      <c:pt idx="14" formatCode="_(* #,##0_);_(* \(#,##0\);_(* &quot;-&quot;??_);_(@_)">
                        <c:v>25631903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19-A399-44D5-A483-95529B539E95}"/>
                  </c:ext>
                </c:extLst>
              </c15:ser>
            </c15:filteredLineSeries>
          </c:ext>
        </c:extLst>
      </c:lineChart>
      <c:catAx>
        <c:axId val="6893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33519"/>
        <c:crosses val="autoZero"/>
        <c:auto val="1"/>
        <c:lblAlgn val="ctr"/>
        <c:lblOffset val="100"/>
        <c:noMultiLvlLbl val="0"/>
      </c:catAx>
      <c:valAx>
        <c:axId val="14603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Oil Production (2010-2021)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2007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val>
            <c:numRef>
              <c:f>'Oil Production'!$B$73</c:f>
              <c:numCache>
                <c:formatCode>#,##0</c:formatCode>
                <c:ptCount val="1"/>
                <c:pt idx="0">
                  <c:v>262247210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2-4C30-8B6B-6A3BB1816295}"/>
            </c:ext>
          </c:extLst>
        </c:ser>
        <c:ser>
          <c:idx val="1"/>
          <c:order val="1"/>
          <c:tx>
            <c:v>2008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val>
            <c:numRef>
              <c:f>'Oil Production'!$C$73</c:f>
              <c:numCache>
                <c:formatCode>#,##0</c:formatCode>
                <c:ptCount val="1"/>
                <c:pt idx="0">
                  <c:v>272253094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72-4C30-8B6B-6A3BB1816295}"/>
            </c:ext>
          </c:extLst>
        </c:ser>
        <c:ser>
          <c:idx val="2"/>
          <c:order val="2"/>
          <c:tx>
            <c:v>2009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val>
            <c:numRef>
              <c:f>'Oil Production'!$D$73</c:f>
              <c:numCache>
                <c:formatCode>#,##0</c:formatCode>
                <c:ptCount val="1"/>
                <c:pt idx="0">
                  <c:v>272057204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72-4C30-8B6B-6A3BB1816295}"/>
            </c:ext>
          </c:extLst>
        </c:ser>
        <c:ser>
          <c:idx val="3"/>
          <c:order val="3"/>
          <c:tx>
            <c:v>2010</c:v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val>
            <c:numRef>
              <c:f>'Oil Production'!$E$73</c:f>
              <c:numCache>
                <c:formatCode>#,##0</c:formatCode>
                <c:ptCount val="1"/>
                <c:pt idx="0">
                  <c:v>284268395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72-4C30-8B6B-6A3BB1816295}"/>
            </c:ext>
          </c:extLst>
        </c:ser>
        <c:ser>
          <c:idx val="4"/>
          <c:order val="4"/>
          <c:tx>
            <c:v>2011</c:v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val>
            <c:numRef>
              <c:f>'Oil Production'!$F$73</c:f>
              <c:numCache>
                <c:formatCode>#,##0</c:formatCode>
                <c:ptCount val="1"/>
                <c:pt idx="0">
                  <c:v>314625536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72-4C30-8B6B-6A3BB1816295}"/>
            </c:ext>
          </c:extLst>
        </c:ser>
        <c:ser>
          <c:idx val="5"/>
          <c:order val="5"/>
          <c:tx>
            <c:v>2012</c:v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val>
            <c:numRef>
              <c:f>'Oil Production'!$G$73</c:f>
              <c:numCache>
                <c:formatCode>#,##0</c:formatCode>
                <c:ptCount val="1"/>
                <c:pt idx="0">
                  <c:v>366584882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72-4C30-8B6B-6A3BB1816295}"/>
            </c:ext>
          </c:extLst>
        </c:ser>
        <c:ser>
          <c:idx val="6"/>
          <c:order val="6"/>
          <c:tx>
            <c:v>2013</c:v>
          </c:tx>
          <c:spPr>
            <a:pattFill prst="narHorz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val>
            <c:numRef>
              <c:f>'Oil Production'!$H$73</c:f>
              <c:numCache>
                <c:formatCode>#,##0</c:formatCode>
                <c:ptCount val="1"/>
                <c:pt idx="0">
                  <c:v>412880816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72-4C30-8B6B-6A3BB1816295}"/>
            </c:ext>
          </c:extLst>
        </c:ser>
        <c:ser>
          <c:idx val="7"/>
          <c:order val="7"/>
          <c:tx>
            <c:v>2014</c:v>
          </c:tx>
          <c:spPr>
            <a:pattFill prst="narHorz">
              <a:fgClr>
                <a:schemeClr val="accent2">
                  <a:lumMod val="60000"/>
                </a:schemeClr>
              </a:fgClr>
              <a:bgClr>
                <a:schemeClr val="accent2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>
                  <a:lumMod val="60000"/>
                </a:schemeClr>
              </a:innerShdw>
            </a:effectLst>
          </c:spPr>
          <c:invertIfNegative val="0"/>
          <c:val>
            <c:numRef>
              <c:f>'Oil Production'!$I$73</c:f>
              <c:numCache>
                <c:formatCode>#,##0</c:formatCode>
                <c:ptCount val="1"/>
                <c:pt idx="0">
                  <c:v>496602645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72-4C30-8B6B-6A3BB1816295}"/>
            </c:ext>
          </c:extLst>
        </c:ser>
        <c:ser>
          <c:idx val="8"/>
          <c:order val="8"/>
          <c:tx>
            <c:v>2015</c:v>
          </c:tx>
          <c:spPr>
            <a:pattFill prst="narHorz">
              <a:fgClr>
                <a:schemeClr val="accent3">
                  <a:lumMod val="60000"/>
                </a:schemeClr>
              </a:fgClr>
              <a:bgClr>
                <a:schemeClr val="accent3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>
                  <a:lumMod val="60000"/>
                </a:schemeClr>
              </a:innerShdw>
            </a:effectLst>
          </c:spPr>
          <c:invertIfNegative val="0"/>
          <c:val>
            <c:numRef>
              <c:f>'Oil Production'!$J$73</c:f>
              <c:numCache>
                <c:formatCode>#,##0</c:formatCode>
                <c:ptCount val="1"/>
                <c:pt idx="0">
                  <c:v>563320531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72-4C30-8B6B-6A3BB1816295}"/>
            </c:ext>
          </c:extLst>
        </c:ser>
        <c:ser>
          <c:idx val="9"/>
          <c:order val="9"/>
          <c:tx>
            <c:v>2016</c:v>
          </c:tx>
          <c:spPr>
            <a:pattFill prst="narHorz">
              <a:fgClr>
                <a:schemeClr val="accent4">
                  <a:lumMod val="60000"/>
                </a:schemeClr>
              </a:fgClr>
              <a:bgClr>
                <a:schemeClr val="accent4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>
                  <a:lumMod val="60000"/>
                </a:schemeClr>
              </a:innerShdw>
            </a:effectLst>
          </c:spPr>
          <c:invertIfNegative val="0"/>
          <c:val>
            <c:numRef>
              <c:f>'Oil Production'!$K$73</c:f>
              <c:numCache>
                <c:formatCode>#,##0</c:formatCode>
                <c:ptCount val="1"/>
                <c:pt idx="0">
                  <c:v>588111630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72-4C30-8B6B-6A3BB1816295}"/>
            </c:ext>
          </c:extLst>
        </c:ser>
        <c:ser>
          <c:idx val="10"/>
          <c:order val="10"/>
          <c:tx>
            <c:v>2017</c:v>
          </c:tx>
          <c:spPr>
            <a:pattFill prst="narHorz">
              <a:fgClr>
                <a:schemeClr val="accent5">
                  <a:lumMod val="60000"/>
                </a:schemeClr>
              </a:fgClr>
              <a:bgClr>
                <a:schemeClr val="accent5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>
                  <a:lumMod val="60000"/>
                </a:schemeClr>
              </a:innerShdw>
            </a:effectLst>
          </c:spPr>
          <c:invertIfNegative val="0"/>
          <c:val>
            <c:numRef>
              <c:f>'Oil Production'!$L$73</c:f>
              <c:numCache>
                <c:formatCode>#,##0</c:formatCode>
                <c:ptCount val="1"/>
                <c:pt idx="0">
                  <c:v>699645499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B72-4C30-8B6B-6A3BB1816295}"/>
            </c:ext>
          </c:extLst>
        </c:ser>
        <c:ser>
          <c:idx val="11"/>
          <c:order val="11"/>
          <c:tx>
            <c:v>2018</c:v>
          </c:tx>
          <c:spPr>
            <a:pattFill prst="narHorz">
              <a:fgClr>
                <a:schemeClr val="accent6">
                  <a:lumMod val="60000"/>
                </a:schemeClr>
              </a:fgClr>
              <a:bgClr>
                <a:schemeClr val="accent6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>
                  <a:lumMod val="60000"/>
                </a:schemeClr>
              </a:innerShdw>
            </a:effectLst>
          </c:spPr>
          <c:invertIfNegative val="0"/>
          <c:val>
            <c:numRef>
              <c:f>'Oil Production'!$M$73</c:f>
              <c:numCache>
                <c:formatCode>#,##0</c:formatCode>
                <c:ptCount val="1"/>
                <c:pt idx="0">
                  <c:v>932665195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B72-4C30-8B6B-6A3BB1816295}"/>
            </c:ext>
          </c:extLst>
        </c:ser>
        <c:ser>
          <c:idx val="12"/>
          <c:order val="12"/>
          <c:tx>
            <c:v>2019</c:v>
          </c:tx>
          <c:spPr>
            <a:pattFill prst="narHorz">
              <a:fgClr>
                <a:schemeClr val="accent1">
                  <a:lumMod val="80000"/>
                  <a:lumOff val="20000"/>
                </a:schemeClr>
              </a:fgClr>
              <a:bgClr>
                <a:schemeClr val="accent1">
                  <a:lumMod val="80000"/>
                  <a:lumOff val="2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80000"/>
                  <a:lumOff val="20000"/>
                </a:schemeClr>
              </a:innerShdw>
            </a:effectLst>
          </c:spPr>
          <c:invertIfNegative val="0"/>
          <c:val>
            <c:numRef>
              <c:f>'Oil Production'!$N$73</c:f>
              <c:numCache>
                <c:formatCode>#,##0</c:formatCode>
                <c:ptCount val="1"/>
                <c:pt idx="0">
                  <c:v>1146280552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2-4332-88E1-04FD0EE2D14A}"/>
            </c:ext>
          </c:extLst>
        </c:ser>
        <c:ser>
          <c:idx val="13"/>
          <c:order val="13"/>
          <c:tx>
            <c:v>2020</c:v>
          </c:tx>
          <c:spPr>
            <a:pattFill prst="narHorz">
              <a:fgClr>
                <a:schemeClr val="accent2">
                  <a:lumMod val="80000"/>
                  <a:lumOff val="20000"/>
                </a:schemeClr>
              </a:fgClr>
              <a:bgClr>
                <a:schemeClr val="accent2">
                  <a:lumMod val="80000"/>
                  <a:lumOff val="2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>
                  <a:lumMod val="80000"/>
                  <a:lumOff val="20000"/>
                </a:schemeClr>
              </a:innerShdw>
            </a:effectLst>
          </c:spPr>
          <c:invertIfNegative val="0"/>
          <c:val>
            <c:numRef>
              <c:f>'Oil Production'!$O$73</c:f>
              <c:numCache>
                <c:formatCode>_(* #,##0_);_(* \(#,##0\);_(* "-"??_);_(@_)</c:formatCode>
                <c:ptCount val="1"/>
                <c:pt idx="0">
                  <c:v>1246232686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82-4332-88E1-04FD0EE2D14A}"/>
            </c:ext>
          </c:extLst>
        </c:ser>
        <c:ser>
          <c:idx val="14"/>
          <c:order val="14"/>
          <c:tx>
            <c:v>2021</c:v>
          </c:tx>
          <c:spPr>
            <a:pattFill prst="narHorz">
              <a:fgClr>
                <a:schemeClr val="accent3">
                  <a:lumMod val="80000"/>
                  <a:lumOff val="20000"/>
                </a:schemeClr>
              </a:fgClr>
              <a:bgClr>
                <a:schemeClr val="accent3">
                  <a:lumMod val="80000"/>
                  <a:lumOff val="2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>
                  <a:lumMod val="80000"/>
                  <a:lumOff val="20000"/>
                </a:schemeClr>
              </a:innerShdw>
            </a:effectLst>
          </c:spPr>
          <c:invertIfNegative val="0"/>
          <c:val>
            <c:numRef>
              <c:f>'Oil Production'!$P$73</c:f>
              <c:numCache>
                <c:formatCode>#,##0</c:formatCode>
                <c:ptCount val="1"/>
                <c:pt idx="0">
                  <c:v>1252811786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82-4332-88E1-04FD0EE2D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570113056"/>
        <c:axId val="1570109728"/>
      </c:barChart>
      <c:catAx>
        <c:axId val="157011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109728"/>
        <c:crosses val="autoZero"/>
        <c:auto val="1"/>
        <c:lblAlgn val="ctr"/>
        <c:lblOffset val="100"/>
        <c:noMultiLvlLbl val="0"/>
      </c:catAx>
      <c:valAx>
        <c:axId val="157010972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11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Oil Production (2010-2021)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val>
            <c:numRef>
              <c:f>'Oil Production'!$B$74</c:f>
              <c:numCache>
                <c:formatCode>#,##0</c:formatCode>
                <c:ptCount val="1"/>
                <c:pt idx="0">
                  <c:v>3746388.8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E-4927-A9EA-A4B4087549C6}"/>
            </c:ext>
          </c:extLst>
        </c:ser>
        <c:ser>
          <c:idx val="1"/>
          <c:order val="1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val>
            <c:numRef>
              <c:f>'Oil Production'!$C$74</c:f>
              <c:numCache>
                <c:formatCode>#,##0</c:formatCode>
                <c:ptCount val="1"/>
                <c:pt idx="0">
                  <c:v>3889331.8571428573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E-4927-A9EA-A4B4087549C6}"/>
            </c:ext>
          </c:extLst>
        </c:ser>
        <c:ser>
          <c:idx val="2"/>
          <c:order val="2"/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val>
            <c:numRef>
              <c:f>'Oil Production'!$D$74</c:f>
              <c:numCache>
                <c:formatCode>#,##0</c:formatCode>
                <c:ptCount val="1"/>
                <c:pt idx="0">
                  <c:v>3886531.4857142856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7E-4927-A9EA-A4B4087549C6}"/>
            </c:ext>
          </c:extLst>
        </c:ser>
        <c:ser>
          <c:idx val="3"/>
          <c:order val="3"/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val>
            <c:numRef>
              <c:f>'Oil Production'!$E$74</c:f>
              <c:numCache>
                <c:formatCode>#,##0</c:formatCode>
                <c:ptCount val="1"/>
                <c:pt idx="0">
                  <c:v>4060977.0714285714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7E-4927-A9EA-A4B4087549C6}"/>
            </c:ext>
          </c:extLst>
        </c:ser>
        <c:ser>
          <c:idx val="4"/>
          <c:order val="4"/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val>
            <c:numRef>
              <c:f>'Oil Production'!$F$74</c:f>
              <c:numCache>
                <c:formatCode>#,##0</c:formatCode>
                <c:ptCount val="1"/>
                <c:pt idx="0">
                  <c:v>4494650.5142857144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7E-4927-A9EA-A4B4087549C6}"/>
            </c:ext>
          </c:extLst>
        </c:ser>
        <c:ser>
          <c:idx val="5"/>
          <c:order val="5"/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val>
            <c:numRef>
              <c:f>'Oil Production'!$G$74</c:f>
              <c:numCache>
                <c:formatCode>#,##0</c:formatCode>
                <c:ptCount val="1"/>
                <c:pt idx="0">
                  <c:v>5236926.885714286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7E-4927-A9EA-A4B4087549C6}"/>
            </c:ext>
          </c:extLst>
        </c:ser>
        <c:ser>
          <c:idx val="6"/>
          <c:order val="6"/>
          <c:spPr>
            <a:pattFill prst="narHorz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val>
            <c:numRef>
              <c:f>'Oil Production'!$H$74</c:f>
              <c:numCache>
                <c:formatCode>#,##0</c:formatCode>
                <c:ptCount val="1"/>
                <c:pt idx="0">
                  <c:v>5898297.3714285716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E-4927-A9EA-A4B4087549C6}"/>
            </c:ext>
          </c:extLst>
        </c:ser>
        <c:ser>
          <c:idx val="7"/>
          <c:order val="7"/>
          <c:spPr>
            <a:pattFill prst="narHorz">
              <a:fgClr>
                <a:schemeClr val="accent2">
                  <a:lumMod val="60000"/>
                </a:schemeClr>
              </a:fgClr>
              <a:bgClr>
                <a:schemeClr val="accent2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>
                  <a:lumMod val="60000"/>
                </a:schemeClr>
              </a:innerShdw>
            </a:effectLst>
          </c:spPr>
          <c:invertIfNegative val="0"/>
          <c:val>
            <c:numRef>
              <c:f>'Oil Production'!$I$74</c:f>
              <c:numCache>
                <c:formatCode>#,##0</c:formatCode>
                <c:ptCount val="1"/>
                <c:pt idx="0">
                  <c:v>7094323.5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7E-4927-A9EA-A4B4087549C6}"/>
            </c:ext>
          </c:extLst>
        </c:ser>
        <c:ser>
          <c:idx val="8"/>
          <c:order val="8"/>
          <c:spPr>
            <a:pattFill prst="narHorz">
              <a:fgClr>
                <a:schemeClr val="accent3">
                  <a:lumMod val="60000"/>
                </a:schemeClr>
              </a:fgClr>
              <a:bgClr>
                <a:schemeClr val="accent3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>
                  <a:lumMod val="60000"/>
                </a:schemeClr>
              </a:innerShdw>
            </a:effectLst>
          </c:spPr>
          <c:invertIfNegative val="0"/>
          <c:val>
            <c:numRef>
              <c:f>'Oil Production'!$J$74</c:f>
              <c:numCache>
                <c:formatCode>#,##0</c:formatCode>
                <c:ptCount val="1"/>
                <c:pt idx="0">
                  <c:v>8047436.1571428571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7E-4927-A9EA-A4B4087549C6}"/>
            </c:ext>
          </c:extLst>
        </c:ser>
        <c:ser>
          <c:idx val="9"/>
          <c:order val="9"/>
          <c:spPr>
            <a:pattFill prst="narHorz">
              <a:fgClr>
                <a:schemeClr val="accent4">
                  <a:lumMod val="60000"/>
                </a:schemeClr>
              </a:fgClr>
              <a:bgClr>
                <a:schemeClr val="accent4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>
                  <a:lumMod val="60000"/>
                </a:schemeClr>
              </a:innerShdw>
            </a:effectLst>
          </c:spPr>
          <c:invertIfNegative val="0"/>
          <c:val>
            <c:numRef>
              <c:f>'Oil Production'!$K$74</c:f>
              <c:numCache>
                <c:formatCode>#,##0</c:formatCode>
                <c:ptCount val="1"/>
                <c:pt idx="0">
                  <c:v>8401594.7142857146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67E-4927-A9EA-A4B4087549C6}"/>
            </c:ext>
          </c:extLst>
        </c:ser>
        <c:ser>
          <c:idx val="10"/>
          <c:order val="10"/>
          <c:spPr>
            <a:pattFill prst="narHorz">
              <a:fgClr>
                <a:schemeClr val="accent5">
                  <a:lumMod val="60000"/>
                </a:schemeClr>
              </a:fgClr>
              <a:bgClr>
                <a:schemeClr val="accent5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>
                  <a:lumMod val="60000"/>
                </a:schemeClr>
              </a:innerShdw>
            </a:effectLst>
          </c:spPr>
          <c:invertIfNegative val="0"/>
          <c:val>
            <c:numRef>
              <c:f>'Oil Production'!$L$74</c:f>
              <c:numCache>
                <c:formatCode>#,##0</c:formatCode>
                <c:ptCount val="1"/>
                <c:pt idx="0">
                  <c:v>9994935.6999999993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9-47D5-B794-4CC84299C139}"/>
            </c:ext>
          </c:extLst>
        </c:ser>
        <c:ser>
          <c:idx val="11"/>
          <c:order val="11"/>
          <c:spPr>
            <a:pattFill prst="narHorz">
              <a:fgClr>
                <a:schemeClr val="accent6">
                  <a:lumMod val="60000"/>
                </a:schemeClr>
              </a:fgClr>
              <a:bgClr>
                <a:schemeClr val="accent6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>
                  <a:lumMod val="60000"/>
                </a:schemeClr>
              </a:innerShdw>
            </a:effectLst>
          </c:spPr>
          <c:invertIfNegative val="0"/>
          <c:val>
            <c:numRef>
              <c:f>'Oil Production'!$M$74</c:f>
              <c:numCache>
                <c:formatCode>#,##0</c:formatCode>
                <c:ptCount val="1"/>
                <c:pt idx="0">
                  <c:v>13323788.5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D9-47D5-B794-4CC84299C139}"/>
            </c:ext>
          </c:extLst>
        </c:ser>
        <c:ser>
          <c:idx val="12"/>
          <c:order val="12"/>
          <c:spPr>
            <a:pattFill prst="narHorz">
              <a:fgClr>
                <a:schemeClr val="accent1">
                  <a:lumMod val="80000"/>
                  <a:lumOff val="20000"/>
                </a:schemeClr>
              </a:fgClr>
              <a:bgClr>
                <a:schemeClr val="accent1">
                  <a:lumMod val="80000"/>
                  <a:lumOff val="2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80000"/>
                  <a:lumOff val="20000"/>
                </a:schemeClr>
              </a:innerShdw>
            </a:effectLst>
          </c:spPr>
          <c:invertIfNegative val="0"/>
          <c:val>
            <c:numRef>
              <c:f>'Oil Production'!$N$74</c:f>
              <c:numCache>
                <c:formatCode>#,##0</c:formatCode>
                <c:ptCount val="1"/>
                <c:pt idx="0">
                  <c:v>16375436.457142858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D9-47D5-B794-4CC84299C139}"/>
            </c:ext>
          </c:extLst>
        </c:ser>
        <c:ser>
          <c:idx val="13"/>
          <c:order val="13"/>
          <c:spPr>
            <a:pattFill prst="narHorz">
              <a:fgClr>
                <a:schemeClr val="accent2">
                  <a:lumMod val="80000"/>
                  <a:lumOff val="20000"/>
                </a:schemeClr>
              </a:fgClr>
              <a:bgClr>
                <a:schemeClr val="accent2">
                  <a:lumMod val="80000"/>
                  <a:lumOff val="2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>
                  <a:lumMod val="80000"/>
                  <a:lumOff val="20000"/>
                </a:schemeClr>
              </a:innerShdw>
            </a:effectLst>
          </c:spPr>
          <c:invertIfNegative val="0"/>
          <c:val>
            <c:numRef>
              <c:f>'Oil Production'!$O$74</c:f>
              <c:numCache>
                <c:formatCode>#,##0</c:formatCode>
                <c:ptCount val="1"/>
                <c:pt idx="0">
                  <c:v>17803324.085714284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D9-47D5-B794-4CC84299C139}"/>
            </c:ext>
          </c:extLst>
        </c:ser>
        <c:ser>
          <c:idx val="14"/>
          <c:order val="14"/>
          <c:spPr>
            <a:pattFill prst="narHorz">
              <a:fgClr>
                <a:schemeClr val="accent3">
                  <a:lumMod val="80000"/>
                  <a:lumOff val="20000"/>
                </a:schemeClr>
              </a:fgClr>
              <a:bgClr>
                <a:schemeClr val="accent3">
                  <a:lumMod val="80000"/>
                  <a:lumOff val="2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>
                  <a:lumMod val="80000"/>
                  <a:lumOff val="20000"/>
                </a:schemeClr>
              </a:innerShdw>
            </a:effectLst>
          </c:spPr>
          <c:invertIfNegative val="0"/>
          <c:val>
            <c:numRef>
              <c:f>'Oil Production'!$P$74</c:f>
              <c:numCache>
                <c:formatCode>#,##0</c:formatCode>
                <c:ptCount val="1"/>
                <c:pt idx="0">
                  <c:v>18156692.550724637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D9-47D5-B794-4CC84299C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570113056"/>
        <c:axId val="1570109728"/>
      </c:barChart>
      <c:catAx>
        <c:axId val="157011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109728"/>
        <c:crosses val="autoZero"/>
        <c:auto val="1"/>
        <c:lblAlgn val="ctr"/>
        <c:lblOffset val="100"/>
        <c:noMultiLvlLbl val="0"/>
      </c:catAx>
      <c:valAx>
        <c:axId val="157010972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11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and Average Gas Production From Top 15 Counties (2007-2021)</a:t>
            </a:r>
          </a:p>
        </c:rich>
      </c:tx>
      <c:layout>
        <c:manualLayout>
          <c:xMode val="edge"/>
          <c:yMode val="edge"/>
          <c:x val="0.12338637698010492"/>
          <c:y val="2.76642546970237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6"/>
          <c:order val="16"/>
          <c:tx>
            <c:strRef>
              <c:f>'Gas Production'!$R$1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5">
                  <a:lumMod val="80000"/>
                  <a:lumOff val="20000"/>
                </a:schemeClr>
              </a:fgClr>
              <a:bgClr>
                <a:schemeClr val="accent5">
                  <a:lumMod val="80000"/>
                  <a:lumOff val="2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>
                  <a:lumMod val="80000"/>
                  <a:lumOff val="20000"/>
                </a:schemeClr>
              </a:inn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('Gas Production'!$A$2:$A$71,'Gas Production'!$A$73)</c15:sqref>
                  </c15:fullRef>
                </c:ext>
              </c:extLst>
              <c:f>('Gas Production'!$A$11,'Gas Production'!$A$19,'Gas Production'!$A$23,'Gas Production'!$A$27,'Gas Production'!$A$32,'Gas Production'!$A$36,'Gas Production'!$A$39,'Gas Production'!$A$47,'Gas Production'!$A$52,'Gas Production'!$A$55:$A$57,'Gas Production'!$A$59,'Gas Production'!$A$68:$A$69)</c:f>
              <c:strCache>
                <c:ptCount val="15"/>
                <c:pt idx="0">
                  <c:v>Andrews</c:v>
                </c:pt>
                <c:pt idx="1">
                  <c:v>Crockett</c:v>
                </c:pt>
                <c:pt idx="2">
                  <c:v>Culberson</c:v>
                </c:pt>
                <c:pt idx="3">
                  <c:v>Ector</c:v>
                </c:pt>
                <c:pt idx="4">
                  <c:v>Glasscock</c:v>
                </c:pt>
                <c:pt idx="5">
                  <c:v>Irion</c:v>
                </c:pt>
                <c:pt idx="6">
                  <c:v>Loving </c:v>
                </c:pt>
                <c:pt idx="7">
                  <c:v>Martin</c:v>
                </c:pt>
                <c:pt idx="8">
                  <c:v>Midland</c:v>
                </c:pt>
                <c:pt idx="9">
                  <c:v>Pecos</c:v>
                </c:pt>
                <c:pt idx="10">
                  <c:v>Reagan</c:v>
                </c:pt>
                <c:pt idx="11">
                  <c:v>Reeves</c:v>
                </c:pt>
                <c:pt idx="12">
                  <c:v>Roberts</c:v>
                </c:pt>
                <c:pt idx="13">
                  <c:v>Upton</c:v>
                </c:pt>
                <c:pt idx="14">
                  <c:v>Ward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('Gas Production'!$R$2:$R$71,'Gas Production'!$R$73)</c15:sqref>
                  </c15:fullRef>
                </c:ext>
              </c:extLst>
              <c:f>('Gas Production'!$R$11,'Gas Production'!$R$19,'Gas Production'!$R$23,'Gas Production'!$R$27,'Gas Production'!$R$32,'Gas Production'!$R$36,'Gas Production'!$R$39,'Gas Production'!$R$47,'Gas Production'!$R$52,'Gas Production'!$R$55:$R$57,'Gas Production'!$R$59,'Gas Production'!$R$68:$R$69)</c:f>
              <c:numCache>
                <c:formatCode>#,##0</c:formatCode>
                <c:ptCount val="15"/>
                <c:pt idx="0">
                  <c:v>721513872</c:v>
                </c:pt>
                <c:pt idx="1">
                  <c:v>1377237393</c:v>
                </c:pt>
                <c:pt idx="2">
                  <c:v>1563907481</c:v>
                </c:pt>
                <c:pt idx="3">
                  <c:v>756747748</c:v>
                </c:pt>
                <c:pt idx="4">
                  <c:v>1150974241</c:v>
                </c:pt>
                <c:pt idx="5">
                  <c:v>935871966</c:v>
                </c:pt>
                <c:pt idx="6">
                  <c:v>2282291418</c:v>
                </c:pt>
                <c:pt idx="7">
                  <c:v>1148156879</c:v>
                </c:pt>
                <c:pt idx="8">
                  <c:v>2256012749</c:v>
                </c:pt>
                <c:pt idx="9">
                  <c:v>2057476052</c:v>
                </c:pt>
                <c:pt idx="10">
                  <c:v>1559286107</c:v>
                </c:pt>
                <c:pt idx="11">
                  <c:v>3717122746</c:v>
                </c:pt>
                <c:pt idx="12">
                  <c:v>827015421</c:v>
                </c:pt>
                <c:pt idx="13">
                  <c:v>1860162515</c:v>
                </c:pt>
                <c:pt idx="14">
                  <c:v>981550381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55B7-401B-8AE0-81E8C5BA60D0}"/>
            </c:ext>
          </c:extLst>
        </c:ser>
        <c:ser>
          <c:idx val="17"/>
          <c:order val="17"/>
          <c:tx>
            <c:strRef>
              <c:f>'Gas Production'!$S$1</c:f>
              <c:strCache>
                <c:ptCount val="1"/>
                <c:pt idx="0">
                  <c:v>Average</c:v>
                </c:pt>
              </c:strCache>
            </c:strRef>
          </c:tx>
          <c:spPr>
            <a:pattFill prst="narHorz">
              <a:fgClr>
                <a:schemeClr val="accent6">
                  <a:lumMod val="80000"/>
                  <a:lumOff val="20000"/>
                </a:schemeClr>
              </a:fgClr>
              <a:bgClr>
                <a:schemeClr val="accent6">
                  <a:lumMod val="80000"/>
                  <a:lumOff val="2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>
                  <a:lumMod val="80000"/>
                  <a:lumOff val="20000"/>
                </a:schemeClr>
              </a:inn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('Gas Production'!$A$2:$A$71,'Gas Production'!$A$73)</c15:sqref>
                  </c15:fullRef>
                </c:ext>
              </c:extLst>
              <c:f>('Gas Production'!$A$11,'Gas Production'!$A$19,'Gas Production'!$A$23,'Gas Production'!$A$27,'Gas Production'!$A$32,'Gas Production'!$A$36,'Gas Production'!$A$39,'Gas Production'!$A$47,'Gas Production'!$A$52,'Gas Production'!$A$55:$A$57,'Gas Production'!$A$59,'Gas Production'!$A$68:$A$69)</c:f>
              <c:strCache>
                <c:ptCount val="15"/>
                <c:pt idx="0">
                  <c:v>Andrews</c:v>
                </c:pt>
                <c:pt idx="1">
                  <c:v>Crockett</c:v>
                </c:pt>
                <c:pt idx="2">
                  <c:v>Culberson</c:v>
                </c:pt>
                <c:pt idx="3">
                  <c:v>Ector</c:v>
                </c:pt>
                <c:pt idx="4">
                  <c:v>Glasscock</c:v>
                </c:pt>
                <c:pt idx="5">
                  <c:v>Irion</c:v>
                </c:pt>
                <c:pt idx="6">
                  <c:v>Loving </c:v>
                </c:pt>
                <c:pt idx="7">
                  <c:v>Martin</c:v>
                </c:pt>
                <c:pt idx="8">
                  <c:v>Midland</c:v>
                </c:pt>
                <c:pt idx="9">
                  <c:v>Pecos</c:v>
                </c:pt>
                <c:pt idx="10">
                  <c:v>Reagan</c:v>
                </c:pt>
                <c:pt idx="11">
                  <c:v>Reeves</c:v>
                </c:pt>
                <c:pt idx="12">
                  <c:v>Roberts</c:v>
                </c:pt>
                <c:pt idx="13">
                  <c:v>Upton</c:v>
                </c:pt>
                <c:pt idx="14">
                  <c:v>Ward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('Gas Production'!$S$2:$S$71,'Gas Production'!$S$73)</c15:sqref>
                  </c15:fullRef>
                </c:ext>
              </c:extLst>
              <c:f>('Gas Production'!$S$11,'Gas Production'!$S$19,'Gas Production'!$S$23,'Gas Production'!$S$27,'Gas Production'!$S$32,'Gas Production'!$S$36,'Gas Production'!$S$39,'Gas Production'!$S$47,'Gas Production'!$S$52,'Gas Production'!$S$55:$S$57,'Gas Production'!$S$59,'Gas Production'!$S$68:$S$69)</c:f>
              <c:numCache>
                <c:formatCode>#,##0</c:formatCode>
                <c:ptCount val="15"/>
                <c:pt idx="0">
                  <c:v>51536705.142857142</c:v>
                </c:pt>
                <c:pt idx="1">
                  <c:v>98374099.5</c:v>
                </c:pt>
                <c:pt idx="2">
                  <c:v>111707677.21428572</c:v>
                </c:pt>
                <c:pt idx="3">
                  <c:v>54053410.571428575</c:v>
                </c:pt>
                <c:pt idx="4">
                  <c:v>82212445.785714284</c:v>
                </c:pt>
                <c:pt idx="5">
                  <c:v>66847997.571428575</c:v>
                </c:pt>
                <c:pt idx="6">
                  <c:v>163020815.57142857</c:v>
                </c:pt>
                <c:pt idx="7">
                  <c:v>82011205.642857149</c:v>
                </c:pt>
                <c:pt idx="8">
                  <c:v>161143767.7857143</c:v>
                </c:pt>
                <c:pt idx="9">
                  <c:v>146962575.14285713</c:v>
                </c:pt>
                <c:pt idx="10">
                  <c:v>111377579.07142857</c:v>
                </c:pt>
                <c:pt idx="11">
                  <c:v>265508767.57142857</c:v>
                </c:pt>
                <c:pt idx="12">
                  <c:v>59072530.071428575</c:v>
                </c:pt>
                <c:pt idx="13">
                  <c:v>132868751.07142857</c:v>
                </c:pt>
                <c:pt idx="14">
                  <c:v>70110741.5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7-55B7-401B-8AE0-81E8C5BA6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980156480"/>
        <c:axId val="20051668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'Gas Production'!$B$1</c15:sqref>
                        </c15:formulaRef>
                      </c:ext>
                    </c:extLst>
                    <c:strCache>
                      <c:ptCount val="1"/>
                      <c:pt idx="0">
                        <c:v>2007</c:v>
                      </c:pt>
                    </c:strCache>
                  </c:strRef>
                </c:tx>
                <c:spPr>
                  <a:pattFill prst="narHorz">
                    <a:fgClr>
                      <a:schemeClr val="accent1"/>
                    </a:fgClr>
                    <a:bgClr>
                      <a:schemeClr val="accent1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1"/>
                    </a:inn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('Gas Production'!$A$2:$A$71,'Gas Production'!$A$73)</c15:sqref>
                        </c15:fullRef>
                        <c15:formulaRef>
                          <c15:sqref>('Gas Production'!$A$11,'Gas Production'!$A$19,'Gas Production'!$A$23,'Gas Production'!$A$27,'Gas Production'!$A$32,'Gas Production'!$A$36,'Gas Production'!$A$39,'Gas Production'!$A$47,'Gas Production'!$A$52,'Gas Production'!$A$55:$A$57,'Gas Production'!$A$59,'Gas Production'!$A$68:$A$69)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Crockett</c:v>
                      </c:pt>
                      <c:pt idx="2">
                        <c:v>Culberson</c:v>
                      </c:pt>
                      <c:pt idx="3">
                        <c:v>Ector</c:v>
                      </c:pt>
                      <c:pt idx="4">
                        <c:v>Glasscock</c:v>
                      </c:pt>
                      <c:pt idx="5">
                        <c:v>Irion</c:v>
                      </c:pt>
                      <c:pt idx="6">
                        <c:v>Loving </c:v>
                      </c:pt>
                      <c:pt idx="7">
                        <c:v>Martin</c:v>
                      </c:pt>
                      <c:pt idx="8">
                        <c:v>Midland</c:v>
                      </c:pt>
                      <c:pt idx="9">
                        <c:v>Pecos</c:v>
                      </c:pt>
                      <c:pt idx="10">
                        <c:v>Reagan</c:v>
                      </c:pt>
                      <c:pt idx="11">
                        <c:v>Reeves</c:v>
                      </c:pt>
                      <c:pt idx="12">
                        <c:v>Roberts</c:v>
                      </c:pt>
                      <c:pt idx="13">
                        <c:v>Upton</c:v>
                      </c:pt>
                      <c:pt idx="14">
                        <c:v>Ward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('Gas Production'!$B$2:$B$71,'Gas Production'!$B$73)</c15:sqref>
                        </c15:fullRef>
                        <c15:formulaRef>
                          <c15:sqref>('Gas Production'!$B$11,'Gas Production'!$B$19,'Gas Production'!$B$23,'Gas Production'!$B$27,'Gas Production'!$B$32,'Gas Production'!$B$36,'Gas Production'!$B$39,'Gas Production'!$B$47,'Gas Production'!$B$52,'Gas Production'!$B$55:$B$57,'Gas Production'!$B$59,'Gas Production'!$B$68:$B$69)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29312208</c:v>
                      </c:pt>
                      <c:pt idx="1">
                        <c:v>108240795</c:v>
                      </c:pt>
                      <c:pt idx="2">
                        <c:v>1480705</c:v>
                      </c:pt>
                      <c:pt idx="3">
                        <c:v>39368125</c:v>
                      </c:pt>
                      <c:pt idx="4">
                        <c:v>13124494</c:v>
                      </c:pt>
                      <c:pt idx="5">
                        <c:v>14917595</c:v>
                      </c:pt>
                      <c:pt idx="6">
                        <c:v>125458906</c:v>
                      </c:pt>
                      <c:pt idx="7">
                        <c:v>11169923</c:v>
                      </c:pt>
                      <c:pt idx="8">
                        <c:v>50902446</c:v>
                      </c:pt>
                      <c:pt idx="9">
                        <c:v>178581076</c:v>
                      </c:pt>
                      <c:pt idx="10">
                        <c:v>28974813</c:v>
                      </c:pt>
                      <c:pt idx="11">
                        <c:v>27137529</c:v>
                      </c:pt>
                      <c:pt idx="12">
                        <c:v>54584953</c:v>
                      </c:pt>
                      <c:pt idx="13">
                        <c:v>72905911</c:v>
                      </c:pt>
                      <c:pt idx="14">
                        <c:v>47135279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5B7-401B-8AE0-81E8C5BA60D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Production'!$C$1</c15:sqref>
                        </c15:formulaRef>
                      </c:ext>
                    </c:extLst>
                    <c:strCache>
                      <c:ptCount val="1"/>
                      <c:pt idx="0">
                        <c:v>2008</c:v>
                      </c:pt>
                    </c:strCache>
                  </c:strRef>
                </c:tx>
                <c:spPr>
                  <a:pattFill prst="narHorz">
                    <a:fgClr>
                      <a:schemeClr val="accent2"/>
                    </a:fgClr>
                    <a:bgClr>
                      <a:schemeClr val="accent2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2"/>
                    </a:inn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('Gas Production'!$A$2:$A$71,'Gas Production'!$A$73)</c15:sqref>
                        </c15:fullRef>
                        <c15:formulaRef>
                          <c15:sqref>('Gas Production'!$A$11,'Gas Production'!$A$19,'Gas Production'!$A$23,'Gas Production'!$A$27,'Gas Production'!$A$32,'Gas Production'!$A$36,'Gas Production'!$A$39,'Gas Production'!$A$47,'Gas Production'!$A$52,'Gas Production'!$A$55:$A$57,'Gas Production'!$A$59,'Gas Production'!$A$68:$A$69)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Crockett</c:v>
                      </c:pt>
                      <c:pt idx="2">
                        <c:v>Culberson</c:v>
                      </c:pt>
                      <c:pt idx="3">
                        <c:v>Ector</c:v>
                      </c:pt>
                      <c:pt idx="4">
                        <c:v>Glasscock</c:v>
                      </c:pt>
                      <c:pt idx="5">
                        <c:v>Irion</c:v>
                      </c:pt>
                      <c:pt idx="6">
                        <c:v>Loving </c:v>
                      </c:pt>
                      <c:pt idx="7">
                        <c:v>Martin</c:v>
                      </c:pt>
                      <c:pt idx="8">
                        <c:v>Midland</c:v>
                      </c:pt>
                      <c:pt idx="9">
                        <c:v>Pecos</c:v>
                      </c:pt>
                      <c:pt idx="10">
                        <c:v>Reagan</c:v>
                      </c:pt>
                      <c:pt idx="11">
                        <c:v>Reeves</c:v>
                      </c:pt>
                      <c:pt idx="12">
                        <c:v>Roberts</c:v>
                      </c:pt>
                      <c:pt idx="13">
                        <c:v>Upton</c:v>
                      </c:pt>
                      <c:pt idx="14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('Gas Production'!$C$2:$C$71,'Gas Production'!$C$73)</c15:sqref>
                        </c15:fullRef>
                        <c15:formulaRef>
                          <c15:sqref>('Gas Production'!$C$11,'Gas Production'!$C$19,'Gas Production'!$C$23,'Gas Production'!$C$27,'Gas Production'!$C$32,'Gas Production'!$C$36,'Gas Production'!$C$39,'Gas Production'!$C$47,'Gas Production'!$C$52,'Gas Production'!$C$55:$C$57,'Gas Production'!$C$59,'Gas Production'!$C$68:$C$69)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28964421</c:v>
                      </c:pt>
                      <c:pt idx="1">
                        <c:v>108945466</c:v>
                      </c:pt>
                      <c:pt idx="2">
                        <c:v>4374497</c:v>
                      </c:pt>
                      <c:pt idx="3">
                        <c:v>42472580</c:v>
                      </c:pt>
                      <c:pt idx="4">
                        <c:v>12830994</c:v>
                      </c:pt>
                      <c:pt idx="5">
                        <c:v>15328672</c:v>
                      </c:pt>
                      <c:pt idx="6">
                        <c:v>108904455</c:v>
                      </c:pt>
                      <c:pt idx="7">
                        <c:v>13635785</c:v>
                      </c:pt>
                      <c:pt idx="8">
                        <c:v>46736161</c:v>
                      </c:pt>
                      <c:pt idx="9">
                        <c:v>223634920</c:v>
                      </c:pt>
                      <c:pt idx="10">
                        <c:v>28771954</c:v>
                      </c:pt>
                      <c:pt idx="11">
                        <c:v>30365272</c:v>
                      </c:pt>
                      <c:pt idx="12">
                        <c:v>60438614</c:v>
                      </c:pt>
                      <c:pt idx="13">
                        <c:v>76618016</c:v>
                      </c:pt>
                      <c:pt idx="14">
                        <c:v>48728955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5B7-401B-8AE0-81E8C5BA60D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Production'!$D$1</c15:sqref>
                        </c15:formulaRef>
                      </c:ext>
                    </c:extLst>
                    <c:strCache>
                      <c:ptCount val="1"/>
                      <c:pt idx="0">
                        <c:v>2009</c:v>
                      </c:pt>
                    </c:strCache>
                  </c:strRef>
                </c:tx>
                <c:spPr>
                  <a:pattFill prst="narHorz">
                    <a:fgClr>
                      <a:schemeClr val="accent3"/>
                    </a:fgClr>
                    <a:bgClr>
                      <a:schemeClr val="accent3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3"/>
                    </a:inn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('Gas Production'!$A$2:$A$71,'Gas Production'!$A$73)</c15:sqref>
                        </c15:fullRef>
                        <c15:formulaRef>
                          <c15:sqref>('Gas Production'!$A$11,'Gas Production'!$A$19,'Gas Production'!$A$23,'Gas Production'!$A$27,'Gas Production'!$A$32,'Gas Production'!$A$36,'Gas Production'!$A$39,'Gas Production'!$A$47,'Gas Production'!$A$52,'Gas Production'!$A$55:$A$57,'Gas Production'!$A$59,'Gas Production'!$A$68:$A$69)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Crockett</c:v>
                      </c:pt>
                      <c:pt idx="2">
                        <c:v>Culberson</c:v>
                      </c:pt>
                      <c:pt idx="3">
                        <c:v>Ector</c:v>
                      </c:pt>
                      <c:pt idx="4">
                        <c:v>Glasscock</c:v>
                      </c:pt>
                      <c:pt idx="5">
                        <c:v>Irion</c:v>
                      </c:pt>
                      <c:pt idx="6">
                        <c:v>Loving </c:v>
                      </c:pt>
                      <c:pt idx="7">
                        <c:v>Martin</c:v>
                      </c:pt>
                      <c:pt idx="8">
                        <c:v>Midland</c:v>
                      </c:pt>
                      <c:pt idx="9">
                        <c:v>Pecos</c:v>
                      </c:pt>
                      <c:pt idx="10">
                        <c:v>Reagan</c:v>
                      </c:pt>
                      <c:pt idx="11">
                        <c:v>Reeves</c:v>
                      </c:pt>
                      <c:pt idx="12">
                        <c:v>Roberts</c:v>
                      </c:pt>
                      <c:pt idx="13">
                        <c:v>Upton</c:v>
                      </c:pt>
                      <c:pt idx="14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('Gas Production'!$D$2:$D$71,'Gas Production'!$D$73)</c15:sqref>
                        </c15:fullRef>
                        <c15:formulaRef>
                          <c15:sqref>('Gas Production'!$D$11,'Gas Production'!$D$19,'Gas Production'!$D$23,'Gas Production'!$D$27,'Gas Production'!$D$32,'Gas Production'!$D$36,'Gas Production'!$D$39,'Gas Production'!$D$47,'Gas Production'!$D$52,'Gas Production'!$D$55:$D$57,'Gas Production'!$D$59,'Gas Production'!$D$68:$D$69)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30527651</c:v>
                      </c:pt>
                      <c:pt idx="1">
                        <c:v>102631846</c:v>
                      </c:pt>
                      <c:pt idx="2">
                        <c:v>5703520</c:v>
                      </c:pt>
                      <c:pt idx="3">
                        <c:v>45182794</c:v>
                      </c:pt>
                      <c:pt idx="4">
                        <c:v>13374871</c:v>
                      </c:pt>
                      <c:pt idx="5">
                        <c:v>15368734</c:v>
                      </c:pt>
                      <c:pt idx="6">
                        <c:v>106395162</c:v>
                      </c:pt>
                      <c:pt idx="7">
                        <c:v>18290528</c:v>
                      </c:pt>
                      <c:pt idx="8">
                        <c:v>47786579</c:v>
                      </c:pt>
                      <c:pt idx="9">
                        <c:v>240869982</c:v>
                      </c:pt>
                      <c:pt idx="10">
                        <c:v>31681860</c:v>
                      </c:pt>
                      <c:pt idx="11">
                        <c:v>31606415</c:v>
                      </c:pt>
                      <c:pt idx="12">
                        <c:v>57572076</c:v>
                      </c:pt>
                      <c:pt idx="13">
                        <c:v>82657281</c:v>
                      </c:pt>
                      <c:pt idx="14">
                        <c:v>47110183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5B7-401B-8AE0-81E8C5BA60D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Production'!$E$1</c15:sqref>
                        </c15:formulaRef>
                      </c:ext>
                    </c:extLst>
                    <c:strCache>
                      <c:ptCount val="1"/>
                      <c:pt idx="0">
                        <c:v>2010</c:v>
                      </c:pt>
                    </c:strCache>
                  </c:strRef>
                </c:tx>
                <c:spPr>
                  <a:pattFill prst="narHorz">
                    <a:fgClr>
                      <a:schemeClr val="accent4"/>
                    </a:fgClr>
                    <a:bgClr>
                      <a:schemeClr val="accent4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4"/>
                    </a:inn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('Gas Production'!$A$2:$A$71,'Gas Production'!$A$73)</c15:sqref>
                        </c15:fullRef>
                        <c15:formulaRef>
                          <c15:sqref>('Gas Production'!$A$11,'Gas Production'!$A$19,'Gas Production'!$A$23,'Gas Production'!$A$27,'Gas Production'!$A$32,'Gas Production'!$A$36,'Gas Production'!$A$39,'Gas Production'!$A$47,'Gas Production'!$A$52,'Gas Production'!$A$55:$A$57,'Gas Production'!$A$59,'Gas Production'!$A$68:$A$69)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Crockett</c:v>
                      </c:pt>
                      <c:pt idx="2">
                        <c:v>Culberson</c:v>
                      </c:pt>
                      <c:pt idx="3">
                        <c:v>Ector</c:v>
                      </c:pt>
                      <c:pt idx="4">
                        <c:v>Glasscock</c:v>
                      </c:pt>
                      <c:pt idx="5">
                        <c:v>Irion</c:v>
                      </c:pt>
                      <c:pt idx="6">
                        <c:v>Loving </c:v>
                      </c:pt>
                      <c:pt idx="7">
                        <c:v>Martin</c:v>
                      </c:pt>
                      <c:pt idx="8">
                        <c:v>Midland</c:v>
                      </c:pt>
                      <c:pt idx="9">
                        <c:v>Pecos</c:v>
                      </c:pt>
                      <c:pt idx="10">
                        <c:v>Reagan</c:v>
                      </c:pt>
                      <c:pt idx="11">
                        <c:v>Reeves</c:v>
                      </c:pt>
                      <c:pt idx="12">
                        <c:v>Roberts</c:v>
                      </c:pt>
                      <c:pt idx="13">
                        <c:v>Upton</c:v>
                      </c:pt>
                      <c:pt idx="14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('Gas Production'!$E$2:$E$71,'Gas Production'!$E$73)</c15:sqref>
                        </c15:fullRef>
                        <c15:formulaRef>
                          <c15:sqref>('Gas Production'!$E$11,'Gas Production'!$E$19,'Gas Production'!$E$23,'Gas Production'!$E$27,'Gas Production'!$E$32,'Gas Production'!$E$36,'Gas Production'!$E$39,'Gas Production'!$E$47,'Gas Production'!$E$52,'Gas Production'!$E$55:$E$57,'Gas Production'!$E$59,'Gas Production'!$E$68:$E$69)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35735385</c:v>
                      </c:pt>
                      <c:pt idx="1">
                        <c:v>94493202</c:v>
                      </c:pt>
                      <c:pt idx="2">
                        <c:v>4421872</c:v>
                      </c:pt>
                      <c:pt idx="3">
                        <c:v>49435434</c:v>
                      </c:pt>
                      <c:pt idx="4">
                        <c:v>16379854</c:v>
                      </c:pt>
                      <c:pt idx="5">
                        <c:v>15093883</c:v>
                      </c:pt>
                      <c:pt idx="6">
                        <c:v>81368201</c:v>
                      </c:pt>
                      <c:pt idx="7">
                        <c:v>22069697</c:v>
                      </c:pt>
                      <c:pt idx="8">
                        <c:v>47923059</c:v>
                      </c:pt>
                      <c:pt idx="9">
                        <c:v>220220466</c:v>
                      </c:pt>
                      <c:pt idx="10">
                        <c:v>38440753</c:v>
                      </c:pt>
                      <c:pt idx="11">
                        <c:v>32091982</c:v>
                      </c:pt>
                      <c:pt idx="12">
                        <c:v>59545760</c:v>
                      </c:pt>
                      <c:pt idx="13">
                        <c:v>84028810</c:v>
                      </c:pt>
                      <c:pt idx="14">
                        <c:v>47705845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5B7-401B-8AE0-81E8C5BA60D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Production'!$F$1</c15:sqref>
                        </c15:formulaRef>
                      </c:ext>
                    </c:extLst>
                    <c:strCache>
                      <c:ptCount val="1"/>
                      <c:pt idx="0">
                        <c:v>2011</c:v>
                      </c:pt>
                    </c:strCache>
                  </c:strRef>
                </c:tx>
                <c:spPr>
                  <a:pattFill prst="narHorz">
                    <a:fgClr>
                      <a:schemeClr val="accent5"/>
                    </a:fgClr>
                    <a:bgClr>
                      <a:schemeClr val="accent5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5"/>
                    </a:inn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('Gas Production'!$A$2:$A$71,'Gas Production'!$A$73)</c15:sqref>
                        </c15:fullRef>
                        <c15:formulaRef>
                          <c15:sqref>('Gas Production'!$A$11,'Gas Production'!$A$19,'Gas Production'!$A$23,'Gas Production'!$A$27,'Gas Production'!$A$32,'Gas Production'!$A$36,'Gas Production'!$A$39,'Gas Production'!$A$47,'Gas Production'!$A$52,'Gas Production'!$A$55:$A$57,'Gas Production'!$A$59,'Gas Production'!$A$68:$A$69)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Crockett</c:v>
                      </c:pt>
                      <c:pt idx="2">
                        <c:v>Culberson</c:v>
                      </c:pt>
                      <c:pt idx="3">
                        <c:v>Ector</c:v>
                      </c:pt>
                      <c:pt idx="4">
                        <c:v>Glasscock</c:v>
                      </c:pt>
                      <c:pt idx="5">
                        <c:v>Irion</c:v>
                      </c:pt>
                      <c:pt idx="6">
                        <c:v>Loving </c:v>
                      </c:pt>
                      <c:pt idx="7">
                        <c:v>Martin</c:v>
                      </c:pt>
                      <c:pt idx="8">
                        <c:v>Midland</c:v>
                      </c:pt>
                      <c:pt idx="9">
                        <c:v>Pecos</c:v>
                      </c:pt>
                      <c:pt idx="10">
                        <c:v>Reagan</c:v>
                      </c:pt>
                      <c:pt idx="11">
                        <c:v>Reeves</c:v>
                      </c:pt>
                      <c:pt idx="12">
                        <c:v>Roberts</c:v>
                      </c:pt>
                      <c:pt idx="13">
                        <c:v>Upton</c:v>
                      </c:pt>
                      <c:pt idx="14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('Gas Production'!$F$2:$F$71,'Gas Production'!$F$73)</c15:sqref>
                        </c15:fullRef>
                        <c15:formulaRef>
                          <c15:sqref>('Gas Production'!$F$11,'Gas Production'!$F$19,'Gas Production'!$F$23,'Gas Production'!$F$27,'Gas Production'!$F$32,'Gas Production'!$F$36,'Gas Production'!$F$39,'Gas Production'!$F$47,'Gas Production'!$F$52,'Gas Production'!$F$55:$F$57,'Gas Production'!$F$59,'Gas Production'!$F$68:$F$69)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40232698</c:v>
                      </c:pt>
                      <c:pt idx="1">
                        <c:v>85805325</c:v>
                      </c:pt>
                      <c:pt idx="2">
                        <c:v>5085292</c:v>
                      </c:pt>
                      <c:pt idx="3">
                        <c:v>53829983</c:v>
                      </c:pt>
                      <c:pt idx="4">
                        <c:v>28885902</c:v>
                      </c:pt>
                      <c:pt idx="5">
                        <c:v>17637114</c:v>
                      </c:pt>
                      <c:pt idx="6">
                        <c:v>60461577</c:v>
                      </c:pt>
                      <c:pt idx="7">
                        <c:v>29235144</c:v>
                      </c:pt>
                      <c:pt idx="8">
                        <c:v>56022755</c:v>
                      </c:pt>
                      <c:pt idx="9">
                        <c:v>180168798</c:v>
                      </c:pt>
                      <c:pt idx="10">
                        <c:v>44873129</c:v>
                      </c:pt>
                      <c:pt idx="11">
                        <c:v>31493828</c:v>
                      </c:pt>
                      <c:pt idx="12">
                        <c:v>65579905</c:v>
                      </c:pt>
                      <c:pt idx="13">
                        <c:v>85478028</c:v>
                      </c:pt>
                      <c:pt idx="14">
                        <c:v>51421436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5B7-401B-8AE0-81E8C5BA60D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Production'!$G$1</c15:sqref>
                        </c15:formulaRef>
                      </c:ext>
                    </c:extLst>
                    <c:strCache>
                      <c:ptCount val="1"/>
                      <c:pt idx="0">
                        <c:v>2012</c:v>
                      </c:pt>
                    </c:strCache>
                  </c:strRef>
                </c:tx>
                <c:spPr>
                  <a:pattFill prst="narHorz">
                    <a:fgClr>
                      <a:schemeClr val="accent6"/>
                    </a:fgClr>
                    <a:bgClr>
                      <a:schemeClr val="accent6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6"/>
                    </a:inn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('Gas Production'!$A$2:$A$71,'Gas Production'!$A$73)</c15:sqref>
                        </c15:fullRef>
                        <c15:formulaRef>
                          <c15:sqref>('Gas Production'!$A$11,'Gas Production'!$A$19,'Gas Production'!$A$23,'Gas Production'!$A$27,'Gas Production'!$A$32,'Gas Production'!$A$36,'Gas Production'!$A$39,'Gas Production'!$A$47,'Gas Production'!$A$52,'Gas Production'!$A$55:$A$57,'Gas Production'!$A$59,'Gas Production'!$A$68:$A$69)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Crockett</c:v>
                      </c:pt>
                      <c:pt idx="2">
                        <c:v>Culberson</c:v>
                      </c:pt>
                      <c:pt idx="3">
                        <c:v>Ector</c:v>
                      </c:pt>
                      <c:pt idx="4">
                        <c:v>Glasscock</c:v>
                      </c:pt>
                      <c:pt idx="5">
                        <c:v>Irion</c:v>
                      </c:pt>
                      <c:pt idx="6">
                        <c:v>Loving </c:v>
                      </c:pt>
                      <c:pt idx="7">
                        <c:v>Martin</c:v>
                      </c:pt>
                      <c:pt idx="8">
                        <c:v>Midland</c:v>
                      </c:pt>
                      <c:pt idx="9">
                        <c:v>Pecos</c:v>
                      </c:pt>
                      <c:pt idx="10">
                        <c:v>Reagan</c:v>
                      </c:pt>
                      <c:pt idx="11">
                        <c:v>Reeves</c:v>
                      </c:pt>
                      <c:pt idx="12">
                        <c:v>Roberts</c:v>
                      </c:pt>
                      <c:pt idx="13">
                        <c:v>Upton</c:v>
                      </c:pt>
                      <c:pt idx="14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('Gas Production'!$G$2:$G$71,'Gas Production'!$G$73)</c15:sqref>
                        </c15:fullRef>
                        <c15:formulaRef>
                          <c15:sqref>('Gas Production'!$G$11,'Gas Production'!$G$19,'Gas Production'!$G$23,'Gas Production'!$G$27,'Gas Production'!$G$32,'Gas Production'!$G$36,'Gas Production'!$G$39,'Gas Production'!$G$47,'Gas Production'!$G$52,'Gas Production'!$G$55:$G$57,'Gas Production'!$G$59,'Gas Production'!$G$68:$G$69)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47969623</c:v>
                      </c:pt>
                      <c:pt idx="1">
                        <c:v>81203269</c:v>
                      </c:pt>
                      <c:pt idx="2">
                        <c:v>12595347</c:v>
                      </c:pt>
                      <c:pt idx="3">
                        <c:v>56125456</c:v>
                      </c:pt>
                      <c:pt idx="4">
                        <c:v>52471762</c:v>
                      </c:pt>
                      <c:pt idx="5">
                        <c:v>27434442</c:v>
                      </c:pt>
                      <c:pt idx="6">
                        <c:v>54988651</c:v>
                      </c:pt>
                      <c:pt idx="7">
                        <c:v>40251496</c:v>
                      </c:pt>
                      <c:pt idx="8">
                        <c:v>65252726</c:v>
                      </c:pt>
                      <c:pt idx="9">
                        <c:v>146078695</c:v>
                      </c:pt>
                      <c:pt idx="10">
                        <c:v>51531682</c:v>
                      </c:pt>
                      <c:pt idx="11">
                        <c:v>37179131</c:v>
                      </c:pt>
                      <c:pt idx="12">
                        <c:v>74207315</c:v>
                      </c:pt>
                      <c:pt idx="13">
                        <c:v>95881423</c:v>
                      </c:pt>
                      <c:pt idx="14">
                        <c:v>59540614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5B7-401B-8AE0-81E8C5BA60D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Production'!$H$1</c15:sqref>
                        </c15:formulaRef>
                      </c:ext>
                    </c:extLst>
                    <c:strCache>
                      <c:ptCount val="1"/>
                      <c:pt idx="0">
                        <c:v>2013</c:v>
                      </c:pt>
                    </c:strCache>
                  </c:strRef>
                </c:tx>
                <c:spPr>
                  <a:pattFill prst="narHorz">
                    <a:fgClr>
                      <a:schemeClr val="accent1">
                        <a:lumMod val="60000"/>
                      </a:schemeClr>
                    </a:fgClr>
                    <a:bgClr>
                      <a:schemeClr val="accent1">
                        <a:lumMod val="6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1">
                        <a:lumMod val="60000"/>
                      </a:schemeClr>
                    </a:inn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('Gas Production'!$A$2:$A$71,'Gas Production'!$A$73)</c15:sqref>
                        </c15:fullRef>
                        <c15:formulaRef>
                          <c15:sqref>('Gas Production'!$A$11,'Gas Production'!$A$19,'Gas Production'!$A$23,'Gas Production'!$A$27,'Gas Production'!$A$32,'Gas Production'!$A$36,'Gas Production'!$A$39,'Gas Production'!$A$47,'Gas Production'!$A$52,'Gas Production'!$A$55:$A$57,'Gas Production'!$A$59,'Gas Production'!$A$68:$A$69)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Crockett</c:v>
                      </c:pt>
                      <c:pt idx="2">
                        <c:v>Culberson</c:v>
                      </c:pt>
                      <c:pt idx="3">
                        <c:v>Ector</c:v>
                      </c:pt>
                      <c:pt idx="4">
                        <c:v>Glasscock</c:v>
                      </c:pt>
                      <c:pt idx="5">
                        <c:v>Irion</c:v>
                      </c:pt>
                      <c:pt idx="6">
                        <c:v>Loving </c:v>
                      </c:pt>
                      <c:pt idx="7">
                        <c:v>Martin</c:v>
                      </c:pt>
                      <c:pt idx="8">
                        <c:v>Midland</c:v>
                      </c:pt>
                      <c:pt idx="9">
                        <c:v>Pecos</c:v>
                      </c:pt>
                      <c:pt idx="10">
                        <c:v>Reagan</c:v>
                      </c:pt>
                      <c:pt idx="11">
                        <c:v>Reeves</c:v>
                      </c:pt>
                      <c:pt idx="12">
                        <c:v>Roberts</c:v>
                      </c:pt>
                      <c:pt idx="13">
                        <c:v>Upton</c:v>
                      </c:pt>
                      <c:pt idx="14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('Gas Production'!$H$2:$H$71,'Gas Production'!$H$73)</c15:sqref>
                        </c15:fullRef>
                        <c15:formulaRef>
                          <c15:sqref>('Gas Production'!$H$11,'Gas Production'!$H$19,'Gas Production'!$H$23,'Gas Production'!$H$27,'Gas Production'!$H$32,'Gas Production'!$H$36,'Gas Production'!$H$39,'Gas Production'!$H$47,'Gas Production'!$H$52,'Gas Production'!$H$55:$H$57,'Gas Production'!$H$59,'Gas Production'!$H$68:$H$69)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52134943</c:v>
                      </c:pt>
                      <c:pt idx="1">
                        <c:v>84159886</c:v>
                      </c:pt>
                      <c:pt idx="2">
                        <c:v>31836040</c:v>
                      </c:pt>
                      <c:pt idx="3">
                        <c:v>63154282</c:v>
                      </c:pt>
                      <c:pt idx="4">
                        <c:v>74427874</c:v>
                      </c:pt>
                      <c:pt idx="5">
                        <c:v>46433114</c:v>
                      </c:pt>
                      <c:pt idx="6">
                        <c:v>68498377</c:v>
                      </c:pt>
                      <c:pt idx="7">
                        <c:v>52640880</c:v>
                      </c:pt>
                      <c:pt idx="8">
                        <c:v>73323906</c:v>
                      </c:pt>
                      <c:pt idx="9">
                        <c:v>127355415</c:v>
                      </c:pt>
                      <c:pt idx="10">
                        <c:v>61358532</c:v>
                      </c:pt>
                      <c:pt idx="11">
                        <c:v>49380763</c:v>
                      </c:pt>
                      <c:pt idx="12">
                        <c:v>78488150</c:v>
                      </c:pt>
                      <c:pt idx="13">
                        <c:v>105732952</c:v>
                      </c:pt>
                      <c:pt idx="14">
                        <c:v>60255862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5B7-401B-8AE0-81E8C5BA60D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Production'!$I$1</c15:sqref>
                        </c15:formulaRef>
                      </c:ext>
                    </c:extLst>
                    <c:strCache>
                      <c:ptCount val="1"/>
                      <c:pt idx="0">
                        <c:v>2014</c:v>
                      </c:pt>
                    </c:strCache>
                  </c:strRef>
                </c:tx>
                <c:spPr>
                  <a:pattFill prst="narHorz">
                    <a:fgClr>
                      <a:schemeClr val="accent2">
                        <a:lumMod val="60000"/>
                      </a:schemeClr>
                    </a:fgClr>
                    <a:bgClr>
                      <a:schemeClr val="accent2">
                        <a:lumMod val="6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2">
                        <a:lumMod val="60000"/>
                      </a:schemeClr>
                    </a:inn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('Gas Production'!$A$2:$A$71,'Gas Production'!$A$73)</c15:sqref>
                        </c15:fullRef>
                        <c15:formulaRef>
                          <c15:sqref>('Gas Production'!$A$11,'Gas Production'!$A$19,'Gas Production'!$A$23,'Gas Production'!$A$27,'Gas Production'!$A$32,'Gas Production'!$A$36,'Gas Production'!$A$39,'Gas Production'!$A$47,'Gas Production'!$A$52,'Gas Production'!$A$55:$A$57,'Gas Production'!$A$59,'Gas Production'!$A$68:$A$69)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Crockett</c:v>
                      </c:pt>
                      <c:pt idx="2">
                        <c:v>Culberson</c:v>
                      </c:pt>
                      <c:pt idx="3">
                        <c:v>Ector</c:v>
                      </c:pt>
                      <c:pt idx="4">
                        <c:v>Glasscock</c:v>
                      </c:pt>
                      <c:pt idx="5">
                        <c:v>Irion</c:v>
                      </c:pt>
                      <c:pt idx="6">
                        <c:v>Loving </c:v>
                      </c:pt>
                      <c:pt idx="7">
                        <c:v>Martin</c:v>
                      </c:pt>
                      <c:pt idx="8">
                        <c:v>Midland</c:v>
                      </c:pt>
                      <c:pt idx="9">
                        <c:v>Pecos</c:v>
                      </c:pt>
                      <c:pt idx="10">
                        <c:v>Reagan</c:v>
                      </c:pt>
                      <c:pt idx="11">
                        <c:v>Reeves</c:v>
                      </c:pt>
                      <c:pt idx="12">
                        <c:v>Roberts</c:v>
                      </c:pt>
                      <c:pt idx="13">
                        <c:v>Upton</c:v>
                      </c:pt>
                      <c:pt idx="14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('Gas Production'!$I$2:$I$71,'Gas Production'!$I$73)</c15:sqref>
                        </c15:fullRef>
                        <c15:formulaRef>
                          <c15:sqref>('Gas Production'!$I$11,'Gas Production'!$I$19,'Gas Production'!$I$23,'Gas Production'!$I$27,'Gas Production'!$I$32,'Gas Production'!$I$36,'Gas Production'!$I$39,'Gas Production'!$I$47,'Gas Production'!$I$52,'Gas Production'!$I$55:$I$57,'Gas Production'!$I$59,'Gas Production'!$I$68:$I$69)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59852836</c:v>
                      </c:pt>
                      <c:pt idx="1">
                        <c:v>103556888</c:v>
                      </c:pt>
                      <c:pt idx="2">
                        <c:v>70320645</c:v>
                      </c:pt>
                      <c:pt idx="3">
                        <c:v>71821089</c:v>
                      </c:pt>
                      <c:pt idx="4">
                        <c:v>94137601</c:v>
                      </c:pt>
                      <c:pt idx="5">
                        <c:v>80115290</c:v>
                      </c:pt>
                      <c:pt idx="6">
                        <c:v>92809163</c:v>
                      </c:pt>
                      <c:pt idx="7">
                        <c:v>66998509</c:v>
                      </c:pt>
                      <c:pt idx="8">
                        <c:v>93682453</c:v>
                      </c:pt>
                      <c:pt idx="9">
                        <c:v>115447896</c:v>
                      </c:pt>
                      <c:pt idx="10">
                        <c:v>81094345</c:v>
                      </c:pt>
                      <c:pt idx="11">
                        <c:v>92522161</c:v>
                      </c:pt>
                      <c:pt idx="12">
                        <c:v>79882937</c:v>
                      </c:pt>
                      <c:pt idx="13">
                        <c:v>127187943</c:v>
                      </c:pt>
                      <c:pt idx="14">
                        <c:v>65899716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5B7-401B-8AE0-81E8C5BA60D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Production'!$J$1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pattFill prst="narHorz">
                    <a:fgClr>
                      <a:schemeClr val="accent3">
                        <a:lumMod val="60000"/>
                      </a:schemeClr>
                    </a:fgClr>
                    <a:bgClr>
                      <a:schemeClr val="accent3">
                        <a:lumMod val="6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3">
                        <a:lumMod val="60000"/>
                      </a:schemeClr>
                    </a:inn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('Gas Production'!$A$2:$A$71,'Gas Production'!$A$73)</c15:sqref>
                        </c15:fullRef>
                        <c15:formulaRef>
                          <c15:sqref>('Gas Production'!$A$11,'Gas Production'!$A$19,'Gas Production'!$A$23,'Gas Production'!$A$27,'Gas Production'!$A$32,'Gas Production'!$A$36,'Gas Production'!$A$39,'Gas Production'!$A$47,'Gas Production'!$A$52,'Gas Production'!$A$55:$A$57,'Gas Production'!$A$59,'Gas Production'!$A$68:$A$69)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Crockett</c:v>
                      </c:pt>
                      <c:pt idx="2">
                        <c:v>Culberson</c:v>
                      </c:pt>
                      <c:pt idx="3">
                        <c:v>Ector</c:v>
                      </c:pt>
                      <c:pt idx="4">
                        <c:v>Glasscock</c:v>
                      </c:pt>
                      <c:pt idx="5">
                        <c:v>Irion</c:v>
                      </c:pt>
                      <c:pt idx="6">
                        <c:v>Loving </c:v>
                      </c:pt>
                      <c:pt idx="7">
                        <c:v>Martin</c:v>
                      </c:pt>
                      <c:pt idx="8">
                        <c:v>Midland</c:v>
                      </c:pt>
                      <c:pt idx="9">
                        <c:v>Pecos</c:v>
                      </c:pt>
                      <c:pt idx="10">
                        <c:v>Reagan</c:v>
                      </c:pt>
                      <c:pt idx="11">
                        <c:v>Reeves</c:v>
                      </c:pt>
                      <c:pt idx="12">
                        <c:v>Roberts</c:v>
                      </c:pt>
                      <c:pt idx="13">
                        <c:v>Upton</c:v>
                      </c:pt>
                      <c:pt idx="14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('Gas Production'!$J$2:$J$71,'Gas Production'!$J$73)</c15:sqref>
                        </c15:fullRef>
                        <c15:formulaRef>
                          <c15:sqref>('Gas Production'!$J$11,'Gas Production'!$J$19,'Gas Production'!$J$23,'Gas Production'!$J$27,'Gas Production'!$J$32,'Gas Production'!$J$36,'Gas Production'!$J$39,'Gas Production'!$J$47,'Gas Production'!$J$52,'Gas Production'!$J$55:$J$57,'Gas Production'!$J$59,'Gas Production'!$J$68:$J$69)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62358619</c:v>
                      </c:pt>
                      <c:pt idx="1">
                        <c:v>105759081</c:v>
                      </c:pt>
                      <c:pt idx="2">
                        <c:v>114697275</c:v>
                      </c:pt>
                      <c:pt idx="3">
                        <c:v>69847751</c:v>
                      </c:pt>
                      <c:pt idx="4">
                        <c:v>107979262</c:v>
                      </c:pt>
                      <c:pt idx="5">
                        <c:v>108177201</c:v>
                      </c:pt>
                      <c:pt idx="6">
                        <c:v>121199226</c:v>
                      </c:pt>
                      <c:pt idx="7">
                        <c:v>82765174</c:v>
                      </c:pt>
                      <c:pt idx="8">
                        <c:v>116134681</c:v>
                      </c:pt>
                      <c:pt idx="9">
                        <c:v>106016274</c:v>
                      </c:pt>
                      <c:pt idx="10">
                        <c:v>115099407</c:v>
                      </c:pt>
                      <c:pt idx="11">
                        <c:v>152492467</c:v>
                      </c:pt>
                      <c:pt idx="12">
                        <c:v>78345609</c:v>
                      </c:pt>
                      <c:pt idx="13">
                        <c:v>138840818</c:v>
                      </c:pt>
                      <c:pt idx="14">
                        <c:v>65544419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5B7-401B-8AE0-81E8C5BA60D0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Production'!$K$1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spPr>
                  <a:pattFill prst="narHorz">
                    <a:fgClr>
                      <a:schemeClr val="accent4">
                        <a:lumMod val="60000"/>
                      </a:schemeClr>
                    </a:fgClr>
                    <a:bgClr>
                      <a:schemeClr val="accent4">
                        <a:lumMod val="6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4">
                        <a:lumMod val="60000"/>
                      </a:schemeClr>
                    </a:inn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('Gas Production'!$A$2:$A$71,'Gas Production'!$A$73)</c15:sqref>
                        </c15:fullRef>
                        <c15:formulaRef>
                          <c15:sqref>('Gas Production'!$A$11,'Gas Production'!$A$19,'Gas Production'!$A$23,'Gas Production'!$A$27,'Gas Production'!$A$32,'Gas Production'!$A$36,'Gas Production'!$A$39,'Gas Production'!$A$47,'Gas Production'!$A$52,'Gas Production'!$A$55:$A$57,'Gas Production'!$A$59,'Gas Production'!$A$68:$A$69)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Crockett</c:v>
                      </c:pt>
                      <c:pt idx="2">
                        <c:v>Culberson</c:v>
                      </c:pt>
                      <c:pt idx="3">
                        <c:v>Ector</c:v>
                      </c:pt>
                      <c:pt idx="4">
                        <c:v>Glasscock</c:v>
                      </c:pt>
                      <c:pt idx="5">
                        <c:v>Irion</c:v>
                      </c:pt>
                      <c:pt idx="6">
                        <c:v>Loving </c:v>
                      </c:pt>
                      <c:pt idx="7">
                        <c:v>Martin</c:v>
                      </c:pt>
                      <c:pt idx="8">
                        <c:v>Midland</c:v>
                      </c:pt>
                      <c:pt idx="9">
                        <c:v>Pecos</c:v>
                      </c:pt>
                      <c:pt idx="10">
                        <c:v>Reagan</c:v>
                      </c:pt>
                      <c:pt idx="11">
                        <c:v>Reeves</c:v>
                      </c:pt>
                      <c:pt idx="12">
                        <c:v>Roberts</c:v>
                      </c:pt>
                      <c:pt idx="13">
                        <c:v>Upton</c:v>
                      </c:pt>
                      <c:pt idx="14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('Gas Production'!$K$2:$K$71,'Gas Production'!$K$73)</c15:sqref>
                        </c15:fullRef>
                        <c15:formulaRef>
                          <c15:sqref>('Gas Production'!$K$11,'Gas Production'!$K$19,'Gas Production'!$K$23,'Gas Production'!$K$27,'Gas Production'!$K$32,'Gas Production'!$K$36,'Gas Production'!$K$39,'Gas Production'!$K$47,'Gas Production'!$K$52,'Gas Production'!$K$55:$K$57,'Gas Production'!$K$59,'Gas Production'!$K$68:$K$69)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65850803</c:v>
                      </c:pt>
                      <c:pt idx="1">
                        <c:v>100478871</c:v>
                      </c:pt>
                      <c:pt idx="2">
                        <c:v>140846532</c:v>
                      </c:pt>
                      <c:pt idx="3">
                        <c:v>63668686</c:v>
                      </c:pt>
                      <c:pt idx="4">
                        <c:v>107746933</c:v>
                      </c:pt>
                      <c:pt idx="5">
                        <c:v>107796264</c:v>
                      </c:pt>
                      <c:pt idx="6">
                        <c:v>141797954</c:v>
                      </c:pt>
                      <c:pt idx="7">
                        <c:v>90187019</c:v>
                      </c:pt>
                      <c:pt idx="8">
                        <c:v>152168975</c:v>
                      </c:pt>
                      <c:pt idx="9">
                        <c:v>95085139</c:v>
                      </c:pt>
                      <c:pt idx="10">
                        <c:v>136486262</c:v>
                      </c:pt>
                      <c:pt idx="11">
                        <c:v>182859195</c:v>
                      </c:pt>
                      <c:pt idx="12">
                        <c:v>59898423</c:v>
                      </c:pt>
                      <c:pt idx="13">
                        <c:v>139635434</c:v>
                      </c:pt>
                      <c:pt idx="14">
                        <c:v>64394430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5B7-401B-8AE0-81E8C5BA60D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Production'!$L$1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pattFill prst="narHorz">
                    <a:fgClr>
                      <a:schemeClr val="accent5">
                        <a:lumMod val="60000"/>
                      </a:schemeClr>
                    </a:fgClr>
                    <a:bgClr>
                      <a:schemeClr val="accent5">
                        <a:lumMod val="6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5">
                        <a:lumMod val="60000"/>
                      </a:schemeClr>
                    </a:inn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('Gas Production'!$A$2:$A$71,'Gas Production'!$A$73)</c15:sqref>
                        </c15:fullRef>
                        <c15:formulaRef>
                          <c15:sqref>('Gas Production'!$A$11,'Gas Production'!$A$19,'Gas Production'!$A$23,'Gas Production'!$A$27,'Gas Production'!$A$32,'Gas Production'!$A$36,'Gas Production'!$A$39,'Gas Production'!$A$47,'Gas Production'!$A$52,'Gas Production'!$A$55:$A$57,'Gas Production'!$A$59,'Gas Production'!$A$68:$A$69)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Crockett</c:v>
                      </c:pt>
                      <c:pt idx="2">
                        <c:v>Culberson</c:v>
                      </c:pt>
                      <c:pt idx="3">
                        <c:v>Ector</c:v>
                      </c:pt>
                      <c:pt idx="4">
                        <c:v>Glasscock</c:v>
                      </c:pt>
                      <c:pt idx="5">
                        <c:v>Irion</c:v>
                      </c:pt>
                      <c:pt idx="6">
                        <c:v>Loving </c:v>
                      </c:pt>
                      <c:pt idx="7">
                        <c:v>Martin</c:v>
                      </c:pt>
                      <c:pt idx="8">
                        <c:v>Midland</c:v>
                      </c:pt>
                      <c:pt idx="9">
                        <c:v>Pecos</c:v>
                      </c:pt>
                      <c:pt idx="10">
                        <c:v>Reagan</c:v>
                      </c:pt>
                      <c:pt idx="11">
                        <c:v>Reeves</c:v>
                      </c:pt>
                      <c:pt idx="12">
                        <c:v>Roberts</c:v>
                      </c:pt>
                      <c:pt idx="13">
                        <c:v>Upton</c:v>
                      </c:pt>
                      <c:pt idx="14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('Gas Production'!$L$2:$L$71,'Gas Production'!$L$73)</c15:sqref>
                        </c15:fullRef>
                        <c15:formulaRef>
                          <c15:sqref>('Gas Production'!$L$11,'Gas Production'!$L$19,'Gas Production'!$L$23,'Gas Production'!$L$27,'Gas Production'!$L$32,'Gas Production'!$L$36,'Gas Production'!$L$39,'Gas Production'!$L$47,'Gas Production'!$L$52,'Gas Production'!$L$55:$L$57,'Gas Production'!$L$59,'Gas Production'!$L$68:$L$69)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64882777</c:v>
                      </c:pt>
                      <c:pt idx="1">
                        <c:v>104603391</c:v>
                      </c:pt>
                      <c:pt idx="2">
                        <c:v>177224204</c:v>
                      </c:pt>
                      <c:pt idx="3">
                        <c:v>58797049</c:v>
                      </c:pt>
                      <c:pt idx="4">
                        <c:v>114611735</c:v>
                      </c:pt>
                      <c:pt idx="5">
                        <c:v>111564393</c:v>
                      </c:pt>
                      <c:pt idx="6">
                        <c:v>196968022</c:v>
                      </c:pt>
                      <c:pt idx="7">
                        <c:v>99057835</c:v>
                      </c:pt>
                      <c:pt idx="8">
                        <c:v>231778719</c:v>
                      </c:pt>
                      <c:pt idx="9">
                        <c:v>97320809</c:v>
                      </c:pt>
                      <c:pt idx="10">
                        <c:v>159770397</c:v>
                      </c:pt>
                      <c:pt idx="11">
                        <c:v>306213633</c:v>
                      </c:pt>
                      <c:pt idx="12">
                        <c:v>48500113</c:v>
                      </c:pt>
                      <c:pt idx="13">
                        <c:v>155266930</c:v>
                      </c:pt>
                      <c:pt idx="14">
                        <c:v>66165423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5B7-401B-8AE0-81E8C5BA60D0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Production'!$M$1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spPr>
                  <a:pattFill prst="narHorz">
                    <a:fgClr>
                      <a:schemeClr val="accent6">
                        <a:lumMod val="60000"/>
                      </a:schemeClr>
                    </a:fgClr>
                    <a:bgClr>
                      <a:schemeClr val="accent6">
                        <a:lumMod val="6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6">
                        <a:lumMod val="60000"/>
                      </a:schemeClr>
                    </a:inn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('Gas Production'!$A$2:$A$71,'Gas Production'!$A$73)</c15:sqref>
                        </c15:fullRef>
                        <c15:formulaRef>
                          <c15:sqref>('Gas Production'!$A$11,'Gas Production'!$A$19,'Gas Production'!$A$23,'Gas Production'!$A$27,'Gas Production'!$A$32,'Gas Production'!$A$36,'Gas Production'!$A$39,'Gas Production'!$A$47,'Gas Production'!$A$52,'Gas Production'!$A$55:$A$57,'Gas Production'!$A$59,'Gas Production'!$A$68:$A$69)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Crockett</c:v>
                      </c:pt>
                      <c:pt idx="2">
                        <c:v>Culberson</c:v>
                      </c:pt>
                      <c:pt idx="3">
                        <c:v>Ector</c:v>
                      </c:pt>
                      <c:pt idx="4">
                        <c:v>Glasscock</c:v>
                      </c:pt>
                      <c:pt idx="5">
                        <c:v>Irion</c:v>
                      </c:pt>
                      <c:pt idx="6">
                        <c:v>Loving </c:v>
                      </c:pt>
                      <c:pt idx="7">
                        <c:v>Martin</c:v>
                      </c:pt>
                      <c:pt idx="8">
                        <c:v>Midland</c:v>
                      </c:pt>
                      <c:pt idx="9">
                        <c:v>Pecos</c:v>
                      </c:pt>
                      <c:pt idx="10">
                        <c:v>Reagan</c:v>
                      </c:pt>
                      <c:pt idx="11">
                        <c:v>Reeves</c:v>
                      </c:pt>
                      <c:pt idx="12">
                        <c:v>Roberts</c:v>
                      </c:pt>
                      <c:pt idx="13">
                        <c:v>Upton</c:v>
                      </c:pt>
                      <c:pt idx="14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('Gas Production'!$M$2:$M$71,'Gas Production'!$M$73)</c15:sqref>
                        </c15:fullRef>
                        <c15:formulaRef>
                          <c15:sqref>('Gas Production'!$M$11,'Gas Production'!$M$19,'Gas Production'!$M$23,'Gas Production'!$M$27,'Gas Production'!$M$32,'Gas Production'!$M$36,'Gas Production'!$M$39,'Gas Production'!$M$47,'Gas Production'!$M$52,'Gas Production'!$M$55:$M$57,'Gas Production'!$M$59,'Gas Production'!$M$68:$M$69)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69209265</c:v>
                      </c:pt>
                      <c:pt idx="1">
                        <c:v>104835040</c:v>
                      </c:pt>
                      <c:pt idx="2">
                        <c:v>242998033</c:v>
                      </c:pt>
                      <c:pt idx="3">
                        <c:v>51936548</c:v>
                      </c:pt>
                      <c:pt idx="4">
                        <c:v>135146628</c:v>
                      </c:pt>
                      <c:pt idx="5">
                        <c:v>110550561</c:v>
                      </c:pt>
                      <c:pt idx="6">
                        <c:v>304544835</c:v>
                      </c:pt>
                      <c:pt idx="7">
                        <c:v>130098727</c:v>
                      </c:pt>
                      <c:pt idx="8">
                        <c:v>308752250</c:v>
                      </c:pt>
                      <c:pt idx="9">
                        <c:v>97364802</c:v>
                      </c:pt>
                      <c:pt idx="10">
                        <c:v>210247572</c:v>
                      </c:pt>
                      <c:pt idx="11">
                        <c:v>605276283</c:v>
                      </c:pt>
                      <c:pt idx="12">
                        <c:v>41009840</c:v>
                      </c:pt>
                      <c:pt idx="13">
                        <c:v>185656317</c:v>
                      </c:pt>
                      <c:pt idx="14">
                        <c:v>85231717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5B7-401B-8AE0-81E8C5BA60D0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Production'!$N$1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spPr>
                  <a:pattFill prst="narHorz">
                    <a:fgClr>
                      <a:schemeClr val="accent1">
                        <a:lumMod val="80000"/>
                        <a:lumOff val="20000"/>
                      </a:schemeClr>
                    </a:fgClr>
                    <a:bgClr>
                      <a:schemeClr val="accent1">
                        <a:lumMod val="80000"/>
                        <a:lumOff val="2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1">
                        <a:lumMod val="80000"/>
                        <a:lumOff val="20000"/>
                      </a:schemeClr>
                    </a:inn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('Gas Production'!$A$2:$A$71,'Gas Production'!$A$73)</c15:sqref>
                        </c15:fullRef>
                        <c15:formulaRef>
                          <c15:sqref>('Gas Production'!$A$11,'Gas Production'!$A$19,'Gas Production'!$A$23,'Gas Production'!$A$27,'Gas Production'!$A$32,'Gas Production'!$A$36,'Gas Production'!$A$39,'Gas Production'!$A$47,'Gas Production'!$A$52,'Gas Production'!$A$55:$A$57,'Gas Production'!$A$59,'Gas Production'!$A$68:$A$69)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Crockett</c:v>
                      </c:pt>
                      <c:pt idx="2">
                        <c:v>Culberson</c:v>
                      </c:pt>
                      <c:pt idx="3">
                        <c:v>Ector</c:v>
                      </c:pt>
                      <c:pt idx="4">
                        <c:v>Glasscock</c:v>
                      </c:pt>
                      <c:pt idx="5">
                        <c:v>Irion</c:v>
                      </c:pt>
                      <c:pt idx="6">
                        <c:v>Loving </c:v>
                      </c:pt>
                      <c:pt idx="7">
                        <c:v>Martin</c:v>
                      </c:pt>
                      <c:pt idx="8">
                        <c:v>Midland</c:v>
                      </c:pt>
                      <c:pt idx="9">
                        <c:v>Pecos</c:v>
                      </c:pt>
                      <c:pt idx="10">
                        <c:v>Reagan</c:v>
                      </c:pt>
                      <c:pt idx="11">
                        <c:v>Reeves</c:v>
                      </c:pt>
                      <c:pt idx="12">
                        <c:v>Roberts</c:v>
                      </c:pt>
                      <c:pt idx="13">
                        <c:v>Upton</c:v>
                      </c:pt>
                      <c:pt idx="14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('Gas Production'!$N$2:$N$71,'Gas Production'!$N$73)</c15:sqref>
                        </c15:fullRef>
                        <c15:formulaRef>
                          <c15:sqref>('Gas Production'!$N$11,'Gas Production'!$N$19,'Gas Production'!$N$23,'Gas Production'!$N$27,'Gas Production'!$N$32,'Gas Production'!$N$36,'Gas Production'!$N$39,'Gas Production'!$N$47,'Gas Production'!$N$52,'Gas Production'!$N$55:$N$57,'Gas Production'!$N$59,'Gas Production'!$N$68:$N$69)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65486779</c:v>
                      </c:pt>
                      <c:pt idx="1">
                        <c:v>100262366</c:v>
                      </c:pt>
                      <c:pt idx="2">
                        <c:v>347623344</c:v>
                      </c:pt>
                      <c:pt idx="3">
                        <c:v>50098535</c:v>
                      </c:pt>
                      <c:pt idx="4">
                        <c:v>170876163</c:v>
                      </c:pt>
                      <c:pt idx="5">
                        <c:v>126553332</c:v>
                      </c:pt>
                      <c:pt idx="6">
                        <c:v>365906339</c:v>
                      </c:pt>
                      <c:pt idx="7">
                        <c:v>205390692</c:v>
                      </c:pt>
                      <c:pt idx="8">
                        <c:v>419112417</c:v>
                      </c:pt>
                      <c:pt idx="9">
                        <c:v>105671843</c:v>
                      </c:pt>
                      <c:pt idx="10">
                        <c:v>264463408</c:v>
                      </c:pt>
                      <c:pt idx="11">
                        <c:v>1010685565</c:v>
                      </c:pt>
                      <c:pt idx="12">
                        <c:v>37691600</c:v>
                      </c:pt>
                      <c:pt idx="13">
                        <c:v>238937395</c:v>
                      </c:pt>
                      <c:pt idx="14">
                        <c:v>122146793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5B7-401B-8AE0-81E8C5BA60D0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Production'!$O$1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tx>
                <c:spPr>
                  <a:pattFill prst="narHorz">
                    <a:fgClr>
                      <a:schemeClr val="accent2">
                        <a:lumMod val="80000"/>
                        <a:lumOff val="20000"/>
                      </a:schemeClr>
                    </a:fgClr>
                    <a:bgClr>
                      <a:schemeClr val="accent2">
                        <a:lumMod val="80000"/>
                        <a:lumOff val="2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2">
                        <a:lumMod val="80000"/>
                        <a:lumOff val="20000"/>
                      </a:schemeClr>
                    </a:inn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('Gas Production'!$A$2:$A$71,'Gas Production'!$A$73)</c15:sqref>
                        </c15:fullRef>
                        <c15:formulaRef>
                          <c15:sqref>('Gas Production'!$A$11,'Gas Production'!$A$19,'Gas Production'!$A$23,'Gas Production'!$A$27,'Gas Production'!$A$32,'Gas Production'!$A$36,'Gas Production'!$A$39,'Gas Production'!$A$47,'Gas Production'!$A$52,'Gas Production'!$A$55:$A$57,'Gas Production'!$A$59,'Gas Production'!$A$68:$A$69)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Crockett</c:v>
                      </c:pt>
                      <c:pt idx="2">
                        <c:v>Culberson</c:v>
                      </c:pt>
                      <c:pt idx="3">
                        <c:v>Ector</c:v>
                      </c:pt>
                      <c:pt idx="4">
                        <c:v>Glasscock</c:v>
                      </c:pt>
                      <c:pt idx="5">
                        <c:v>Irion</c:v>
                      </c:pt>
                      <c:pt idx="6">
                        <c:v>Loving </c:v>
                      </c:pt>
                      <c:pt idx="7">
                        <c:v>Martin</c:v>
                      </c:pt>
                      <c:pt idx="8">
                        <c:v>Midland</c:v>
                      </c:pt>
                      <c:pt idx="9">
                        <c:v>Pecos</c:v>
                      </c:pt>
                      <c:pt idx="10">
                        <c:v>Reagan</c:v>
                      </c:pt>
                      <c:pt idx="11">
                        <c:v>Reeves</c:v>
                      </c:pt>
                      <c:pt idx="12">
                        <c:v>Roberts</c:v>
                      </c:pt>
                      <c:pt idx="13">
                        <c:v>Upton</c:v>
                      </c:pt>
                      <c:pt idx="14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('Gas Production'!$O$2:$O$71,'Gas Production'!$O$73)</c15:sqref>
                        </c15:fullRef>
                        <c15:formulaRef>
                          <c15:sqref>('Gas Production'!$O$11,'Gas Production'!$O$19,'Gas Production'!$O$23,'Gas Production'!$O$27,'Gas Production'!$O$32,'Gas Production'!$O$36,'Gas Production'!$O$39,'Gas Production'!$O$47,'Gas Production'!$O$52,'Gas Production'!$O$55:$O$57,'Gas Production'!$O$59,'Gas Production'!$O$68:$O$69)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5"/>
                      <c:pt idx="0">
                        <c:v>68995864</c:v>
                      </c:pt>
                      <c:pt idx="1">
                        <c:v>92261967</c:v>
                      </c:pt>
                      <c:pt idx="2">
                        <c:v>404700175</c:v>
                      </c:pt>
                      <c:pt idx="3">
                        <c:v>41009436</c:v>
                      </c:pt>
                      <c:pt idx="4">
                        <c:v>208980168</c:v>
                      </c:pt>
                      <c:pt idx="5">
                        <c:v>138901371</c:v>
                      </c:pt>
                      <c:pt idx="6">
                        <c:v>452990550</c:v>
                      </c:pt>
                      <c:pt idx="7">
                        <c:v>286365470</c:v>
                      </c:pt>
                      <c:pt idx="8">
                        <c:v>546435622</c:v>
                      </c:pt>
                      <c:pt idx="9">
                        <c:v>123659937</c:v>
                      </c:pt>
                      <c:pt idx="10">
                        <c:v>306491993</c:v>
                      </c:pt>
                      <c:pt idx="11">
                        <c:v>1127818522</c:v>
                      </c:pt>
                      <c:pt idx="12">
                        <c:v>31270126</c:v>
                      </c:pt>
                      <c:pt idx="13">
                        <c:v>271335257</c:v>
                      </c:pt>
                      <c:pt idx="14">
                        <c:v>150269709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5B7-401B-8AE0-81E8C5BA60D0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Production'!$P$1</c15:sqref>
                        </c15:formulaRef>
                      </c:ext>
                    </c:extLst>
                    <c:strCache>
                      <c:ptCount val="1"/>
                      <c:pt idx="0">
                        <c:v>2021</c:v>
                      </c:pt>
                    </c:strCache>
                  </c:strRef>
                </c:tx>
                <c:spPr>
                  <a:pattFill prst="narHorz">
                    <a:fgClr>
                      <a:schemeClr val="accent3">
                        <a:lumMod val="80000"/>
                        <a:lumOff val="20000"/>
                      </a:schemeClr>
                    </a:fgClr>
                    <a:bgClr>
                      <a:schemeClr val="accent3">
                        <a:lumMod val="80000"/>
                        <a:lumOff val="2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3">
                        <a:lumMod val="80000"/>
                        <a:lumOff val="20000"/>
                      </a:schemeClr>
                    </a:inn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('Gas Production'!$A$2:$A$71,'Gas Production'!$A$73)</c15:sqref>
                        </c15:fullRef>
                        <c15:formulaRef>
                          <c15:sqref>('Gas Production'!$A$11,'Gas Production'!$A$19,'Gas Production'!$A$23,'Gas Production'!$A$27,'Gas Production'!$A$32,'Gas Production'!$A$36,'Gas Production'!$A$39,'Gas Production'!$A$47,'Gas Production'!$A$52,'Gas Production'!$A$55:$A$57,'Gas Production'!$A$59,'Gas Production'!$A$68:$A$69)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Crockett</c:v>
                      </c:pt>
                      <c:pt idx="2">
                        <c:v>Culberson</c:v>
                      </c:pt>
                      <c:pt idx="3">
                        <c:v>Ector</c:v>
                      </c:pt>
                      <c:pt idx="4">
                        <c:v>Glasscock</c:v>
                      </c:pt>
                      <c:pt idx="5">
                        <c:v>Irion</c:v>
                      </c:pt>
                      <c:pt idx="6">
                        <c:v>Loving </c:v>
                      </c:pt>
                      <c:pt idx="7">
                        <c:v>Martin</c:v>
                      </c:pt>
                      <c:pt idx="8">
                        <c:v>Midland</c:v>
                      </c:pt>
                      <c:pt idx="9">
                        <c:v>Pecos</c:v>
                      </c:pt>
                      <c:pt idx="10">
                        <c:v>Reagan</c:v>
                      </c:pt>
                      <c:pt idx="11">
                        <c:v>Reeves</c:v>
                      </c:pt>
                      <c:pt idx="12">
                        <c:v>Roberts</c:v>
                      </c:pt>
                      <c:pt idx="13">
                        <c:v>Upton</c:v>
                      </c:pt>
                      <c:pt idx="14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('Gas Production'!$P$2:$P$71,'Gas Production'!$P$73)</c15:sqref>
                        </c15:fullRef>
                        <c15:formulaRef>
                          <c15:sqref>('Gas Production'!$P$11,'Gas Production'!$P$19,'Gas Production'!$P$23,'Gas Production'!$P$27,'Gas Production'!$P$32,'Gas Production'!$P$36,'Gas Production'!$P$39,'Gas Production'!$P$47,'Gas Production'!$P$52,'Gas Production'!$P$55:$P$57,'Gas Production'!$P$59,'Gas Production'!$P$68:$P$69)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75798547</c:v>
                      </c:pt>
                      <c:pt idx="1">
                        <c:v>84428026</c:v>
                      </c:pt>
                      <c:pt idx="2">
                        <c:v>427134157</c:v>
                      </c:pt>
                      <c:pt idx="3">
                        <c:v>36168928</c:v>
                      </c:pt>
                      <c:pt idx="4">
                        <c:v>205517403</c:v>
                      </c:pt>
                      <c:pt idx="5">
                        <c:v>127895420</c:v>
                      </c:pt>
                      <c:pt idx="6">
                        <c:v>481686518</c:v>
                      </c:pt>
                      <c:pt idx="7">
                        <c:v>338648079</c:v>
                      </c:pt>
                      <c:pt idx="8">
                        <c:v>630056852</c:v>
                      </c:pt>
                      <c:pt idx="9">
                        <c:v>134361077</c:v>
                      </c:pt>
                      <c:pt idx="10">
                        <c:v>325980290</c:v>
                      </c:pt>
                      <c:pt idx="11">
                        <c:v>1103822172</c:v>
                      </c:pt>
                      <c:pt idx="12">
                        <c:v>27364677</c:v>
                      </c:pt>
                      <c:pt idx="13">
                        <c:v>297409318</c:v>
                      </c:pt>
                      <c:pt idx="14">
                        <c:v>161846763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5B7-401B-8AE0-81E8C5BA60D0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Production'!$Q$1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pattFill prst="narHorz">
                    <a:fgClr>
                      <a:schemeClr val="accent4">
                        <a:lumMod val="80000"/>
                        <a:lumOff val="20000"/>
                      </a:schemeClr>
                    </a:fgClr>
                    <a:bgClr>
                      <a:schemeClr val="accent4">
                        <a:lumMod val="80000"/>
                        <a:lumOff val="2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4">
                        <a:lumMod val="80000"/>
                        <a:lumOff val="20000"/>
                      </a:schemeClr>
                    </a:inn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('Gas Production'!$A$2:$A$71,'Gas Production'!$A$73)</c15:sqref>
                        </c15:fullRef>
                        <c15:formulaRef>
                          <c15:sqref>('Gas Production'!$A$11,'Gas Production'!$A$19,'Gas Production'!$A$23,'Gas Production'!$A$27,'Gas Production'!$A$32,'Gas Production'!$A$36,'Gas Production'!$A$39,'Gas Production'!$A$47,'Gas Production'!$A$52,'Gas Production'!$A$55:$A$57,'Gas Production'!$A$59,'Gas Production'!$A$68:$A$69)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Crockett</c:v>
                      </c:pt>
                      <c:pt idx="2">
                        <c:v>Culberson</c:v>
                      </c:pt>
                      <c:pt idx="3">
                        <c:v>Ector</c:v>
                      </c:pt>
                      <c:pt idx="4">
                        <c:v>Glasscock</c:v>
                      </c:pt>
                      <c:pt idx="5">
                        <c:v>Irion</c:v>
                      </c:pt>
                      <c:pt idx="6">
                        <c:v>Loving </c:v>
                      </c:pt>
                      <c:pt idx="7">
                        <c:v>Martin</c:v>
                      </c:pt>
                      <c:pt idx="8">
                        <c:v>Midland</c:v>
                      </c:pt>
                      <c:pt idx="9">
                        <c:v>Pecos</c:v>
                      </c:pt>
                      <c:pt idx="10">
                        <c:v>Reagan</c:v>
                      </c:pt>
                      <c:pt idx="11">
                        <c:v>Reeves</c:v>
                      </c:pt>
                      <c:pt idx="12">
                        <c:v>Roberts</c:v>
                      </c:pt>
                      <c:pt idx="13">
                        <c:v>Upton</c:v>
                      </c:pt>
                      <c:pt idx="14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('Gas Production'!$Q$2:$Q$71,'Gas Production'!$Q$73)</c15:sqref>
                        </c15:fullRef>
                        <c15:formulaRef>
                          <c15:sqref>('Gas Production'!$Q$11,'Gas Production'!$Q$19,'Gas Production'!$Q$23,'Gas Production'!$Q$27,'Gas Production'!$Q$32,'Gas Production'!$Q$36,'Gas Production'!$Q$39,'Gas Production'!$Q$47,'Gas Production'!$Q$52,'Gas Production'!$Q$55:$Q$57,'Gas Production'!$Q$59,'Gas Production'!$Q$68:$Q$69)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5B7-401B-8AE0-81E8C5BA60D0}"/>
                  </c:ext>
                </c:extLst>
              </c15:ser>
            </c15:filteredBarSeries>
          </c:ext>
        </c:extLst>
      </c:barChart>
      <c:catAx>
        <c:axId val="198015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166816"/>
        <c:crosses val="autoZero"/>
        <c:auto val="1"/>
        <c:lblAlgn val="ctr"/>
        <c:lblOffset val="100"/>
        <c:noMultiLvlLbl val="0"/>
      </c:catAx>
      <c:valAx>
        <c:axId val="2005166816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6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 Production Comparison Chart</a:t>
            </a:r>
            <a:r>
              <a:rPr lang="en-US" baseline="0"/>
              <a:t> (2007-2020)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5"/>
          <c:order val="25"/>
          <c:tx>
            <c:strRef>
              <c:f>'Gas Production'!$A$27</c:f>
              <c:strCache>
                <c:ptCount val="1"/>
                <c:pt idx="0">
                  <c:v>Ector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'Gas Production'!$B$1:$S$1</c15:sqref>
                  </c15:fullRef>
                </c:ext>
              </c:extLst>
              <c:f>'Gas Production'!$B$1:$P$1</c:f>
              <c:strCach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'Gas Production'!$B$27:$S$27</c15:sqref>
                  </c15:fullRef>
                </c:ext>
              </c:extLst>
              <c:f>'Gas Production'!$B$27:$P$27</c:f>
              <c:numCache>
                <c:formatCode>#,##0</c:formatCode>
                <c:ptCount val="15"/>
                <c:pt idx="0">
                  <c:v>39368125</c:v>
                </c:pt>
                <c:pt idx="1">
                  <c:v>42472580</c:v>
                </c:pt>
                <c:pt idx="2">
                  <c:v>45182794</c:v>
                </c:pt>
                <c:pt idx="3">
                  <c:v>49435434</c:v>
                </c:pt>
                <c:pt idx="4">
                  <c:v>53829983</c:v>
                </c:pt>
                <c:pt idx="5">
                  <c:v>56125456</c:v>
                </c:pt>
                <c:pt idx="6">
                  <c:v>63154282</c:v>
                </c:pt>
                <c:pt idx="7">
                  <c:v>71821089</c:v>
                </c:pt>
                <c:pt idx="8">
                  <c:v>69847751</c:v>
                </c:pt>
                <c:pt idx="9">
                  <c:v>63668686</c:v>
                </c:pt>
                <c:pt idx="10">
                  <c:v>58797049</c:v>
                </c:pt>
                <c:pt idx="11">
                  <c:v>51936548</c:v>
                </c:pt>
                <c:pt idx="12">
                  <c:v>50098535</c:v>
                </c:pt>
                <c:pt idx="13" formatCode="_(* #,##0_);_(* \(#,##0\);_(* &quot;-&quot;??_);_(@_)">
                  <c:v>41009436</c:v>
                </c:pt>
                <c:pt idx="14">
                  <c:v>36168928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9-1CFD-4446-BBAF-AABE3958465E}"/>
            </c:ext>
          </c:extLst>
        </c:ser>
        <c:ser>
          <c:idx val="50"/>
          <c:order val="50"/>
          <c:tx>
            <c:strRef>
              <c:f>'Gas Production'!$A$52</c:f>
              <c:strCache>
                <c:ptCount val="1"/>
                <c:pt idx="0">
                  <c:v>Midland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'Gas Production'!$B$1:$S$1</c15:sqref>
                  </c15:fullRef>
                </c:ext>
              </c:extLst>
              <c:f>'Gas Production'!$B$1:$P$1</c:f>
              <c:strCach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'Gas Production'!$B$52:$S$52</c15:sqref>
                  </c15:fullRef>
                </c:ext>
              </c:extLst>
              <c:f>'Gas Production'!$B$52:$P$52</c:f>
              <c:numCache>
                <c:formatCode>#,##0</c:formatCode>
                <c:ptCount val="15"/>
                <c:pt idx="0">
                  <c:v>50902446</c:v>
                </c:pt>
                <c:pt idx="1">
                  <c:v>46736161</c:v>
                </c:pt>
                <c:pt idx="2">
                  <c:v>47786579</c:v>
                </c:pt>
                <c:pt idx="3">
                  <c:v>47923059</c:v>
                </c:pt>
                <c:pt idx="4">
                  <c:v>56022755</c:v>
                </c:pt>
                <c:pt idx="5">
                  <c:v>65252726</c:v>
                </c:pt>
                <c:pt idx="6">
                  <c:v>73323906</c:v>
                </c:pt>
                <c:pt idx="7">
                  <c:v>93682453</c:v>
                </c:pt>
                <c:pt idx="8">
                  <c:v>116134681</c:v>
                </c:pt>
                <c:pt idx="9">
                  <c:v>152168975</c:v>
                </c:pt>
                <c:pt idx="10">
                  <c:v>231778719</c:v>
                </c:pt>
                <c:pt idx="11">
                  <c:v>308752250</c:v>
                </c:pt>
                <c:pt idx="12">
                  <c:v>419112417</c:v>
                </c:pt>
                <c:pt idx="13" formatCode="_(* #,##0_);_(* \(#,##0\);_(* &quot;-&quot;??_);_(@_)">
                  <c:v>546435622</c:v>
                </c:pt>
                <c:pt idx="14">
                  <c:v>630056852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2-1CFD-4446-BBAF-AABE39584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90335"/>
        <c:axId val="937027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'Gas Production'!$A$2</c15:sqref>
                        </c15:formulaRef>
                      </c:ext>
                    </c:extLst>
                    <c:strCache>
                      <c:ptCount val="1"/>
                      <c:pt idx="0">
                        <c:v>Dallam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'Gas Production'!$B$2:$S$2</c15:sqref>
                        </c15:fullRef>
                        <c15:formulaRef>
                          <c15:sqref>'Gas Production'!$B$2:$P$2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 formatCode="_(* #,##0_);_(* \(#,##0\);_(* &quot;-&quot;??_);_(@_)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CFD-4446-BBAF-AABE3958465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Production'!$A$3</c15:sqref>
                        </c15:formulaRef>
                      </c:ext>
                    </c:extLst>
                    <c:strCache>
                      <c:ptCount val="1"/>
                      <c:pt idx="0">
                        <c:v>Jeff Davis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Production'!$B$3:$S$3</c15:sqref>
                        </c15:fullRef>
                        <c15:formulaRef>
                          <c15:sqref>'Gas Production'!$B$3:$P$3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 formatCode="_(* #,##0_);_(* \(#,##0\);_(* &quot;-&quot;??_);_(@_)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CFD-4446-BBAF-AABE3958465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Production'!$A$4</c15:sqref>
                        </c15:formulaRef>
                      </c:ext>
                    </c:extLst>
                    <c:strCache>
                      <c:ptCount val="1"/>
                      <c:pt idx="0">
                        <c:v>Presidio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Production'!$B$4:$S$4</c15:sqref>
                        </c15:fullRef>
                        <c15:formulaRef>
                          <c15:sqref>'Gas Production'!$B$4:$P$4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 formatCode="_(* #,##0_);_(* \(#,##0\);_(* &quot;-&quot;??_);_(@_)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CFD-4446-BBAF-AABE3958465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Production'!$A$5</c15:sqref>
                        </c15:formulaRef>
                      </c:ext>
                    </c:extLst>
                    <c:strCache>
                      <c:ptCount val="1"/>
                      <c:pt idx="0">
                        <c:v>Randall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Production'!$B$5:$S$5</c15:sqref>
                        </c15:fullRef>
                        <c15:formulaRef>
                          <c15:sqref>'Gas Production'!$B$5:$P$5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 formatCode="_(* #,##0_);_(* \(#,##0\);_(* &quot;-&quot;??_);_(@_)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CFD-4446-BBAF-AABE3958465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Production'!$A$6</c15:sqref>
                        </c15:formulaRef>
                      </c:ext>
                    </c:extLst>
                    <c:strCache>
                      <c:ptCount val="1"/>
                      <c:pt idx="0">
                        <c:v>Swisher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Production'!$B$6:$S$6</c15:sqref>
                        </c15:fullRef>
                        <c15:formulaRef>
                          <c15:sqref>'Gas Production'!$B$6:$P$6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 formatCode="_(* #,##0_);_(* \(#,##0\);_(* &quot;-&quot;??_);_(@_)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CFD-4446-BBAF-AABE3958465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Production'!$A$7</c15:sqref>
                        </c15:formulaRef>
                      </c:ext>
                    </c:extLst>
                    <c:strCache>
                      <c:ptCount val="1"/>
                      <c:pt idx="0">
                        <c:v>Brewster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Production'!$B$7:$S$7</c15:sqref>
                        </c15:fullRef>
                        <c15:formulaRef>
                          <c15:sqref>'Gas Production'!$B$7:$P$7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0</c:v>
                      </c:pt>
                      <c:pt idx="1">
                        <c:v>40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 formatCode="_(* #,##0_);_(* \(#,##0\);_(* &quot;-&quot;??_);_(@_)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CFD-4446-BBAF-AABE3958465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Production'!$A$8</c15:sqref>
                        </c15:formulaRef>
                      </c:ext>
                    </c:extLst>
                    <c:strCache>
                      <c:ptCount val="1"/>
                      <c:pt idx="0">
                        <c:v>Floyd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Production'!$B$8:$S$8</c15:sqref>
                        </c15:fullRef>
                        <c15:formulaRef>
                          <c15:sqref>'Gas Production'!$B$8:$P$8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1435</c:v>
                      </c:pt>
                      <c:pt idx="4">
                        <c:v>36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 formatCode="_(* #,##0_);_(* \(#,##0\);_(* &quot;-&quot;??_);_(@_)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CFD-4446-BBAF-AABE3958465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Production'!$A$9</c15:sqref>
                        </c15:formulaRef>
                      </c:ext>
                    </c:extLst>
                    <c:strCache>
                      <c:ptCount val="1"/>
                      <c:pt idx="0">
                        <c:v>Hudspeth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Production'!$B$9:$S$9</c15:sqref>
                        </c15:fullRef>
                        <c15:formulaRef>
                          <c15:sqref>'Gas Production'!$B$9:$P$9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25262</c:v>
                      </c:pt>
                      <c:pt idx="1">
                        <c:v>2676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 formatCode="_(* #,##0_);_(* \(#,##0\);_(* &quot;-&quot;??_);_(@_)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CFD-4446-BBAF-AABE3958465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Production'!$A$10</c15:sqref>
                        </c15:formulaRef>
                      </c:ext>
                    </c:extLst>
                    <c:strCache>
                      <c:ptCount val="1"/>
                      <c:pt idx="0">
                        <c:v>Motley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Production'!$B$10:$S$10</c15:sqref>
                        </c15:fullRef>
                        <c15:formulaRef>
                          <c15:sqref>'Gas Production'!$B$10:$P$10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217</c:v>
                      </c:pt>
                      <c:pt idx="7">
                        <c:v>1870</c:v>
                      </c:pt>
                      <c:pt idx="8">
                        <c:v>3401</c:v>
                      </c:pt>
                      <c:pt idx="9">
                        <c:v>2495</c:v>
                      </c:pt>
                      <c:pt idx="10">
                        <c:v>2960</c:v>
                      </c:pt>
                      <c:pt idx="11">
                        <c:v>4621</c:v>
                      </c:pt>
                      <c:pt idx="12">
                        <c:v>5199</c:v>
                      </c:pt>
                      <c:pt idx="13" formatCode="_(* #,##0_);_(* \(#,##0\);_(* &quot;-&quot;??_);_(@_)">
                        <c:v>3955</c:v>
                      </c:pt>
                      <c:pt idx="14">
                        <c:v>3374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CFD-4446-BBAF-AABE3958465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Production'!$A$11</c15:sqref>
                        </c15:formulaRef>
                      </c:ext>
                    </c:extLst>
                    <c:strCache>
                      <c:ptCount val="1"/>
                      <c:pt idx="0">
                        <c:v>Andrews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Production'!$B$11:$S$11</c15:sqref>
                        </c15:fullRef>
                        <c15:formulaRef>
                          <c15:sqref>'Gas Production'!$B$11:$P$11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29312208</c:v>
                      </c:pt>
                      <c:pt idx="1">
                        <c:v>28964421</c:v>
                      </c:pt>
                      <c:pt idx="2">
                        <c:v>30527651</c:v>
                      </c:pt>
                      <c:pt idx="3">
                        <c:v>35735385</c:v>
                      </c:pt>
                      <c:pt idx="4">
                        <c:v>40232698</c:v>
                      </c:pt>
                      <c:pt idx="5">
                        <c:v>47969623</c:v>
                      </c:pt>
                      <c:pt idx="6">
                        <c:v>52134943</c:v>
                      </c:pt>
                      <c:pt idx="7">
                        <c:v>59852836</c:v>
                      </c:pt>
                      <c:pt idx="8">
                        <c:v>62358619</c:v>
                      </c:pt>
                      <c:pt idx="9">
                        <c:v>65850803</c:v>
                      </c:pt>
                      <c:pt idx="10">
                        <c:v>64882777</c:v>
                      </c:pt>
                      <c:pt idx="11">
                        <c:v>69209265</c:v>
                      </c:pt>
                      <c:pt idx="12">
                        <c:v>65486779</c:v>
                      </c:pt>
                      <c:pt idx="13" formatCode="_(* #,##0_);_(* \(#,##0\);_(* &quot;-&quot;??_);_(@_)">
                        <c:v>68995864</c:v>
                      </c:pt>
                      <c:pt idx="14">
                        <c:v>75798547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CFD-4446-BBAF-AABE3958465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Production'!$A$12</c15:sqref>
                        </c15:formulaRef>
                      </c:ext>
                    </c:extLst>
                    <c:strCache>
                      <c:ptCount val="1"/>
                      <c:pt idx="0">
                        <c:v>Borden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Production'!$B$12:$S$12</c15:sqref>
                        </c15:fullRef>
                        <c15:formulaRef>
                          <c15:sqref>'Gas Production'!$B$12:$P$12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3527673</c:v>
                      </c:pt>
                      <c:pt idx="1">
                        <c:v>3609462</c:v>
                      </c:pt>
                      <c:pt idx="2">
                        <c:v>3620881</c:v>
                      </c:pt>
                      <c:pt idx="3">
                        <c:v>3448278</c:v>
                      </c:pt>
                      <c:pt idx="4">
                        <c:v>3800321</c:v>
                      </c:pt>
                      <c:pt idx="5">
                        <c:v>4070641</c:v>
                      </c:pt>
                      <c:pt idx="6">
                        <c:v>2613926</c:v>
                      </c:pt>
                      <c:pt idx="7">
                        <c:v>2003091</c:v>
                      </c:pt>
                      <c:pt idx="8">
                        <c:v>2291477</c:v>
                      </c:pt>
                      <c:pt idx="9">
                        <c:v>3314542</c:v>
                      </c:pt>
                      <c:pt idx="10">
                        <c:v>2830140</c:v>
                      </c:pt>
                      <c:pt idx="11">
                        <c:v>3435980</c:v>
                      </c:pt>
                      <c:pt idx="12">
                        <c:v>6462464</c:v>
                      </c:pt>
                      <c:pt idx="13" formatCode="_(* #,##0_);_(* \(#,##0\);_(* &quot;-&quot;??_);_(@_)">
                        <c:v>7398544</c:v>
                      </c:pt>
                      <c:pt idx="14">
                        <c:v>6264033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CFD-4446-BBAF-AABE3958465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Production'!$A$13</c15:sqref>
                        </c15:formulaRef>
                      </c:ext>
                    </c:extLst>
                    <c:strCache>
                      <c:ptCount val="1"/>
                      <c:pt idx="0">
                        <c:v>Kimble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Production'!$B$13:$S$13</c15:sqref>
                        </c15:fullRef>
                        <c15:formulaRef>
                          <c15:sqref>'Gas Production'!$B$13:$P$13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136276</c:v>
                      </c:pt>
                      <c:pt idx="1">
                        <c:v>90816</c:v>
                      </c:pt>
                      <c:pt idx="2">
                        <c:v>72759</c:v>
                      </c:pt>
                      <c:pt idx="3">
                        <c:v>61229</c:v>
                      </c:pt>
                      <c:pt idx="4">
                        <c:v>52678</c:v>
                      </c:pt>
                      <c:pt idx="5">
                        <c:v>48560</c:v>
                      </c:pt>
                      <c:pt idx="6">
                        <c:v>34948</c:v>
                      </c:pt>
                      <c:pt idx="7">
                        <c:v>27914</c:v>
                      </c:pt>
                      <c:pt idx="8">
                        <c:v>21936</c:v>
                      </c:pt>
                      <c:pt idx="9">
                        <c:v>20823</c:v>
                      </c:pt>
                      <c:pt idx="10">
                        <c:v>20551</c:v>
                      </c:pt>
                      <c:pt idx="11">
                        <c:v>15948</c:v>
                      </c:pt>
                      <c:pt idx="12">
                        <c:v>0</c:v>
                      </c:pt>
                      <c:pt idx="13" formatCode="_(* #,##0_);_(* \(#,##0\);_(* &quot;-&quot;??_);_(@_)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CFD-4446-BBAF-AABE3958465E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Production'!$A$14</c15:sqref>
                        </c15:formulaRef>
                      </c:ext>
                    </c:extLst>
                    <c:strCache>
                      <c:ptCount val="1"/>
                      <c:pt idx="0">
                        <c:v>Cochran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Production'!$B$14:$S$14</c15:sqref>
                        </c15:fullRef>
                        <c15:formulaRef>
                          <c15:sqref>'Gas Production'!$B$14:$P$14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2618695</c:v>
                      </c:pt>
                      <c:pt idx="1">
                        <c:v>2543979</c:v>
                      </c:pt>
                      <c:pt idx="2">
                        <c:v>2390873</c:v>
                      </c:pt>
                      <c:pt idx="3">
                        <c:v>2353207</c:v>
                      </c:pt>
                      <c:pt idx="4">
                        <c:v>2391933</c:v>
                      </c:pt>
                      <c:pt idx="5">
                        <c:v>2247986</c:v>
                      </c:pt>
                      <c:pt idx="6">
                        <c:v>2346539</c:v>
                      </c:pt>
                      <c:pt idx="7">
                        <c:v>2160077</c:v>
                      </c:pt>
                      <c:pt idx="8">
                        <c:v>2011405</c:v>
                      </c:pt>
                      <c:pt idx="9">
                        <c:v>1618634</c:v>
                      </c:pt>
                      <c:pt idx="10">
                        <c:v>1545601</c:v>
                      </c:pt>
                      <c:pt idx="11">
                        <c:v>1819793</c:v>
                      </c:pt>
                      <c:pt idx="12">
                        <c:v>2587848</c:v>
                      </c:pt>
                      <c:pt idx="13" formatCode="_(* #,##0_);_(* \(#,##0\);_(* &quot;-&quot;??_);_(@_)">
                        <c:v>1857866</c:v>
                      </c:pt>
                      <c:pt idx="14">
                        <c:v>1459895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CFD-4446-BBAF-AABE3958465E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Production'!$A$15</c15:sqref>
                        </c15:formulaRef>
                      </c:ext>
                    </c:extLst>
                    <c:strCache>
                      <c:ptCount val="1"/>
                      <c:pt idx="0">
                        <c:v>Knox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Production'!$B$15:$S$15</c15:sqref>
                        </c15:fullRef>
                        <c15:formulaRef>
                          <c15:sqref>'Gas Production'!$B$15:$P$15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48</c:v>
                      </c:pt>
                      <c:pt idx="1">
                        <c:v>48</c:v>
                      </c:pt>
                      <c:pt idx="2">
                        <c:v>52</c:v>
                      </c:pt>
                      <c:pt idx="3">
                        <c:v>48</c:v>
                      </c:pt>
                      <c:pt idx="4">
                        <c:v>48</c:v>
                      </c:pt>
                      <c:pt idx="5">
                        <c:v>10372</c:v>
                      </c:pt>
                      <c:pt idx="6">
                        <c:v>94571</c:v>
                      </c:pt>
                      <c:pt idx="7">
                        <c:v>34568</c:v>
                      </c:pt>
                      <c:pt idx="8">
                        <c:v>50195</c:v>
                      </c:pt>
                      <c:pt idx="9">
                        <c:v>43815</c:v>
                      </c:pt>
                      <c:pt idx="10">
                        <c:v>31465</c:v>
                      </c:pt>
                      <c:pt idx="11">
                        <c:v>87618</c:v>
                      </c:pt>
                      <c:pt idx="12">
                        <c:v>114297</c:v>
                      </c:pt>
                      <c:pt idx="13" formatCode="_(* #,##0_);_(* \(#,##0\);_(* &quot;-&quot;??_);_(@_)">
                        <c:v>189769</c:v>
                      </c:pt>
                      <c:pt idx="14">
                        <c:v>229359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CFD-4446-BBAF-AABE3958465E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Production'!$A$16</c15:sqref>
                        </c15:formulaRef>
                      </c:ext>
                    </c:extLst>
                    <c:strCache>
                      <c:ptCount val="1"/>
                      <c:pt idx="0">
                        <c:v>Coke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Production'!$B$16:$S$16</c15:sqref>
                        </c15:fullRef>
                        <c15:formulaRef>
                          <c15:sqref>'Gas Production'!$B$16:$P$16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3647235</c:v>
                      </c:pt>
                      <c:pt idx="1">
                        <c:v>3921789</c:v>
                      </c:pt>
                      <c:pt idx="2">
                        <c:v>4256706</c:v>
                      </c:pt>
                      <c:pt idx="3">
                        <c:v>4425005</c:v>
                      </c:pt>
                      <c:pt idx="4">
                        <c:v>3715691</c:v>
                      </c:pt>
                      <c:pt idx="5">
                        <c:v>4071776</c:v>
                      </c:pt>
                      <c:pt idx="6">
                        <c:v>3996929</c:v>
                      </c:pt>
                      <c:pt idx="7">
                        <c:v>3312643</c:v>
                      </c:pt>
                      <c:pt idx="8">
                        <c:v>3550322</c:v>
                      </c:pt>
                      <c:pt idx="9">
                        <c:v>3307373</c:v>
                      </c:pt>
                      <c:pt idx="10">
                        <c:v>2695424</c:v>
                      </c:pt>
                      <c:pt idx="11">
                        <c:v>2512012</c:v>
                      </c:pt>
                      <c:pt idx="12">
                        <c:v>2318496</c:v>
                      </c:pt>
                      <c:pt idx="13" formatCode="_(* #,##0_);_(* \(#,##0\);_(* &quot;-&quot;??_);_(@_)">
                        <c:v>1476451</c:v>
                      </c:pt>
                      <c:pt idx="14">
                        <c:v>1461672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CFD-4446-BBAF-AABE3958465E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Production'!$A$17</c15:sqref>
                        </c15:formulaRef>
                      </c:ext>
                    </c:extLst>
                    <c:strCache>
                      <c:ptCount val="1"/>
                      <c:pt idx="0">
                        <c:v>Concho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Production'!$B$17:$S$17</c15:sqref>
                        </c15:fullRef>
                        <c15:formulaRef>
                          <c15:sqref>'Gas Production'!$B$17:$P$17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1652728</c:v>
                      </c:pt>
                      <c:pt idx="1">
                        <c:v>1366375</c:v>
                      </c:pt>
                      <c:pt idx="2">
                        <c:v>1067776</c:v>
                      </c:pt>
                      <c:pt idx="3">
                        <c:v>865484</c:v>
                      </c:pt>
                      <c:pt idx="4">
                        <c:v>661597</c:v>
                      </c:pt>
                      <c:pt idx="5">
                        <c:v>571515</c:v>
                      </c:pt>
                      <c:pt idx="6">
                        <c:v>532667</c:v>
                      </c:pt>
                      <c:pt idx="7">
                        <c:v>485556</c:v>
                      </c:pt>
                      <c:pt idx="8">
                        <c:v>398314</c:v>
                      </c:pt>
                      <c:pt idx="9">
                        <c:v>334626</c:v>
                      </c:pt>
                      <c:pt idx="10">
                        <c:v>293950</c:v>
                      </c:pt>
                      <c:pt idx="11">
                        <c:v>238993</c:v>
                      </c:pt>
                      <c:pt idx="12">
                        <c:v>406125</c:v>
                      </c:pt>
                      <c:pt idx="13" formatCode="_(* #,##0_);_(* \(#,##0\);_(* &quot;-&quot;??_);_(@_)">
                        <c:v>314298</c:v>
                      </c:pt>
                      <c:pt idx="14">
                        <c:v>230488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CFD-4446-BBAF-AABE3958465E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Production'!$A$18</c15:sqref>
                        </c15:formulaRef>
                      </c:ext>
                    </c:extLst>
                    <c:strCache>
                      <c:ptCount val="1"/>
                      <c:pt idx="0">
                        <c:v>Crane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Production'!$B$18:$S$18</c15:sqref>
                        </c15:fullRef>
                        <c15:formulaRef>
                          <c15:sqref>'Gas Production'!$B$18:$P$18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65809541</c:v>
                      </c:pt>
                      <c:pt idx="1">
                        <c:v>65567650</c:v>
                      </c:pt>
                      <c:pt idx="2">
                        <c:v>60017641</c:v>
                      </c:pt>
                      <c:pt idx="3">
                        <c:v>56911827</c:v>
                      </c:pt>
                      <c:pt idx="4">
                        <c:v>52802726</c:v>
                      </c:pt>
                      <c:pt idx="5">
                        <c:v>52783926</c:v>
                      </c:pt>
                      <c:pt idx="6">
                        <c:v>51245053</c:v>
                      </c:pt>
                      <c:pt idx="7">
                        <c:v>50398948</c:v>
                      </c:pt>
                      <c:pt idx="8">
                        <c:v>53675817</c:v>
                      </c:pt>
                      <c:pt idx="9">
                        <c:v>48842180</c:v>
                      </c:pt>
                      <c:pt idx="10">
                        <c:v>43603317</c:v>
                      </c:pt>
                      <c:pt idx="11">
                        <c:v>39194508</c:v>
                      </c:pt>
                      <c:pt idx="12">
                        <c:v>39081000</c:v>
                      </c:pt>
                      <c:pt idx="13" formatCode="_(* #,##0_);_(* \(#,##0\);_(* &quot;-&quot;??_);_(@_)">
                        <c:v>41408485</c:v>
                      </c:pt>
                      <c:pt idx="14">
                        <c:v>37416845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1CFD-4446-BBAF-AABE3958465E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Production'!$A$19</c15:sqref>
                        </c15:formulaRef>
                      </c:ext>
                    </c:extLst>
                    <c:strCache>
                      <c:ptCount val="1"/>
                      <c:pt idx="0">
                        <c:v>Crockett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Production'!$B$19:$S$19</c15:sqref>
                        </c15:fullRef>
                        <c15:formulaRef>
                          <c15:sqref>'Gas Production'!$B$19:$P$19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108240795</c:v>
                      </c:pt>
                      <c:pt idx="1">
                        <c:v>108945466</c:v>
                      </c:pt>
                      <c:pt idx="2">
                        <c:v>102631846</c:v>
                      </c:pt>
                      <c:pt idx="3">
                        <c:v>94493202</c:v>
                      </c:pt>
                      <c:pt idx="4">
                        <c:v>85805325</c:v>
                      </c:pt>
                      <c:pt idx="5">
                        <c:v>81203269</c:v>
                      </c:pt>
                      <c:pt idx="6">
                        <c:v>84159886</c:v>
                      </c:pt>
                      <c:pt idx="7">
                        <c:v>103556888</c:v>
                      </c:pt>
                      <c:pt idx="8">
                        <c:v>105759081</c:v>
                      </c:pt>
                      <c:pt idx="9">
                        <c:v>100478871</c:v>
                      </c:pt>
                      <c:pt idx="10">
                        <c:v>104603391</c:v>
                      </c:pt>
                      <c:pt idx="11">
                        <c:v>104835040</c:v>
                      </c:pt>
                      <c:pt idx="12">
                        <c:v>100262366</c:v>
                      </c:pt>
                      <c:pt idx="13" formatCode="_(* #,##0_);_(* \(#,##0\);_(* &quot;-&quot;??_);_(@_)">
                        <c:v>92261967</c:v>
                      </c:pt>
                      <c:pt idx="14">
                        <c:v>84428026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1CFD-4446-BBAF-AABE3958465E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Production'!$A$20</c15:sqref>
                        </c15:formulaRef>
                      </c:ext>
                    </c:extLst>
                    <c:strCache>
                      <c:ptCount val="1"/>
                      <c:pt idx="0">
                        <c:v>Lamb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Production'!$B$20:$S$20</c15:sqref>
                        </c15:fullRef>
                        <c15:formulaRef>
                          <c15:sqref>'Gas Production'!$B$20:$P$20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131349</c:v>
                      </c:pt>
                      <c:pt idx="1">
                        <c:v>188561</c:v>
                      </c:pt>
                      <c:pt idx="2">
                        <c:v>163799</c:v>
                      </c:pt>
                      <c:pt idx="3">
                        <c:v>178443</c:v>
                      </c:pt>
                      <c:pt idx="4">
                        <c:v>334501</c:v>
                      </c:pt>
                      <c:pt idx="5">
                        <c:v>270227</c:v>
                      </c:pt>
                      <c:pt idx="6">
                        <c:v>179918</c:v>
                      </c:pt>
                      <c:pt idx="7">
                        <c:v>284311</c:v>
                      </c:pt>
                      <c:pt idx="8">
                        <c:v>254496</c:v>
                      </c:pt>
                      <c:pt idx="9">
                        <c:v>202935</c:v>
                      </c:pt>
                      <c:pt idx="10">
                        <c:v>262699</c:v>
                      </c:pt>
                      <c:pt idx="11">
                        <c:v>204156</c:v>
                      </c:pt>
                      <c:pt idx="12">
                        <c:v>185932</c:v>
                      </c:pt>
                      <c:pt idx="13" formatCode="_(* #,##0_);_(* \(#,##0\);_(* &quot;-&quot;??_);_(@_)">
                        <c:v>189056</c:v>
                      </c:pt>
                      <c:pt idx="14">
                        <c:v>269557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1CFD-4446-BBAF-AABE3958465E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Production'!$A$21</c15:sqref>
                        </c15:formulaRef>
                      </c:ext>
                    </c:extLst>
                    <c:strCache>
                      <c:ptCount val="1"/>
                      <c:pt idx="0">
                        <c:v>King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Production'!$B$21:$S$21</c15:sqref>
                        </c15:fullRef>
                        <c15:formulaRef>
                          <c15:sqref>'Gas Production'!$B$21:$P$21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1311470</c:v>
                      </c:pt>
                      <c:pt idx="1">
                        <c:v>872103</c:v>
                      </c:pt>
                      <c:pt idx="2">
                        <c:v>697872</c:v>
                      </c:pt>
                      <c:pt idx="3">
                        <c:v>529022</c:v>
                      </c:pt>
                      <c:pt idx="4">
                        <c:v>630684</c:v>
                      </c:pt>
                      <c:pt idx="5">
                        <c:v>537759</c:v>
                      </c:pt>
                      <c:pt idx="6">
                        <c:v>565530</c:v>
                      </c:pt>
                      <c:pt idx="7">
                        <c:v>570673</c:v>
                      </c:pt>
                      <c:pt idx="8">
                        <c:v>500020</c:v>
                      </c:pt>
                      <c:pt idx="9">
                        <c:v>443295</c:v>
                      </c:pt>
                      <c:pt idx="10">
                        <c:v>361296</c:v>
                      </c:pt>
                      <c:pt idx="11">
                        <c:v>408014</c:v>
                      </c:pt>
                      <c:pt idx="12">
                        <c:v>404151</c:v>
                      </c:pt>
                      <c:pt idx="13" formatCode="_(* #,##0_);_(* \(#,##0\);_(* &quot;-&quot;??_);_(@_)">
                        <c:v>278979</c:v>
                      </c:pt>
                      <c:pt idx="14">
                        <c:v>256321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1CFD-4446-BBAF-AABE3958465E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Production'!$A$22</c15:sqref>
                        </c15:formulaRef>
                      </c:ext>
                    </c:extLst>
                    <c:strCache>
                      <c:ptCount val="1"/>
                      <c:pt idx="0">
                        <c:v>Crosby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Production'!$B$22:$S$22</c15:sqref>
                        </c15:fullRef>
                        <c15:formulaRef>
                          <c15:sqref>'Gas Production'!$B$22:$P$22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58388</c:v>
                      </c:pt>
                      <c:pt idx="1">
                        <c:v>49519</c:v>
                      </c:pt>
                      <c:pt idx="2">
                        <c:v>45031</c:v>
                      </c:pt>
                      <c:pt idx="3">
                        <c:v>39323</c:v>
                      </c:pt>
                      <c:pt idx="4">
                        <c:v>89654</c:v>
                      </c:pt>
                      <c:pt idx="5">
                        <c:v>127858</c:v>
                      </c:pt>
                      <c:pt idx="6">
                        <c:v>122640</c:v>
                      </c:pt>
                      <c:pt idx="7">
                        <c:v>93317</c:v>
                      </c:pt>
                      <c:pt idx="8">
                        <c:v>82439</c:v>
                      </c:pt>
                      <c:pt idx="9">
                        <c:v>86692</c:v>
                      </c:pt>
                      <c:pt idx="10">
                        <c:v>113042</c:v>
                      </c:pt>
                      <c:pt idx="11">
                        <c:v>69897</c:v>
                      </c:pt>
                      <c:pt idx="12">
                        <c:v>62652</c:v>
                      </c:pt>
                      <c:pt idx="13" formatCode="_(* #,##0_);_(* \(#,##0\);_(* &quot;-&quot;??_);_(@_)">
                        <c:v>6149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1CFD-4446-BBAF-AABE3958465E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Production'!$A$23</c15:sqref>
                        </c15:formulaRef>
                      </c:ext>
                    </c:extLst>
                    <c:strCache>
                      <c:ptCount val="1"/>
                      <c:pt idx="0">
                        <c:v>Culberson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Production'!$B$23:$S$23</c15:sqref>
                        </c15:fullRef>
                        <c15:formulaRef>
                          <c15:sqref>'Gas Production'!$B$23:$P$23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1480705</c:v>
                      </c:pt>
                      <c:pt idx="1">
                        <c:v>4374497</c:v>
                      </c:pt>
                      <c:pt idx="2">
                        <c:v>5703520</c:v>
                      </c:pt>
                      <c:pt idx="3">
                        <c:v>4421872</c:v>
                      </c:pt>
                      <c:pt idx="4">
                        <c:v>5085292</c:v>
                      </c:pt>
                      <c:pt idx="5">
                        <c:v>12595347</c:v>
                      </c:pt>
                      <c:pt idx="6">
                        <c:v>31836040</c:v>
                      </c:pt>
                      <c:pt idx="7">
                        <c:v>70320645</c:v>
                      </c:pt>
                      <c:pt idx="8">
                        <c:v>114697275</c:v>
                      </c:pt>
                      <c:pt idx="9">
                        <c:v>140846532</c:v>
                      </c:pt>
                      <c:pt idx="10">
                        <c:v>177224204</c:v>
                      </c:pt>
                      <c:pt idx="11">
                        <c:v>242998033</c:v>
                      </c:pt>
                      <c:pt idx="12">
                        <c:v>347623344</c:v>
                      </c:pt>
                      <c:pt idx="13" formatCode="_(* #,##0_);_(* \(#,##0\);_(* &quot;-&quot;??_);_(@_)">
                        <c:v>404700175</c:v>
                      </c:pt>
                      <c:pt idx="14">
                        <c:v>427134157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1CFD-4446-BBAF-AABE3958465E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Production'!$A$24</c15:sqref>
                        </c15:formulaRef>
                      </c:ext>
                    </c:extLst>
                    <c:strCache>
                      <c:ptCount val="1"/>
                      <c:pt idx="0">
                        <c:v>Dawson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Production'!$B$24:$S$24</c15:sqref>
                        </c15:fullRef>
                        <c15:formulaRef>
                          <c15:sqref>'Gas Production'!$B$24:$P$24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2474609</c:v>
                      </c:pt>
                      <c:pt idx="1">
                        <c:v>2456769</c:v>
                      </c:pt>
                      <c:pt idx="2">
                        <c:v>2333132</c:v>
                      </c:pt>
                      <c:pt idx="3">
                        <c:v>2217234</c:v>
                      </c:pt>
                      <c:pt idx="4">
                        <c:v>2080229</c:v>
                      </c:pt>
                      <c:pt idx="5">
                        <c:v>2067441</c:v>
                      </c:pt>
                      <c:pt idx="6">
                        <c:v>2210789</c:v>
                      </c:pt>
                      <c:pt idx="7">
                        <c:v>2269299</c:v>
                      </c:pt>
                      <c:pt idx="8">
                        <c:v>1998030</c:v>
                      </c:pt>
                      <c:pt idx="9">
                        <c:v>1779621</c:v>
                      </c:pt>
                      <c:pt idx="10">
                        <c:v>1666176</c:v>
                      </c:pt>
                      <c:pt idx="11">
                        <c:v>1448629</c:v>
                      </c:pt>
                      <c:pt idx="12">
                        <c:v>1222436</c:v>
                      </c:pt>
                      <c:pt idx="13" formatCode="_(* #,##0_);_(* \(#,##0\);_(* &quot;-&quot;??_);_(@_)">
                        <c:v>1301633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1CFD-4446-BBAF-AABE3958465E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Production'!$A$25</c15:sqref>
                        </c15:formulaRef>
                      </c:ext>
                    </c:extLst>
                    <c:strCache>
                      <c:ptCount val="1"/>
                      <c:pt idx="0">
                        <c:v>Dickens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Production'!$B$25:$S$25</c15:sqref>
                        </c15:fullRef>
                        <c15:formulaRef>
                          <c15:sqref>'Gas Production'!$B$25:$P$25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119902</c:v>
                      </c:pt>
                      <c:pt idx="1">
                        <c:v>119104</c:v>
                      </c:pt>
                      <c:pt idx="2">
                        <c:v>69855</c:v>
                      </c:pt>
                      <c:pt idx="3">
                        <c:v>63118</c:v>
                      </c:pt>
                      <c:pt idx="4">
                        <c:v>18632</c:v>
                      </c:pt>
                      <c:pt idx="5">
                        <c:v>4346</c:v>
                      </c:pt>
                      <c:pt idx="6">
                        <c:v>4580</c:v>
                      </c:pt>
                      <c:pt idx="7">
                        <c:v>7600</c:v>
                      </c:pt>
                      <c:pt idx="8">
                        <c:v>19213</c:v>
                      </c:pt>
                      <c:pt idx="9">
                        <c:v>18976</c:v>
                      </c:pt>
                      <c:pt idx="10">
                        <c:v>18743</c:v>
                      </c:pt>
                      <c:pt idx="11">
                        <c:v>18261</c:v>
                      </c:pt>
                      <c:pt idx="12">
                        <c:v>16347</c:v>
                      </c:pt>
                      <c:pt idx="13" formatCode="_(* #,##0_);_(* \(#,##0\);_(* &quot;-&quot;??_);_(@_)">
                        <c:v>21246</c:v>
                      </c:pt>
                      <c:pt idx="14">
                        <c:v>20903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1CFD-4446-BBAF-AABE3958465E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Production'!$A$26</c15:sqref>
                        </c15:formulaRef>
                      </c:ext>
                    </c:extLst>
                    <c:strCache>
                      <c:ptCount val="1"/>
                      <c:pt idx="0">
                        <c:v>Hale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Production'!$B$26:$S$26</c15:sqref>
                        </c15:fullRef>
                        <c15:formulaRef>
                          <c15:sqref>'Gas Production'!$B$26:$P$26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1293705</c:v>
                      </c:pt>
                      <c:pt idx="1">
                        <c:v>1485485</c:v>
                      </c:pt>
                      <c:pt idx="2">
                        <c:v>1312456</c:v>
                      </c:pt>
                      <c:pt idx="3">
                        <c:v>1292301</c:v>
                      </c:pt>
                      <c:pt idx="4">
                        <c:v>1839580</c:v>
                      </c:pt>
                      <c:pt idx="5">
                        <c:v>1676529</c:v>
                      </c:pt>
                      <c:pt idx="6">
                        <c:v>1118341</c:v>
                      </c:pt>
                      <c:pt idx="7">
                        <c:v>1363089</c:v>
                      </c:pt>
                      <c:pt idx="8">
                        <c:v>1396460</c:v>
                      </c:pt>
                      <c:pt idx="9">
                        <c:v>1327138</c:v>
                      </c:pt>
                      <c:pt idx="10">
                        <c:v>1272434</c:v>
                      </c:pt>
                      <c:pt idx="11">
                        <c:v>1747109</c:v>
                      </c:pt>
                      <c:pt idx="12">
                        <c:v>1393889</c:v>
                      </c:pt>
                      <c:pt idx="13" formatCode="_(* #,##0_);_(* \(#,##0\);_(* &quot;-&quot;??_);_(@_)">
                        <c:v>1121877</c:v>
                      </c:pt>
                      <c:pt idx="14">
                        <c:v>2259425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1CFD-4446-BBAF-AABE3958465E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Production'!$A$28</c15:sqref>
                        </c15:formulaRef>
                      </c:ext>
                    </c:extLst>
                    <c:strCache>
                      <c:ptCount val="1"/>
                      <c:pt idx="0">
                        <c:v>Fisher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Production'!$B$28:$S$28</c15:sqref>
                        </c15:fullRef>
                        <c15:formulaRef>
                          <c15:sqref>'Gas Production'!$B$28:$P$28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1025049</c:v>
                      </c:pt>
                      <c:pt idx="1">
                        <c:v>1501848</c:v>
                      </c:pt>
                      <c:pt idx="2">
                        <c:v>1979977</c:v>
                      </c:pt>
                      <c:pt idx="3">
                        <c:v>2194759</c:v>
                      </c:pt>
                      <c:pt idx="4">
                        <c:v>2203058</c:v>
                      </c:pt>
                      <c:pt idx="5">
                        <c:v>1812720</c:v>
                      </c:pt>
                      <c:pt idx="6">
                        <c:v>1746376</c:v>
                      </c:pt>
                      <c:pt idx="7">
                        <c:v>1640282</c:v>
                      </c:pt>
                      <c:pt idx="8">
                        <c:v>1630824</c:v>
                      </c:pt>
                      <c:pt idx="9">
                        <c:v>1212733</c:v>
                      </c:pt>
                      <c:pt idx="10">
                        <c:v>945716</c:v>
                      </c:pt>
                      <c:pt idx="11">
                        <c:v>987495</c:v>
                      </c:pt>
                      <c:pt idx="12">
                        <c:v>1029037</c:v>
                      </c:pt>
                      <c:pt idx="13" formatCode="_(* #,##0_);_(* \(#,##0\);_(* &quot;-&quot;??_);_(@_)">
                        <c:v>2401782</c:v>
                      </c:pt>
                      <c:pt idx="14">
                        <c:v>3213591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1CFD-4446-BBAF-AABE3958465E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Production'!$A$29</c15:sqref>
                        </c15:formulaRef>
                      </c:ext>
                    </c:extLst>
                    <c:strCache>
                      <c:ptCount val="1"/>
                      <c:pt idx="0">
                        <c:v>Stonewall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Production'!$B$29:$S$29</c15:sqref>
                        </c15:fullRef>
                        <c15:formulaRef>
                          <c15:sqref>'Gas Production'!$B$29:$P$29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416411</c:v>
                      </c:pt>
                      <c:pt idx="1">
                        <c:v>418666</c:v>
                      </c:pt>
                      <c:pt idx="2">
                        <c:v>433421</c:v>
                      </c:pt>
                      <c:pt idx="3">
                        <c:v>453504</c:v>
                      </c:pt>
                      <c:pt idx="4">
                        <c:v>441898</c:v>
                      </c:pt>
                      <c:pt idx="5">
                        <c:v>883297</c:v>
                      </c:pt>
                      <c:pt idx="6">
                        <c:v>1411576</c:v>
                      </c:pt>
                      <c:pt idx="7">
                        <c:v>2668980</c:v>
                      </c:pt>
                      <c:pt idx="8">
                        <c:v>2803892</c:v>
                      </c:pt>
                      <c:pt idx="9">
                        <c:v>2656694</c:v>
                      </c:pt>
                      <c:pt idx="10">
                        <c:v>2917760</c:v>
                      </c:pt>
                      <c:pt idx="11">
                        <c:v>3403181</c:v>
                      </c:pt>
                      <c:pt idx="12">
                        <c:v>3516474</c:v>
                      </c:pt>
                      <c:pt idx="13" formatCode="_(* #,##0_);_(* \(#,##0\);_(* &quot;-&quot;??_);_(@_)">
                        <c:v>2216423</c:v>
                      </c:pt>
                      <c:pt idx="14">
                        <c:v>1466453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1CFD-4446-BBAF-AABE3958465E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Production'!$A$30</c15:sqref>
                        </c15:formulaRef>
                      </c:ext>
                    </c:extLst>
                    <c:strCache>
                      <c:ptCount val="1"/>
                      <c:pt idx="0">
                        <c:v>Gaines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Production'!$B$30:$S$30</c15:sqref>
                        </c15:fullRef>
                        <c15:formulaRef>
                          <c15:sqref>'Gas Production'!$B$30:$P$30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36250108</c:v>
                      </c:pt>
                      <c:pt idx="1">
                        <c:v>35424638</c:v>
                      </c:pt>
                      <c:pt idx="2">
                        <c:v>34146378</c:v>
                      </c:pt>
                      <c:pt idx="3">
                        <c:v>32307556</c:v>
                      </c:pt>
                      <c:pt idx="4">
                        <c:v>29935323</c:v>
                      </c:pt>
                      <c:pt idx="5">
                        <c:v>28974785</c:v>
                      </c:pt>
                      <c:pt idx="6">
                        <c:v>26943260</c:v>
                      </c:pt>
                      <c:pt idx="7">
                        <c:v>27359609</c:v>
                      </c:pt>
                      <c:pt idx="8">
                        <c:v>26836805</c:v>
                      </c:pt>
                      <c:pt idx="9">
                        <c:v>23885919</c:v>
                      </c:pt>
                      <c:pt idx="10">
                        <c:v>22545965</c:v>
                      </c:pt>
                      <c:pt idx="11">
                        <c:v>20817968</c:v>
                      </c:pt>
                      <c:pt idx="12">
                        <c:v>21412928</c:v>
                      </c:pt>
                      <c:pt idx="13" formatCode="_(* #,##0_);_(* \(#,##0\);_(* &quot;-&quot;??_);_(@_)">
                        <c:v>20571136</c:v>
                      </c:pt>
                      <c:pt idx="14">
                        <c:v>16441513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1CFD-4446-BBAF-AABE3958465E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Production'!$A$31</c15:sqref>
                        </c15:formulaRef>
                      </c:ext>
                    </c:extLst>
                    <c:strCache>
                      <c:ptCount val="1"/>
                      <c:pt idx="0">
                        <c:v>Garza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Production'!$B$31:$S$31</c15:sqref>
                        </c15:fullRef>
                        <c15:formulaRef>
                          <c15:sqref>'Gas Production'!$B$31:$P$31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754561</c:v>
                      </c:pt>
                      <c:pt idx="1">
                        <c:v>759697</c:v>
                      </c:pt>
                      <c:pt idx="2">
                        <c:v>686909</c:v>
                      </c:pt>
                      <c:pt idx="3">
                        <c:v>581077</c:v>
                      </c:pt>
                      <c:pt idx="4">
                        <c:v>571530</c:v>
                      </c:pt>
                      <c:pt idx="5">
                        <c:v>492386</c:v>
                      </c:pt>
                      <c:pt idx="6">
                        <c:v>514426</c:v>
                      </c:pt>
                      <c:pt idx="7">
                        <c:v>486137</c:v>
                      </c:pt>
                      <c:pt idx="8">
                        <c:v>433863</c:v>
                      </c:pt>
                      <c:pt idx="9">
                        <c:v>567784</c:v>
                      </c:pt>
                      <c:pt idx="10">
                        <c:v>546330</c:v>
                      </c:pt>
                      <c:pt idx="11">
                        <c:v>518121</c:v>
                      </c:pt>
                      <c:pt idx="12">
                        <c:v>445483</c:v>
                      </c:pt>
                      <c:pt idx="13" formatCode="_(* #,##0_);_(* \(#,##0\);_(* &quot;-&quot;??_);_(@_)">
                        <c:v>249423</c:v>
                      </c:pt>
                      <c:pt idx="14">
                        <c:v>2766447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1CFD-4446-BBAF-AABE3958465E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Production'!$A$32</c15:sqref>
                        </c15:formulaRef>
                      </c:ext>
                    </c:extLst>
                    <c:strCache>
                      <c:ptCount val="1"/>
                      <c:pt idx="0">
                        <c:v>Glasscock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Production'!$B$32:$S$32</c15:sqref>
                        </c15:fullRef>
                        <c15:formulaRef>
                          <c15:sqref>'Gas Production'!$B$32:$P$32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13124494</c:v>
                      </c:pt>
                      <c:pt idx="1">
                        <c:v>12830994</c:v>
                      </c:pt>
                      <c:pt idx="2">
                        <c:v>13374871</c:v>
                      </c:pt>
                      <c:pt idx="3">
                        <c:v>16379854</c:v>
                      </c:pt>
                      <c:pt idx="4">
                        <c:v>28885902</c:v>
                      </c:pt>
                      <c:pt idx="5">
                        <c:v>52471762</c:v>
                      </c:pt>
                      <c:pt idx="6">
                        <c:v>74427874</c:v>
                      </c:pt>
                      <c:pt idx="7">
                        <c:v>94137601</c:v>
                      </c:pt>
                      <c:pt idx="8">
                        <c:v>107979262</c:v>
                      </c:pt>
                      <c:pt idx="9">
                        <c:v>107746933</c:v>
                      </c:pt>
                      <c:pt idx="10">
                        <c:v>114611735</c:v>
                      </c:pt>
                      <c:pt idx="11">
                        <c:v>135146628</c:v>
                      </c:pt>
                      <c:pt idx="12">
                        <c:v>170876163</c:v>
                      </c:pt>
                      <c:pt idx="13" formatCode="_(* #,##0_);_(* \(#,##0\);_(* &quot;-&quot;??_);_(@_)">
                        <c:v>208980168</c:v>
                      </c:pt>
                      <c:pt idx="14">
                        <c:v>205517403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1CFD-4446-BBAF-AABE3958465E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Production'!$A$33</c15:sqref>
                        </c15:formulaRef>
                      </c:ext>
                    </c:extLst>
                    <c:strCache>
                      <c:ptCount val="1"/>
                      <c:pt idx="0">
                        <c:v>Hockley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Production'!$B$33:$S$33</c15:sqref>
                        </c15:fullRef>
                        <c15:formulaRef>
                          <c15:sqref>'Gas Production'!$B$33:$P$33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9611295</c:v>
                      </c:pt>
                      <c:pt idx="1">
                        <c:v>9203749</c:v>
                      </c:pt>
                      <c:pt idx="2">
                        <c:v>8378771</c:v>
                      </c:pt>
                      <c:pt idx="3">
                        <c:v>10599540</c:v>
                      </c:pt>
                      <c:pt idx="4">
                        <c:v>11238191</c:v>
                      </c:pt>
                      <c:pt idx="5">
                        <c:v>9066017</c:v>
                      </c:pt>
                      <c:pt idx="6">
                        <c:v>9120945</c:v>
                      </c:pt>
                      <c:pt idx="7">
                        <c:v>8056859</c:v>
                      </c:pt>
                      <c:pt idx="8">
                        <c:v>8404029</c:v>
                      </c:pt>
                      <c:pt idx="9">
                        <c:v>7783444</c:v>
                      </c:pt>
                      <c:pt idx="10">
                        <c:v>8098434</c:v>
                      </c:pt>
                      <c:pt idx="11">
                        <c:v>6817738</c:v>
                      </c:pt>
                      <c:pt idx="12">
                        <c:v>11477886</c:v>
                      </c:pt>
                      <c:pt idx="13" formatCode="_(* #,##0_);_(* \(#,##0\);_(* &quot;-&quot;??_);_(@_)">
                        <c:v>5818551</c:v>
                      </c:pt>
                      <c:pt idx="14">
                        <c:v>5643341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1CFD-4446-BBAF-AABE3958465E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Production'!$A$34</c15:sqref>
                        </c15:formulaRef>
                      </c:ext>
                    </c:extLst>
                    <c:strCache>
                      <c:ptCount val="1"/>
                      <c:pt idx="0">
                        <c:v>Howard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Production'!$B$34:$S$34</c15:sqref>
                        </c15:fullRef>
                        <c15:formulaRef>
                          <c15:sqref>'Gas Production'!$B$34:$P$34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6633243</c:v>
                      </c:pt>
                      <c:pt idx="1">
                        <c:v>6752985</c:v>
                      </c:pt>
                      <c:pt idx="2">
                        <c:v>6569156</c:v>
                      </c:pt>
                      <c:pt idx="3">
                        <c:v>8238961</c:v>
                      </c:pt>
                      <c:pt idx="4">
                        <c:v>12823581</c:v>
                      </c:pt>
                      <c:pt idx="5">
                        <c:v>21344085</c:v>
                      </c:pt>
                      <c:pt idx="6">
                        <c:v>28300503</c:v>
                      </c:pt>
                      <c:pt idx="7">
                        <c:v>38298056</c:v>
                      </c:pt>
                      <c:pt idx="8">
                        <c:v>42220731</c:v>
                      </c:pt>
                      <c:pt idx="9">
                        <c:v>43141425</c:v>
                      </c:pt>
                      <c:pt idx="10">
                        <c:v>50353285</c:v>
                      </c:pt>
                      <c:pt idx="11">
                        <c:v>84325563</c:v>
                      </c:pt>
                      <c:pt idx="12">
                        <c:v>124463257</c:v>
                      </c:pt>
                      <c:pt idx="13" formatCode="_(* #,##0_);_(* \(#,##0\);_(* &quot;-&quot;??_);_(@_)">
                        <c:v>182308367</c:v>
                      </c:pt>
                      <c:pt idx="14">
                        <c:v>230419157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1CFD-4446-BBAF-AABE3958465E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Production'!$A$35</c15:sqref>
                        </c15:formulaRef>
                      </c:ext>
                    </c:extLst>
                    <c:strCache>
                      <c:ptCount val="1"/>
                      <c:pt idx="0">
                        <c:v>Cottle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Production'!$B$35:$S$35</c15:sqref>
                        </c15:fullRef>
                        <c15:formulaRef>
                          <c15:sqref>'Gas Production'!$B$35:$P$35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6525804</c:v>
                      </c:pt>
                      <c:pt idx="1">
                        <c:v>6920300</c:v>
                      </c:pt>
                      <c:pt idx="2">
                        <c:v>6419068</c:v>
                      </c:pt>
                      <c:pt idx="3">
                        <c:v>4922949</c:v>
                      </c:pt>
                      <c:pt idx="4">
                        <c:v>3667075</c:v>
                      </c:pt>
                      <c:pt idx="5">
                        <c:v>3862802</c:v>
                      </c:pt>
                      <c:pt idx="6">
                        <c:v>3571566</c:v>
                      </c:pt>
                      <c:pt idx="7">
                        <c:v>4201093</c:v>
                      </c:pt>
                      <c:pt idx="8">
                        <c:v>4190023</c:v>
                      </c:pt>
                      <c:pt idx="9">
                        <c:v>3540119</c:v>
                      </c:pt>
                      <c:pt idx="10">
                        <c:v>3369430</c:v>
                      </c:pt>
                      <c:pt idx="11">
                        <c:v>2904871</c:v>
                      </c:pt>
                      <c:pt idx="12">
                        <c:v>2603451</c:v>
                      </c:pt>
                      <c:pt idx="13" formatCode="_(* #,##0_);_(* \(#,##0\);_(* &quot;-&quot;??_);_(@_)">
                        <c:v>1820769</c:v>
                      </c:pt>
                      <c:pt idx="14">
                        <c:v>1732726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1CFD-4446-BBAF-AABE3958465E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Production'!$A$36</c15:sqref>
                        </c15:formulaRef>
                      </c:ext>
                    </c:extLst>
                    <c:strCache>
                      <c:ptCount val="1"/>
                      <c:pt idx="0">
                        <c:v>Irion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Production'!$B$36:$S$36</c15:sqref>
                        </c15:fullRef>
                        <c15:formulaRef>
                          <c15:sqref>'Gas Production'!$B$36:$P$36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14917595</c:v>
                      </c:pt>
                      <c:pt idx="1">
                        <c:v>15328672</c:v>
                      </c:pt>
                      <c:pt idx="2">
                        <c:v>15368734</c:v>
                      </c:pt>
                      <c:pt idx="3">
                        <c:v>15093883</c:v>
                      </c:pt>
                      <c:pt idx="4">
                        <c:v>17637114</c:v>
                      </c:pt>
                      <c:pt idx="5">
                        <c:v>27434442</c:v>
                      </c:pt>
                      <c:pt idx="6">
                        <c:v>46433114</c:v>
                      </c:pt>
                      <c:pt idx="7">
                        <c:v>80115290</c:v>
                      </c:pt>
                      <c:pt idx="8">
                        <c:v>108177201</c:v>
                      </c:pt>
                      <c:pt idx="9">
                        <c:v>107796264</c:v>
                      </c:pt>
                      <c:pt idx="10">
                        <c:v>111564393</c:v>
                      </c:pt>
                      <c:pt idx="11">
                        <c:v>110550561</c:v>
                      </c:pt>
                      <c:pt idx="12">
                        <c:v>126553332</c:v>
                      </c:pt>
                      <c:pt idx="13" formatCode="_(* #,##0_);_(* \(#,##0\);_(* &quot;-&quot;??_);_(@_)">
                        <c:v>138901371</c:v>
                      </c:pt>
                      <c:pt idx="14">
                        <c:v>127895420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1CFD-4446-BBAF-AABE3958465E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Production'!$A$37</c15:sqref>
                        </c15:formulaRef>
                      </c:ext>
                    </c:extLst>
                    <c:strCache>
                      <c:ptCount val="1"/>
                      <c:pt idx="0">
                        <c:v>Kent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Production'!$B$37:$S$37</c15:sqref>
                        </c15:fullRef>
                        <c15:formulaRef>
                          <c15:sqref>'Gas Production'!$B$37:$P$37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7704897</c:v>
                      </c:pt>
                      <c:pt idx="1">
                        <c:v>7239253</c:v>
                      </c:pt>
                      <c:pt idx="2">
                        <c:v>6222853</c:v>
                      </c:pt>
                      <c:pt idx="3">
                        <c:v>7116105</c:v>
                      </c:pt>
                      <c:pt idx="4">
                        <c:v>10027642</c:v>
                      </c:pt>
                      <c:pt idx="5">
                        <c:v>6938831</c:v>
                      </c:pt>
                      <c:pt idx="6">
                        <c:v>6691040</c:v>
                      </c:pt>
                      <c:pt idx="7">
                        <c:v>6943222</c:v>
                      </c:pt>
                      <c:pt idx="8">
                        <c:v>6645001</c:v>
                      </c:pt>
                      <c:pt idx="9">
                        <c:v>5232472</c:v>
                      </c:pt>
                      <c:pt idx="10">
                        <c:v>6373952</c:v>
                      </c:pt>
                      <c:pt idx="11">
                        <c:v>5633715</c:v>
                      </c:pt>
                      <c:pt idx="12">
                        <c:v>6751008</c:v>
                      </c:pt>
                      <c:pt idx="13" formatCode="_(* #,##0_);_(* \(#,##0\);_(* &quot;-&quot;??_);_(@_)">
                        <c:v>5791853</c:v>
                      </c:pt>
                      <c:pt idx="14">
                        <c:v>4951625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1CFD-4446-BBAF-AABE3958465E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Production'!$A$38</c15:sqref>
                        </c15:formulaRef>
                      </c:ext>
                    </c:extLst>
                    <c:strCache>
                      <c:ptCount val="1"/>
                      <c:pt idx="0">
                        <c:v>Val Verde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Production'!$B$38:$S$38</c15:sqref>
                        </c15:fullRef>
                        <c15:formulaRef>
                          <c15:sqref>'Gas Production'!$B$38:$P$38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15702353</c:v>
                      </c:pt>
                      <c:pt idx="1">
                        <c:v>14750860</c:v>
                      </c:pt>
                      <c:pt idx="2">
                        <c:v>12409337</c:v>
                      </c:pt>
                      <c:pt idx="3">
                        <c:v>10620939</c:v>
                      </c:pt>
                      <c:pt idx="4">
                        <c:v>9166536</c:v>
                      </c:pt>
                      <c:pt idx="5">
                        <c:v>7724249</c:v>
                      </c:pt>
                      <c:pt idx="6">
                        <c:v>6999651</c:v>
                      </c:pt>
                      <c:pt idx="7">
                        <c:v>6581945</c:v>
                      </c:pt>
                      <c:pt idx="8">
                        <c:v>6261050</c:v>
                      </c:pt>
                      <c:pt idx="9">
                        <c:v>5784952</c:v>
                      </c:pt>
                      <c:pt idx="10">
                        <c:v>5183943</c:v>
                      </c:pt>
                      <c:pt idx="11">
                        <c:v>4378828</c:v>
                      </c:pt>
                      <c:pt idx="12">
                        <c:v>3010689</c:v>
                      </c:pt>
                      <c:pt idx="13" formatCode="_(* #,##0_);_(* \(#,##0\);_(* &quot;-&quot;??_);_(@_)">
                        <c:v>2850460</c:v>
                      </c:pt>
                      <c:pt idx="14">
                        <c:v>3431966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1CFD-4446-BBAF-AABE3958465E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Production'!$A$39</c15:sqref>
                        </c15:formulaRef>
                      </c:ext>
                    </c:extLst>
                    <c:strCache>
                      <c:ptCount val="1"/>
                      <c:pt idx="0">
                        <c:v>Loving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Production'!$B$39:$S$39</c15:sqref>
                        </c15:fullRef>
                        <c15:formulaRef>
                          <c15:sqref>'Gas Production'!$B$39:$P$39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125458906</c:v>
                      </c:pt>
                      <c:pt idx="1">
                        <c:v>108904455</c:v>
                      </c:pt>
                      <c:pt idx="2">
                        <c:v>106395162</c:v>
                      </c:pt>
                      <c:pt idx="3">
                        <c:v>81368201</c:v>
                      </c:pt>
                      <c:pt idx="4">
                        <c:v>60461577</c:v>
                      </c:pt>
                      <c:pt idx="5">
                        <c:v>54988651</c:v>
                      </c:pt>
                      <c:pt idx="6">
                        <c:v>68498377</c:v>
                      </c:pt>
                      <c:pt idx="7">
                        <c:v>92809163</c:v>
                      </c:pt>
                      <c:pt idx="8">
                        <c:v>121199226</c:v>
                      </c:pt>
                      <c:pt idx="9">
                        <c:v>141797954</c:v>
                      </c:pt>
                      <c:pt idx="10">
                        <c:v>196968022</c:v>
                      </c:pt>
                      <c:pt idx="11">
                        <c:v>304544835</c:v>
                      </c:pt>
                      <c:pt idx="12">
                        <c:v>365906339</c:v>
                      </c:pt>
                      <c:pt idx="13" formatCode="_(* #,##0_);_(* \(#,##0\);_(* &quot;-&quot;??_);_(@_)">
                        <c:v>452990550</c:v>
                      </c:pt>
                      <c:pt idx="14">
                        <c:v>481686518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1CFD-4446-BBAF-AABE3958465E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Production'!$A$40</c15:sqref>
                        </c15:formulaRef>
                      </c:ext>
                    </c:extLst>
                    <c:strCache>
                      <c:ptCount val="1"/>
                      <c:pt idx="0">
                        <c:v>Edwards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Production'!$B$40:$S$40</c15:sqref>
                        </c15:fullRef>
                        <c15:formulaRef>
                          <c15:sqref>'Gas Production'!$B$40:$P$40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17200731</c:v>
                      </c:pt>
                      <c:pt idx="1">
                        <c:v>16793858</c:v>
                      </c:pt>
                      <c:pt idx="2">
                        <c:v>13611108</c:v>
                      </c:pt>
                      <c:pt idx="3">
                        <c:v>12709062</c:v>
                      </c:pt>
                      <c:pt idx="4">
                        <c:v>10932254</c:v>
                      </c:pt>
                      <c:pt idx="5">
                        <c:v>9763857</c:v>
                      </c:pt>
                      <c:pt idx="6">
                        <c:v>8597503</c:v>
                      </c:pt>
                      <c:pt idx="7">
                        <c:v>7624057</c:v>
                      </c:pt>
                      <c:pt idx="8">
                        <c:v>6905130</c:v>
                      </c:pt>
                      <c:pt idx="9">
                        <c:v>6155206</c:v>
                      </c:pt>
                      <c:pt idx="10">
                        <c:v>5766615</c:v>
                      </c:pt>
                      <c:pt idx="11">
                        <c:v>5362338</c:v>
                      </c:pt>
                      <c:pt idx="12">
                        <c:v>2630641</c:v>
                      </c:pt>
                      <c:pt idx="13" formatCode="_(* #,##0_);_(* \(#,##0\);_(* &quot;-&quot;??_);_(@_)">
                        <c:v>1855697</c:v>
                      </c:pt>
                      <c:pt idx="14">
                        <c:v>3046502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1CFD-4446-BBAF-AABE3958465E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Production'!$A$41</c15:sqref>
                        </c15:formulaRef>
                      </c:ext>
                    </c:extLst>
                    <c:strCache>
                      <c:ptCount val="1"/>
                      <c:pt idx="0">
                        <c:v>Gray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Production'!$B$41:$S$41</c15:sqref>
                        </c15:fullRef>
                        <c15:formulaRef>
                          <c15:sqref>'Gas Production'!$B$41:$P$41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13832765</c:v>
                      </c:pt>
                      <c:pt idx="1">
                        <c:v>12699491</c:v>
                      </c:pt>
                      <c:pt idx="2">
                        <c:v>11729885</c:v>
                      </c:pt>
                      <c:pt idx="3">
                        <c:v>10576954</c:v>
                      </c:pt>
                      <c:pt idx="4">
                        <c:v>10219645</c:v>
                      </c:pt>
                      <c:pt idx="5">
                        <c:v>9834718</c:v>
                      </c:pt>
                      <c:pt idx="6">
                        <c:v>8990181</c:v>
                      </c:pt>
                      <c:pt idx="7">
                        <c:v>9089836</c:v>
                      </c:pt>
                      <c:pt idx="8">
                        <c:v>8404448</c:v>
                      </c:pt>
                      <c:pt idx="9">
                        <c:v>7675629</c:v>
                      </c:pt>
                      <c:pt idx="10">
                        <c:v>7996076</c:v>
                      </c:pt>
                      <c:pt idx="11">
                        <c:v>7796507</c:v>
                      </c:pt>
                      <c:pt idx="12">
                        <c:v>7293148</c:v>
                      </c:pt>
                      <c:pt idx="13" formatCode="_(* #,##0_);_(* \(#,##0\);_(* &quot;-&quot;??_);_(@_)">
                        <c:v>6604918</c:v>
                      </c:pt>
                      <c:pt idx="14">
                        <c:v>6261456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1CFD-4446-BBAF-AABE3958465E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Production'!$A$42</c15:sqref>
                        </c15:formulaRef>
                      </c:ext>
                    </c:extLst>
                    <c:strCache>
                      <c:ptCount val="1"/>
                      <c:pt idx="0">
                        <c:v>Lubbock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Production'!$B$42:$S$42</c15:sqref>
                        </c15:fullRef>
                        <c15:formulaRef>
                          <c15:sqref>'Gas Production'!$B$42:$P$42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77794</c:v>
                      </c:pt>
                      <c:pt idx="1">
                        <c:v>88858</c:v>
                      </c:pt>
                      <c:pt idx="2">
                        <c:v>102751</c:v>
                      </c:pt>
                      <c:pt idx="3">
                        <c:v>81609</c:v>
                      </c:pt>
                      <c:pt idx="4">
                        <c:v>95241</c:v>
                      </c:pt>
                      <c:pt idx="5">
                        <c:v>85288</c:v>
                      </c:pt>
                      <c:pt idx="6">
                        <c:v>62388</c:v>
                      </c:pt>
                      <c:pt idx="7">
                        <c:v>90290</c:v>
                      </c:pt>
                      <c:pt idx="8">
                        <c:v>95570</c:v>
                      </c:pt>
                      <c:pt idx="9">
                        <c:v>79801</c:v>
                      </c:pt>
                      <c:pt idx="10">
                        <c:v>65181</c:v>
                      </c:pt>
                      <c:pt idx="11">
                        <c:v>83013</c:v>
                      </c:pt>
                      <c:pt idx="12">
                        <c:v>69103</c:v>
                      </c:pt>
                      <c:pt idx="13" formatCode="_(* #,##0_);_(* \(#,##0\);_(* &quot;-&quot;??_);_(@_)">
                        <c:v>70477</c:v>
                      </c:pt>
                      <c:pt idx="14">
                        <c:v>122430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1CFD-4446-BBAF-AABE3958465E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Production'!$A$43</c15:sqref>
                        </c15:formulaRef>
                      </c:ext>
                    </c:extLst>
                    <c:strCache>
                      <c:ptCount val="1"/>
                      <c:pt idx="0">
                        <c:v>Potter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Production'!$B$43:$S$43</c15:sqref>
                        </c15:fullRef>
                        <c15:formulaRef>
                          <c15:sqref>'Gas Production'!$B$43:$P$43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16762563</c:v>
                      </c:pt>
                      <c:pt idx="1">
                        <c:v>15237155</c:v>
                      </c:pt>
                      <c:pt idx="2">
                        <c:v>13489161</c:v>
                      </c:pt>
                      <c:pt idx="3">
                        <c:v>12329855</c:v>
                      </c:pt>
                      <c:pt idx="4">
                        <c:v>11603553</c:v>
                      </c:pt>
                      <c:pt idx="5">
                        <c:v>10634423</c:v>
                      </c:pt>
                      <c:pt idx="6">
                        <c:v>9447185</c:v>
                      </c:pt>
                      <c:pt idx="7">
                        <c:v>9300355</c:v>
                      </c:pt>
                      <c:pt idx="8">
                        <c:v>8848295</c:v>
                      </c:pt>
                      <c:pt idx="9">
                        <c:v>9810440</c:v>
                      </c:pt>
                      <c:pt idx="10">
                        <c:v>8344960</c:v>
                      </c:pt>
                      <c:pt idx="11">
                        <c:v>6366642</c:v>
                      </c:pt>
                      <c:pt idx="12">
                        <c:v>9141817</c:v>
                      </c:pt>
                      <c:pt idx="13" formatCode="_(* #,##0_);_(* \(#,##0\);_(* &quot;-&quot;??_);_(@_)">
                        <c:v>10746422</c:v>
                      </c:pt>
                      <c:pt idx="14">
                        <c:v>9587202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1CFD-4446-BBAF-AABE3958465E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Production'!$A$44</c15:sqref>
                        </c15:formulaRef>
                      </c:ext>
                    </c:extLst>
                    <c:strCache>
                      <c:ptCount val="1"/>
                      <c:pt idx="0">
                        <c:v>Lynn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Production'!$B$44:$S$44</c15:sqref>
                        </c15:fullRef>
                        <c15:formulaRef>
                          <c15:sqref>'Gas Production'!$B$44:$P$44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85034</c:v>
                      </c:pt>
                      <c:pt idx="1">
                        <c:v>103606</c:v>
                      </c:pt>
                      <c:pt idx="2">
                        <c:v>97970</c:v>
                      </c:pt>
                      <c:pt idx="3">
                        <c:v>80599</c:v>
                      </c:pt>
                      <c:pt idx="4">
                        <c:v>121393</c:v>
                      </c:pt>
                      <c:pt idx="5">
                        <c:v>222959</c:v>
                      </c:pt>
                      <c:pt idx="6">
                        <c:v>288618</c:v>
                      </c:pt>
                      <c:pt idx="7">
                        <c:v>196164</c:v>
                      </c:pt>
                      <c:pt idx="8">
                        <c:v>137820</c:v>
                      </c:pt>
                      <c:pt idx="9">
                        <c:v>118737</c:v>
                      </c:pt>
                      <c:pt idx="10">
                        <c:v>107037</c:v>
                      </c:pt>
                      <c:pt idx="11">
                        <c:v>113534</c:v>
                      </c:pt>
                      <c:pt idx="12">
                        <c:v>110182</c:v>
                      </c:pt>
                      <c:pt idx="13" formatCode="_(* #,##0_);_(* \(#,##0\);_(* &quot;-&quot;??_);_(@_)">
                        <c:v>55944</c:v>
                      </c:pt>
                      <c:pt idx="14">
                        <c:v>48403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1CFD-4446-BBAF-AABE3958465E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Production'!$A$45</c15:sqref>
                        </c15:formulaRef>
                      </c:ext>
                    </c:extLst>
                    <c:strCache>
                      <c:ptCount val="1"/>
                      <c:pt idx="0">
                        <c:v>Carson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Production'!$B$45:$S$45</c15:sqref>
                        </c15:fullRef>
                        <c15:formulaRef>
                          <c15:sqref>'Gas Production'!$B$45:$P$45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17600647</c:v>
                      </c:pt>
                      <c:pt idx="1">
                        <c:v>16795014</c:v>
                      </c:pt>
                      <c:pt idx="2">
                        <c:v>15060612</c:v>
                      </c:pt>
                      <c:pt idx="3">
                        <c:v>13111607</c:v>
                      </c:pt>
                      <c:pt idx="4">
                        <c:v>13540938</c:v>
                      </c:pt>
                      <c:pt idx="5">
                        <c:v>13386649</c:v>
                      </c:pt>
                      <c:pt idx="6">
                        <c:v>12920014</c:v>
                      </c:pt>
                      <c:pt idx="7">
                        <c:v>12860239</c:v>
                      </c:pt>
                      <c:pt idx="8">
                        <c:v>11390605</c:v>
                      </c:pt>
                      <c:pt idx="9">
                        <c:v>9513958</c:v>
                      </c:pt>
                      <c:pt idx="10">
                        <c:v>8173752</c:v>
                      </c:pt>
                      <c:pt idx="11">
                        <c:v>6845889</c:v>
                      </c:pt>
                      <c:pt idx="12">
                        <c:v>7340633</c:v>
                      </c:pt>
                      <c:pt idx="13" formatCode="_(* #,##0_);_(* \(#,##0\);_(* &quot;-&quot;??_);_(@_)">
                        <c:v>7386988</c:v>
                      </c:pt>
                      <c:pt idx="14">
                        <c:v>6967276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1CFD-4446-BBAF-AABE3958465E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Production'!$A$46</c15:sqref>
                        </c15:formulaRef>
                      </c:ext>
                    </c:extLst>
                    <c:strCache>
                      <c:ptCount val="1"/>
                      <c:pt idx="0">
                        <c:v>Sherman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Production'!$B$46:$S$46</c15:sqref>
                        </c15:fullRef>
                        <c15:formulaRef>
                          <c15:sqref>'Gas Production'!$B$46:$P$46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22581465</c:v>
                      </c:pt>
                      <c:pt idx="1">
                        <c:v>23581209</c:v>
                      </c:pt>
                      <c:pt idx="2">
                        <c:v>23325771</c:v>
                      </c:pt>
                      <c:pt idx="3">
                        <c:v>20930474</c:v>
                      </c:pt>
                      <c:pt idx="4">
                        <c:v>19561764</c:v>
                      </c:pt>
                      <c:pt idx="5">
                        <c:v>17941943</c:v>
                      </c:pt>
                      <c:pt idx="6">
                        <c:v>17788776</c:v>
                      </c:pt>
                      <c:pt idx="7">
                        <c:v>16936644</c:v>
                      </c:pt>
                      <c:pt idx="8">
                        <c:v>16127638</c:v>
                      </c:pt>
                      <c:pt idx="9">
                        <c:v>15247139</c:v>
                      </c:pt>
                      <c:pt idx="10">
                        <c:v>14212884</c:v>
                      </c:pt>
                      <c:pt idx="11">
                        <c:v>12146187</c:v>
                      </c:pt>
                      <c:pt idx="12">
                        <c:v>11731878</c:v>
                      </c:pt>
                      <c:pt idx="13" formatCode="_(* #,##0_);_(* \(#,##0\);_(* &quot;-&quot;??_);_(@_)">
                        <c:v>13177226</c:v>
                      </c:pt>
                      <c:pt idx="14">
                        <c:v>12158048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1CFD-4446-BBAF-AABE3958465E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Production'!$A$47</c15:sqref>
                        </c15:formulaRef>
                      </c:ext>
                    </c:extLst>
                    <c:strCache>
                      <c:ptCount val="1"/>
                      <c:pt idx="0">
                        <c:v>Martin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Production'!$B$47:$S$47</c15:sqref>
                        </c15:fullRef>
                        <c15:formulaRef>
                          <c15:sqref>'Gas Production'!$B$47:$P$47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11169923</c:v>
                      </c:pt>
                      <c:pt idx="1">
                        <c:v>13635785</c:v>
                      </c:pt>
                      <c:pt idx="2">
                        <c:v>18290528</c:v>
                      </c:pt>
                      <c:pt idx="3">
                        <c:v>22069697</c:v>
                      </c:pt>
                      <c:pt idx="4">
                        <c:v>29235144</c:v>
                      </c:pt>
                      <c:pt idx="5">
                        <c:v>40251496</c:v>
                      </c:pt>
                      <c:pt idx="6">
                        <c:v>52640880</c:v>
                      </c:pt>
                      <c:pt idx="7">
                        <c:v>66998509</c:v>
                      </c:pt>
                      <c:pt idx="8">
                        <c:v>82765174</c:v>
                      </c:pt>
                      <c:pt idx="9">
                        <c:v>90187019</c:v>
                      </c:pt>
                      <c:pt idx="10">
                        <c:v>99057835</c:v>
                      </c:pt>
                      <c:pt idx="11">
                        <c:v>130098727</c:v>
                      </c:pt>
                      <c:pt idx="12">
                        <c:v>205390692</c:v>
                      </c:pt>
                      <c:pt idx="13" formatCode="_(* #,##0_);_(* \(#,##0\);_(* &quot;-&quot;??_);_(@_)">
                        <c:v>286365470</c:v>
                      </c:pt>
                      <c:pt idx="14">
                        <c:v>338648079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1CFD-4446-BBAF-AABE3958465E}"/>
                  </c:ext>
                </c:extLst>
              </c15:ser>
            </c15:filteredLineSeries>
            <c15:filteredLine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Production'!$A$48</c15:sqref>
                        </c15:formulaRef>
                      </c:ext>
                    </c:extLst>
                    <c:strCache>
                      <c:ptCount val="1"/>
                      <c:pt idx="0">
                        <c:v>Moore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Production'!$B$48:$S$48</c15:sqref>
                        </c15:fullRef>
                        <c15:formulaRef>
                          <c15:sqref>'Gas Production'!$B$48:$P$48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38113059</c:v>
                      </c:pt>
                      <c:pt idx="1">
                        <c:v>37869695</c:v>
                      </c:pt>
                      <c:pt idx="2">
                        <c:v>34805532</c:v>
                      </c:pt>
                      <c:pt idx="3">
                        <c:v>31986051</c:v>
                      </c:pt>
                      <c:pt idx="4">
                        <c:v>30007812</c:v>
                      </c:pt>
                      <c:pt idx="5">
                        <c:v>31868981</c:v>
                      </c:pt>
                      <c:pt idx="6">
                        <c:v>29614128</c:v>
                      </c:pt>
                      <c:pt idx="7">
                        <c:v>28048960</c:v>
                      </c:pt>
                      <c:pt idx="8">
                        <c:v>27692390</c:v>
                      </c:pt>
                      <c:pt idx="9">
                        <c:v>26896025</c:v>
                      </c:pt>
                      <c:pt idx="10">
                        <c:v>23339944</c:v>
                      </c:pt>
                      <c:pt idx="11">
                        <c:v>17059957</c:v>
                      </c:pt>
                      <c:pt idx="12">
                        <c:v>19349251</c:v>
                      </c:pt>
                      <c:pt idx="13" formatCode="_(* #,##0_);_(* \(#,##0\);_(* &quot;-&quot;??_);_(@_)">
                        <c:v>23734631</c:v>
                      </c:pt>
                      <c:pt idx="14">
                        <c:v>22215049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1CFD-4446-BBAF-AABE3958465E}"/>
                  </c:ext>
                </c:extLst>
              </c15:ser>
            </c15:filteredLineSeries>
            <c15:filteredLine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Production'!$A$49</c15:sqref>
                        </c15:formulaRef>
                      </c:ext>
                    </c:extLst>
                    <c:strCache>
                      <c:ptCount val="1"/>
                      <c:pt idx="0">
                        <c:v>McCulloch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Production'!$B$49:$S$49</c15:sqref>
                        </c15:fullRef>
                        <c15:formulaRef>
                          <c15:sqref>'Gas Production'!$B$49:$P$49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12184</c:v>
                      </c:pt>
                      <c:pt idx="1">
                        <c:v>9484</c:v>
                      </c:pt>
                      <c:pt idx="2">
                        <c:v>5505</c:v>
                      </c:pt>
                      <c:pt idx="3">
                        <c:v>4612</c:v>
                      </c:pt>
                      <c:pt idx="4">
                        <c:v>1479</c:v>
                      </c:pt>
                      <c:pt idx="5">
                        <c:v>48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 formatCode="_(* #,##0_);_(* \(#,##0\);_(* &quot;-&quot;??_);_(@_)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1CFD-4446-BBAF-AABE3958465E}"/>
                  </c:ext>
                </c:extLst>
              </c15:ser>
            </c15:filteredLineSeries>
            <c15:filteredLine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Production'!$A$50</c15:sqref>
                        </c15:formulaRef>
                      </c:ext>
                    </c:extLst>
                    <c:strCache>
                      <c:ptCount val="1"/>
                      <c:pt idx="0">
                        <c:v>Menard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Production'!$B$50:$S$50</c15:sqref>
                        </c15:fullRef>
                        <c15:formulaRef>
                          <c15:sqref>'Gas Production'!$B$50:$P$50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68141</c:v>
                      </c:pt>
                      <c:pt idx="1">
                        <c:v>48461</c:v>
                      </c:pt>
                      <c:pt idx="2">
                        <c:v>27989</c:v>
                      </c:pt>
                      <c:pt idx="3">
                        <c:v>22571</c:v>
                      </c:pt>
                      <c:pt idx="4">
                        <c:v>155226</c:v>
                      </c:pt>
                      <c:pt idx="5">
                        <c:v>129950</c:v>
                      </c:pt>
                      <c:pt idx="6">
                        <c:v>152623</c:v>
                      </c:pt>
                      <c:pt idx="7">
                        <c:v>55518</c:v>
                      </c:pt>
                      <c:pt idx="8">
                        <c:v>21103</c:v>
                      </c:pt>
                      <c:pt idx="9">
                        <c:v>15622</c:v>
                      </c:pt>
                      <c:pt idx="10">
                        <c:v>45098</c:v>
                      </c:pt>
                      <c:pt idx="11">
                        <c:v>25281</c:v>
                      </c:pt>
                      <c:pt idx="12">
                        <c:v>14529</c:v>
                      </c:pt>
                      <c:pt idx="13" formatCode="_(* #,##0_);_(* \(#,##0\);_(* &quot;-&quot;??_);_(@_)">
                        <c:v>21793</c:v>
                      </c:pt>
                      <c:pt idx="14">
                        <c:v>13752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1CFD-4446-BBAF-AABE3958465E}"/>
                  </c:ext>
                </c:extLst>
              </c15:ser>
            </c15:filteredLineSeries>
            <c15:filteredLineSeries>
              <c15:ser>
                <c:idx val="49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Production'!$A$51</c15:sqref>
                        </c15:formulaRef>
                      </c:ext>
                    </c:extLst>
                    <c:strCache>
                      <c:ptCount val="1"/>
                      <c:pt idx="0">
                        <c:v>Ochiltree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Production'!$B$51:$S$51</c15:sqref>
                        </c15:fullRef>
                        <c15:formulaRef>
                          <c15:sqref>'Gas Production'!$B$51:$P$51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27579991</c:v>
                      </c:pt>
                      <c:pt idx="1">
                        <c:v>29421473</c:v>
                      </c:pt>
                      <c:pt idx="2">
                        <c:v>28671794</c:v>
                      </c:pt>
                      <c:pt idx="3">
                        <c:v>28238045</c:v>
                      </c:pt>
                      <c:pt idx="4">
                        <c:v>32949580</c:v>
                      </c:pt>
                      <c:pt idx="5">
                        <c:v>43146625</c:v>
                      </c:pt>
                      <c:pt idx="6">
                        <c:v>48782244</c:v>
                      </c:pt>
                      <c:pt idx="7">
                        <c:v>50454302</c:v>
                      </c:pt>
                      <c:pt idx="8">
                        <c:v>45960546</c:v>
                      </c:pt>
                      <c:pt idx="9">
                        <c:v>45115682</c:v>
                      </c:pt>
                      <c:pt idx="10">
                        <c:v>38212431</c:v>
                      </c:pt>
                      <c:pt idx="11">
                        <c:v>35267431</c:v>
                      </c:pt>
                      <c:pt idx="12">
                        <c:v>29711856</c:v>
                      </c:pt>
                      <c:pt idx="13" formatCode="_(* #,##0_);_(* \(#,##0\);_(* &quot;-&quot;??_);_(@_)">
                        <c:v>26781645</c:v>
                      </c:pt>
                      <c:pt idx="14">
                        <c:v>23811012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1CFD-4446-BBAF-AABE3958465E}"/>
                  </c:ext>
                </c:extLst>
              </c15:ser>
            </c15:filteredLineSeries>
            <c15:filteredLineSeries>
              <c15:ser>
                <c:idx val="51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Production'!$A$53</c15:sqref>
                        </c15:formulaRef>
                      </c:ext>
                    </c:extLst>
                    <c:strCache>
                      <c:ptCount val="1"/>
                      <c:pt idx="0">
                        <c:v>Mitchell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Production'!$B$53:$S$53</c15:sqref>
                        </c15:fullRef>
                        <c15:formulaRef>
                          <c15:sqref>'Gas Production'!$B$53:$P$53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451471</c:v>
                      </c:pt>
                      <c:pt idx="1">
                        <c:v>375479</c:v>
                      </c:pt>
                      <c:pt idx="2">
                        <c:v>454369</c:v>
                      </c:pt>
                      <c:pt idx="3">
                        <c:v>479105</c:v>
                      </c:pt>
                      <c:pt idx="4">
                        <c:v>436591</c:v>
                      </c:pt>
                      <c:pt idx="5">
                        <c:v>323237</c:v>
                      </c:pt>
                      <c:pt idx="6">
                        <c:v>633296</c:v>
                      </c:pt>
                      <c:pt idx="7">
                        <c:v>982655</c:v>
                      </c:pt>
                      <c:pt idx="8">
                        <c:v>791487</c:v>
                      </c:pt>
                      <c:pt idx="9">
                        <c:v>545208</c:v>
                      </c:pt>
                      <c:pt idx="10">
                        <c:v>660779</c:v>
                      </c:pt>
                      <c:pt idx="11">
                        <c:v>679966</c:v>
                      </c:pt>
                      <c:pt idx="12">
                        <c:v>746183</c:v>
                      </c:pt>
                      <c:pt idx="13" formatCode="_(* #,##0_);_(* \(#,##0\);_(* &quot;-&quot;??_);_(@_)">
                        <c:v>703042</c:v>
                      </c:pt>
                      <c:pt idx="14">
                        <c:v>636071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1CFD-4446-BBAF-AABE3958465E}"/>
                  </c:ext>
                </c:extLst>
              </c15:ser>
            </c15:filteredLineSeries>
            <c15:filteredLineSeries>
              <c15:ser>
                <c:idx val="52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Production'!$A$54</c15:sqref>
                        </c15:formulaRef>
                      </c:ext>
                    </c:extLst>
                    <c:strCache>
                      <c:ptCount val="1"/>
                      <c:pt idx="0">
                        <c:v>Nolan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Production'!$B$54:$S$54</c15:sqref>
                        </c15:fullRef>
                        <c15:formulaRef>
                          <c15:sqref>'Gas Production'!$B$54:$P$54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2106292</c:v>
                      </c:pt>
                      <c:pt idx="1">
                        <c:v>2477040</c:v>
                      </c:pt>
                      <c:pt idx="2">
                        <c:v>2242075</c:v>
                      </c:pt>
                      <c:pt idx="3">
                        <c:v>2118856</c:v>
                      </c:pt>
                      <c:pt idx="4">
                        <c:v>2463502</c:v>
                      </c:pt>
                      <c:pt idx="5">
                        <c:v>2624360</c:v>
                      </c:pt>
                      <c:pt idx="6">
                        <c:v>3291881</c:v>
                      </c:pt>
                      <c:pt idx="7">
                        <c:v>3167795</c:v>
                      </c:pt>
                      <c:pt idx="8">
                        <c:v>3462488</c:v>
                      </c:pt>
                      <c:pt idx="9">
                        <c:v>3120873</c:v>
                      </c:pt>
                      <c:pt idx="10">
                        <c:v>2520322</c:v>
                      </c:pt>
                      <c:pt idx="11">
                        <c:v>2078073</c:v>
                      </c:pt>
                      <c:pt idx="12">
                        <c:v>1901628</c:v>
                      </c:pt>
                      <c:pt idx="13" formatCode="_(* #,##0_);_(* \(#,##0\);_(* &quot;-&quot;??_);_(@_)">
                        <c:v>1652814</c:v>
                      </c:pt>
                      <c:pt idx="14">
                        <c:v>2021674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1CFD-4446-BBAF-AABE3958465E}"/>
                  </c:ext>
                </c:extLst>
              </c15:ser>
            </c15:filteredLineSeries>
            <c15:filteredLineSeries>
              <c15:ser>
                <c:idx val="53"/>
                <c:order val="5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Production'!$A$55</c15:sqref>
                        </c15:formulaRef>
                      </c:ext>
                    </c:extLst>
                    <c:strCache>
                      <c:ptCount val="1"/>
                      <c:pt idx="0">
                        <c:v>Pecos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Production'!$B$55:$S$55</c15:sqref>
                        </c15:fullRef>
                        <c15:formulaRef>
                          <c15:sqref>'Gas Production'!$B$55:$P$55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178581076</c:v>
                      </c:pt>
                      <c:pt idx="1">
                        <c:v>223634920</c:v>
                      </c:pt>
                      <c:pt idx="2">
                        <c:v>240869982</c:v>
                      </c:pt>
                      <c:pt idx="3">
                        <c:v>220220466</c:v>
                      </c:pt>
                      <c:pt idx="4">
                        <c:v>180168798</c:v>
                      </c:pt>
                      <c:pt idx="5">
                        <c:v>146078695</c:v>
                      </c:pt>
                      <c:pt idx="6">
                        <c:v>127355415</c:v>
                      </c:pt>
                      <c:pt idx="7">
                        <c:v>115447896</c:v>
                      </c:pt>
                      <c:pt idx="8">
                        <c:v>106016274</c:v>
                      </c:pt>
                      <c:pt idx="9">
                        <c:v>95085139</c:v>
                      </c:pt>
                      <c:pt idx="10">
                        <c:v>97320809</c:v>
                      </c:pt>
                      <c:pt idx="11">
                        <c:v>97364802</c:v>
                      </c:pt>
                      <c:pt idx="12">
                        <c:v>105671843</c:v>
                      </c:pt>
                      <c:pt idx="13" formatCode="_(* #,##0_);_(* \(#,##0\);_(* &quot;-&quot;??_);_(@_)">
                        <c:v>123659937</c:v>
                      </c:pt>
                      <c:pt idx="14">
                        <c:v>134361077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1CFD-4446-BBAF-AABE3958465E}"/>
                  </c:ext>
                </c:extLst>
              </c15:ser>
            </c15:filteredLineSeries>
            <c15:filteredLineSeries>
              <c15:ser>
                <c:idx val="54"/>
                <c:order val="5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Production'!$A$56</c15:sqref>
                        </c15:formulaRef>
                      </c:ext>
                    </c:extLst>
                    <c:strCache>
                      <c:ptCount val="1"/>
                      <c:pt idx="0">
                        <c:v>Reagan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Production'!$B$56:$S$56</c15:sqref>
                        </c15:fullRef>
                        <c15:formulaRef>
                          <c15:sqref>'Gas Production'!$B$56:$P$56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28974813</c:v>
                      </c:pt>
                      <c:pt idx="1">
                        <c:v>28771954</c:v>
                      </c:pt>
                      <c:pt idx="2">
                        <c:v>31681860</c:v>
                      </c:pt>
                      <c:pt idx="3">
                        <c:v>38440753</c:v>
                      </c:pt>
                      <c:pt idx="4">
                        <c:v>44873129</c:v>
                      </c:pt>
                      <c:pt idx="5">
                        <c:v>51531682</c:v>
                      </c:pt>
                      <c:pt idx="6">
                        <c:v>61358532</c:v>
                      </c:pt>
                      <c:pt idx="7">
                        <c:v>81094345</c:v>
                      </c:pt>
                      <c:pt idx="8">
                        <c:v>115099407</c:v>
                      </c:pt>
                      <c:pt idx="9">
                        <c:v>136486262</c:v>
                      </c:pt>
                      <c:pt idx="10">
                        <c:v>159770397</c:v>
                      </c:pt>
                      <c:pt idx="11">
                        <c:v>210247572</c:v>
                      </c:pt>
                      <c:pt idx="12">
                        <c:v>264463408</c:v>
                      </c:pt>
                      <c:pt idx="13" formatCode="_(* #,##0_);_(* \(#,##0\);_(* &quot;-&quot;??_);_(@_)">
                        <c:v>306491993</c:v>
                      </c:pt>
                      <c:pt idx="14">
                        <c:v>325980290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1CFD-4446-BBAF-AABE3958465E}"/>
                  </c:ext>
                </c:extLst>
              </c15:ser>
            </c15:filteredLineSeries>
            <c15:filteredLineSeries>
              <c15:ser>
                <c:idx val="55"/>
                <c:order val="5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Production'!$A$57</c15:sqref>
                        </c15:formulaRef>
                      </c:ext>
                    </c:extLst>
                    <c:strCache>
                      <c:ptCount val="1"/>
                      <c:pt idx="0">
                        <c:v>Reeves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Production'!$B$57:$S$57</c15:sqref>
                        </c15:fullRef>
                        <c15:formulaRef>
                          <c15:sqref>'Gas Production'!$B$57:$P$57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27137529</c:v>
                      </c:pt>
                      <c:pt idx="1">
                        <c:v>30365272</c:v>
                      </c:pt>
                      <c:pt idx="2">
                        <c:v>31606415</c:v>
                      </c:pt>
                      <c:pt idx="3">
                        <c:v>32091982</c:v>
                      </c:pt>
                      <c:pt idx="4">
                        <c:v>31493828</c:v>
                      </c:pt>
                      <c:pt idx="5">
                        <c:v>37179131</c:v>
                      </c:pt>
                      <c:pt idx="6">
                        <c:v>49380763</c:v>
                      </c:pt>
                      <c:pt idx="7">
                        <c:v>92522161</c:v>
                      </c:pt>
                      <c:pt idx="8">
                        <c:v>152492467</c:v>
                      </c:pt>
                      <c:pt idx="9">
                        <c:v>182859195</c:v>
                      </c:pt>
                      <c:pt idx="10">
                        <c:v>306213633</c:v>
                      </c:pt>
                      <c:pt idx="11">
                        <c:v>605276283</c:v>
                      </c:pt>
                      <c:pt idx="12">
                        <c:v>1010685565</c:v>
                      </c:pt>
                      <c:pt idx="13" formatCode="_(* #,##0_);_(* \(#,##0\);_(* &quot;-&quot;??_);_(@_)">
                        <c:v>1127818522</c:v>
                      </c:pt>
                      <c:pt idx="14">
                        <c:v>1103822172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1CFD-4446-BBAF-AABE3958465E}"/>
                  </c:ext>
                </c:extLst>
              </c15:ser>
            </c15:filteredLineSeries>
            <c15:filteredLineSeries>
              <c15:ser>
                <c:idx val="56"/>
                <c:order val="5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Production'!$A$58</c15:sqref>
                        </c15:formulaRef>
                      </c:ext>
                    </c:extLst>
                    <c:strCache>
                      <c:ptCount val="1"/>
                      <c:pt idx="0">
                        <c:v>Runnels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Production'!$B$58:$S$58</c15:sqref>
                        </c15:fullRef>
                        <c15:formulaRef>
                          <c15:sqref>'Gas Production'!$B$58:$P$58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2841661</c:v>
                      </c:pt>
                      <c:pt idx="1">
                        <c:v>2666187</c:v>
                      </c:pt>
                      <c:pt idx="2">
                        <c:v>2738562</c:v>
                      </c:pt>
                      <c:pt idx="3">
                        <c:v>2547246</c:v>
                      </c:pt>
                      <c:pt idx="4">
                        <c:v>2388471</c:v>
                      </c:pt>
                      <c:pt idx="5">
                        <c:v>1991325</c:v>
                      </c:pt>
                      <c:pt idx="6">
                        <c:v>1849862</c:v>
                      </c:pt>
                      <c:pt idx="7">
                        <c:v>1517910</c:v>
                      </c:pt>
                      <c:pt idx="8">
                        <c:v>1242281</c:v>
                      </c:pt>
                      <c:pt idx="9">
                        <c:v>996680</c:v>
                      </c:pt>
                      <c:pt idx="10">
                        <c:v>906496</c:v>
                      </c:pt>
                      <c:pt idx="11">
                        <c:v>870001</c:v>
                      </c:pt>
                      <c:pt idx="12">
                        <c:v>827250</c:v>
                      </c:pt>
                      <c:pt idx="13" formatCode="_(* #,##0_);_(* \(#,##0\);_(* &quot;-&quot;??_);_(@_)">
                        <c:v>514762</c:v>
                      </c:pt>
                      <c:pt idx="14">
                        <c:v>546546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1CFD-4446-BBAF-AABE3958465E}"/>
                  </c:ext>
                </c:extLst>
              </c15:ser>
            </c15:filteredLineSeries>
            <c15:filteredLineSeries>
              <c15:ser>
                <c:idx val="57"/>
                <c:order val="5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Production'!$A$59</c15:sqref>
                        </c15:formulaRef>
                      </c:ext>
                    </c:extLst>
                    <c:strCache>
                      <c:ptCount val="1"/>
                      <c:pt idx="0">
                        <c:v>Roberts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Production'!$B$59:$S$59</c15:sqref>
                        </c15:fullRef>
                        <c15:formulaRef>
                          <c15:sqref>'Gas Production'!$B$59:$P$59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54584953</c:v>
                      </c:pt>
                      <c:pt idx="1">
                        <c:v>60438614</c:v>
                      </c:pt>
                      <c:pt idx="2">
                        <c:v>57572076</c:v>
                      </c:pt>
                      <c:pt idx="3">
                        <c:v>59545760</c:v>
                      </c:pt>
                      <c:pt idx="4">
                        <c:v>65579905</c:v>
                      </c:pt>
                      <c:pt idx="5">
                        <c:v>74207315</c:v>
                      </c:pt>
                      <c:pt idx="6">
                        <c:v>78488150</c:v>
                      </c:pt>
                      <c:pt idx="7">
                        <c:v>79882937</c:v>
                      </c:pt>
                      <c:pt idx="8">
                        <c:v>78345609</c:v>
                      </c:pt>
                      <c:pt idx="9">
                        <c:v>59898423</c:v>
                      </c:pt>
                      <c:pt idx="10">
                        <c:v>48500113</c:v>
                      </c:pt>
                      <c:pt idx="11">
                        <c:v>41009840</c:v>
                      </c:pt>
                      <c:pt idx="12">
                        <c:v>37691600</c:v>
                      </c:pt>
                      <c:pt idx="13" formatCode="_(* #,##0_);_(* \(#,##0\);_(* &quot;-&quot;??_);_(@_)">
                        <c:v>31270126</c:v>
                      </c:pt>
                      <c:pt idx="14">
                        <c:v>27364677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1CFD-4446-BBAF-AABE3958465E}"/>
                  </c:ext>
                </c:extLst>
              </c15:ser>
            </c15:filteredLineSeries>
            <c15:filteredLineSeries>
              <c15:ser>
                <c:idx val="58"/>
                <c:order val="5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Production'!$A$60</c15:sqref>
                        </c15:formulaRef>
                      </c:ext>
                    </c:extLst>
                    <c:strCache>
                      <c:ptCount val="1"/>
                      <c:pt idx="0">
                        <c:v>Schleicher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Production'!$B$60:$S$60</c15:sqref>
                        </c15:fullRef>
                        <c15:formulaRef>
                          <c15:sqref>'Gas Production'!$B$60:$P$60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14652405</c:v>
                      </c:pt>
                      <c:pt idx="1">
                        <c:v>13362338</c:v>
                      </c:pt>
                      <c:pt idx="2">
                        <c:v>13092931</c:v>
                      </c:pt>
                      <c:pt idx="3">
                        <c:v>13809805</c:v>
                      </c:pt>
                      <c:pt idx="4">
                        <c:v>15141242</c:v>
                      </c:pt>
                      <c:pt idx="5">
                        <c:v>13463095</c:v>
                      </c:pt>
                      <c:pt idx="6">
                        <c:v>10923414</c:v>
                      </c:pt>
                      <c:pt idx="7">
                        <c:v>10812253</c:v>
                      </c:pt>
                      <c:pt idx="8">
                        <c:v>10100283</c:v>
                      </c:pt>
                      <c:pt idx="9">
                        <c:v>9239143</c:v>
                      </c:pt>
                      <c:pt idx="10">
                        <c:v>8188158</c:v>
                      </c:pt>
                      <c:pt idx="11">
                        <c:v>7544357</c:v>
                      </c:pt>
                      <c:pt idx="12">
                        <c:v>6598351</c:v>
                      </c:pt>
                      <c:pt idx="13" formatCode="_(* #,##0_);_(* \(#,##0\);_(* &quot;-&quot;??_);_(@_)">
                        <c:v>5861784</c:v>
                      </c:pt>
                      <c:pt idx="14">
                        <c:v>5484111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1CFD-4446-BBAF-AABE3958465E}"/>
                  </c:ext>
                </c:extLst>
              </c15:ser>
            </c15:filteredLineSeries>
            <c15:filteredLineSeries>
              <c15:ser>
                <c:idx val="59"/>
                <c:order val="5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Production'!$A$61</c15:sqref>
                        </c15:formulaRef>
                      </c:ext>
                    </c:extLst>
                    <c:strCache>
                      <c:ptCount val="1"/>
                      <c:pt idx="0">
                        <c:v>Scurry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Production'!$B$61:$S$61</c15:sqref>
                        </c15:fullRef>
                        <c15:formulaRef>
                          <c15:sqref>'Gas Production'!$B$61:$P$61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27864161</c:v>
                      </c:pt>
                      <c:pt idx="1">
                        <c:v>31621490</c:v>
                      </c:pt>
                      <c:pt idx="2">
                        <c:v>36014374</c:v>
                      </c:pt>
                      <c:pt idx="3">
                        <c:v>32880834</c:v>
                      </c:pt>
                      <c:pt idx="4">
                        <c:v>34811661</c:v>
                      </c:pt>
                      <c:pt idx="5">
                        <c:v>35122867</c:v>
                      </c:pt>
                      <c:pt idx="6">
                        <c:v>34396843</c:v>
                      </c:pt>
                      <c:pt idx="7">
                        <c:v>36723923</c:v>
                      </c:pt>
                      <c:pt idx="8">
                        <c:v>39054692</c:v>
                      </c:pt>
                      <c:pt idx="9">
                        <c:v>41821388</c:v>
                      </c:pt>
                      <c:pt idx="10">
                        <c:v>39174680</c:v>
                      </c:pt>
                      <c:pt idx="11">
                        <c:v>38775322</c:v>
                      </c:pt>
                      <c:pt idx="12">
                        <c:v>40416187</c:v>
                      </c:pt>
                      <c:pt idx="13" formatCode="_(* #,##0_);_(* \(#,##0\);_(* &quot;-&quot;??_);_(@_)">
                        <c:v>40900658</c:v>
                      </c:pt>
                      <c:pt idx="14">
                        <c:v>42111734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1CFD-4446-BBAF-AABE3958465E}"/>
                  </c:ext>
                </c:extLst>
              </c15:ser>
            </c15:filteredLineSeries>
            <c15:filteredLineSeries>
              <c15:ser>
                <c:idx val="60"/>
                <c:order val="6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Production'!$A$62</c15:sqref>
                        </c15:formulaRef>
                      </c:ext>
                    </c:extLst>
                    <c:strCache>
                      <c:ptCount val="1"/>
                      <c:pt idx="0">
                        <c:v>Sterling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Production'!$B$62:$S$62</c15:sqref>
                        </c15:fullRef>
                        <c15:formulaRef>
                          <c15:sqref>'Gas Production'!$B$62:$P$62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14168976</c:v>
                      </c:pt>
                      <c:pt idx="1">
                        <c:v>13411211</c:v>
                      </c:pt>
                      <c:pt idx="2">
                        <c:v>12684816</c:v>
                      </c:pt>
                      <c:pt idx="3">
                        <c:v>11658478</c:v>
                      </c:pt>
                      <c:pt idx="4">
                        <c:v>10707142</c:v>
                      </c:pt>
                      <c:pt idx="5">
                        <c:v>10953015</c:v>
                      </c:pt>
                      <c:pt idx="6">
                        <c:v>10937185</c:v>
                      </c:pt>
                      <c:pt idx="7">
                        <c:v>11442252</c:v>
                      </c:pt>
                      <c:pt idx="8">
                        <c:v>10284137</c:v>
                      </c:pt>
                      <c:pt idx="9">
                        <c:v>9326141</c:v>
                      </c:pt>
                      <c:pt idx="10">
                        <c:v>9068978</c:v>
                      </c:pt>
                      <c:pt idx="11">
                        <c:v>8302079</c:v>
                      </c:pt>
                      <c:pt idx="12">
                        <c:v>7396163</c:v>
                      </c:pt>
                      <c:pt idx="13" formatCode="_(* #,##0_);_(* \(#,##0\);_(* &quot;-&quot;??_);_(@_)">
                        <c:v>6318497</c:v>
                      </c:pt>
                      <c:pt idx="14">
                        <c:v>6340153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C-1CFD-4446-BBAF-AABE3958465E}"/>
                  </c:ext>
                </c:extLst>
              </c15:ser>
            </c15:filteredLineSeries>
            <c15:filteredLineSeries>
              <c15:ser>
                <c:idx val="61"/>
                <c:order val="6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Production'!$A$63</c15:sqref>
                        </c15:formulaRef>
                      </c:ext>
                    </c:extLst>
                    <c:strCache>
                      <c:ptCount val="1"/>
                      <c:pt idx="0">
                        <c:v>Sutton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Production'!$B$63:$S$63</c15:sqref>
                        </c15:fullRef>
                        <c15:formulaRef>
                          <c15:sqref>'Gas Production'!$B$63:$P$63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89140230</c:v>
                      </c:pt>
                      <c:pt idx="1">
                        <c:v>83386609</c:v>
                      </c:pt>
                      <c:pt idx="2">
                        <c:v>69721851</c:v>
                      </c:pt>
                      <c:pt idx="3">
                        <c:v>60057058</c:v>
                      </c:pt>
                      <c:pt idx="4">
                        <c:v>52073651</c:v>
                      </c:pt>
                      <c:pt idx="5">
                        <c:v>45505174</c:v>
                      </c:pt>
                      <c:pt idx="6">
                        <c:v>38361330</c:v>
                      </c:pt>
                      <c:pt idx="7">
                        <c:v>34060137</c:v>
                      </c:pt>
                      <c:pt idx="8">
                        <c:v>31450697</c:v>
                      </c:pt>
                      <c:pt idx="9">
                        <c:v>26736618</c:v>
                      </c:pt>
                      <c:pt idx="10">
                        <c:v>26017406</c:v>
                      </c:pt>
                      <c:pt idx="11">
                        <c:v>23905179</c:v>
                      </c:pt>
                      <c:pt idx="12">
                        <c:v>21062806</c:v>
                      </c:pt>
                      <c:pt idx="13" formatCode="_(* #,##0_);_(* \(#,##0\);_(* &quot;-&quot;??_);_(@_)">
                        <c:v>19199826</c:v>
                      </c:pt>
                      <c:pt idx="14">
                        <c:v>18188182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1CFD-4446-BBAF-AABE3958465E}"/>
                  </c:ext>
                </c:extLst>
              </c15:ser>
            </c15:filteredLineSeries>
            <c15:filteredLineSeries>
              <c15:ser>
                <c:idx val="62"/>
                <c:order val="6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Production'!$A$64</c15:sqref>
                        </c15:formulaRef>
                      </c:ext>
                    </c:extLst>
                    <c:strCache>
                      <c:ptCount val="1"/>
                      <c:pt idx="0">
                        <c:v>Taylor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Production'!$B$64:$S$64</c15:sqref>
                        </c15:fullRef>
                        <c15:formulaRef>
                          <c15:sqref>'Gas Production'!$B$64:$P$64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178095</c:v>
                      </c:pt>
                      <c:pt idx="1">
                        <c:v>183056</c:v>
                      </c:pt>
                      <c:pt idx="2">
                        <c:v>252532</c:v>
                      </c:pt>
                      <c:pt idx="3">
                        <c:v>284732</c:v>
                      </c:pt>
                      <c:pt idx="4">
                        <c:v>223398</c:v>
                      </c:pt>
                      <c:pt idx="5">
                        <c:v>211278</c:v>
                      </c:pt>
                      <c:pt idx="6">
                        <c:v>155791</c:v>
                      </c:pt>
                      <c:pt idx="7">
                        <c:v>164049</c:v>
                      </c:pt>
                      <c:pt idx="8">
                        <c:v>162747</c:v>
                      </c:pt>
                      <c:pt idx="9">
                        <c:v>110276</c:v>
                      </c:pt>
                      <c:pt idx="10">
                        <c:v>142858</c:v>
                      </c:pt>
                      <c:pt idx="11">
                        <c:v>219142</c:v>
                      </c:pt>
                      <c:pt idx="12">
                        <c:v>160196</c:v>
                      </c:pt>
                      <c:pt idx="13" formatCode="_(* #,##0_);_(* \(#,##0\);_(* &quot;-&quot;??_);_(@_)">
                        <c:v>176693</c:v>
                      </c:pt>
                      <c:pt idx="14">
                        <c:v>158617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1CFD-4446-BBAF-AABE3958465E}"/>
                  </c:ext>
                </c:extLst>
              </c15:ser>
            </c15:filteredLineSeries>
            <c15:filteredLineSeries>
              <c15:ser>
                <c:idx val="63"/>
                <c:order val="6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Production'!$A$65</c15:sqref>
                        </c15:formulaRef>
                      </c:ext>
                    </c:extLst>
                    <c:strCache>
                      <c:ptCount val="1"/>
                      <c:pt idx="0">
                        <c:v>Terrell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Production'!$B$65:$S$65</c15:sqref>
                        </c15:fullRef>
                        <c15:formulaRef>
                          <c15:sqref>'Gas Production'!$B$65:$P$65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74388865</c:v>
                      </c:pt>
                      <c:pt idx="1">
                        <c:v>65305104</c:v>
                      </c:pt>
                      <c:pt idx="2">
                        <c:v>57494256</c:v>
                      </c:pt>
                      <c:pt idx="3">
                        <c:v>50666645</c:v>
                      </c:pt>
                      <c:pt idx="4">
                        <c:v>43457973</c:v>
                      </c:pt>
                      <c:pt idx="5">
                        <c:v>38388454</c:v>
                      </c:pt>
                      <c:pt idx="6">
                        <c:v>34448632</c:v>
                      </c:pt>
                      <c:pt idx="7">
                        <c:v>30834351</c:v>
                      </c:pt>
                      <c:pt idx="8">
                        <c:v>28919964</c:v>
                      </c:pt>
                      <c:pt idx="9">
                        <c:v>25528396</c:v>
                      </c:pt>
                      <c:pt idx="10">
                        <c:v>23644133</c:v>
                      </c:pt>
                      <c:pt idx="11">
                        <c:v>19737501</c:v>
                      </c:pt>
                      <c:pt idx="12">
                        <c:v>19623868</c:v>
                      </c:pt>
                      <c:pt idx="13" formatCode="_(* #,##0_);_(* \(#,##0\);_(* &quot;-&quot;??_);_(@_)">
                        <c:v>11437444</c:v>
                      </c:pt>
                      <c:pt idx="14">
                        <c:v>14923846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1CFD-4446-BBAF-AABE3958465E}"/>
                  </c:ext>
                </c:extLst>
              </c15:ser>
            </c15:filteredLineSeries>
            <c15:filteredLineSeries>
              <c15:ser>
                <c:idx val="64"/>
                <c:order val="6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Production'!$A$66</c15:sqref>
                        </c15:formulaRef>
                      </c:ext>
                    </c:extLst>
                    <c:strCache>
                      <c:ptCount val="1"/>
                      <c:pt idx="0">
                        <c:v>Terry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Production'!$B$66:$S$66</c15:sqref>
                        </c15:fullRef>
                        <c15:formulaRef>
                          <c15:sqref>'Gas Production'!$B$66:$P$66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1118381</c:v>
                      </c:pt>
                      <c:pt idx="1">
                        <c:v>1154036</c:v>
                      </c:pt>
                      <c:pt idx="2">
                        <c:v>1044742</c:v>
                      </c:pt>
                      <c:pt idx="3">
                        <c:v>954207</c:v>
                      </c:pt>
                      <c:pt idx="4">
                        <c:v>955978</c:v>
                      </c:pt>
                      <c:pt idx="5">
                        <c:v>901693</c:v>
                      </c:pt>
                      <c:pt idx="6">
                        <c:v>1014177</c:v>
                      </c:pt>
                      <c:pt idx="7">
                        <c:v>960258</c:v>
                      </c:pt>
                      <c:pt idx="8">
                        <c:v>2039789</c:v>
                      </c:pt>
                      <c:pt idx="9">
                        <c:v>2155640</c:v>
                      </c:pt>
                      <c:pt idx="10">
                        <c:v>1950620</c:v>
                      </c:pt>
                      <c:pt idx="11">
                        <c:v>1632620</c:v>
                      </c:pt>
                      <c:pt idx="12">
                        <c:v>1651350</c:v>
                      </c:pt>
                      <c:pt idx="13" formatCode="_(* #,##0_);_(* \(#,##0\);_(* &quot;-&quot;??_);_(@_)">
                        <c:v>391160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1CFD-4446-BBAF-AABE3958465E}"/>
                  </c:ext>
                </c:extLst>
              </c15:ser>
            </c15:filteredLineSeries>
            <c15:filteredLineSeries>
              <c15:ser>
                <c:idx val="65"/>
                <c:order val="6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Production'!$A$67</c15:sqref>
                        </c15:formulaRef>
                      </c:ext>
                    </c:extLst>
                    <c:strCache>
                      <c:ptCount val="1"/>
                      <c:pt idx="0">
                        <c:v>Tom Green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Production'!$B$67:$S$67</c15:sqref>
                        </c15:fullRef>
                        <c15:formulaRef>
                          <c15:sqref>'Gas Production'!$B$67:$P$67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3192553</c:v>
                      </c:pt>
                      <c:pt idx="1">
                        <c:v>3084063</c:v>
                      </c:pt>
                      <c:pt idx="2">
                        <c:v>3016892</c:v>
                      </c:pt>
                      <c:pt idx="3">
                        <c:v>2795111</c:v>
                      </c:pt>
                      <c:pt idx="4">
                        <c:v>2572895</c:v>
                      </c:pt>
                      <c:pt idx="5">
                        <c:v>1822564</c:v>
                      </c:pt>
                      <c:pt idx="6">
                        <c:v>2480955</c:v>
                      </c:pt>
                      <c:pt idx="7">
                        <c:v>2696167</c:v>
                      </c:pt>
                      <c:pt idx="8">
                        <c:v>2632543</c:v>
                      </c:pt>
                      <c:pt idx="9">
                        <c:v>2215578</c:v>
                      </c:pt>
                      <c:pt idx="10">
                        <c:v>2294287</c:v>
                      </c:pt>
                      <c:pt idx="11">
                        <c:v>2437908</c:v>
                      </c:pt>
                      <c:pt idx="12">
                        <c:v>2810233</c:v>
                      </c:pt>
                      <c:pt idx="13" formatCode="_(* #,##0_);_(* \(#,##0\);_(* &quot;-&quot;??_);_(@_)">
                        <c:v>2558632</c:v>
                      </c:pt>
                      <c:pt idx="14">
                        <c:v>2547881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1CFD-4446-BBAF-AABE3958465E}"/>
                  </c:ext>
                </c:extLst>
              </c15:ser>
            </c15:filteredLineSeries>
            <c15:filteredLineSeries>
              <c15:ser>
                <c:idx val="66"/>
                <c:order val="6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Production'!$A$68</c15:sqref>
                        </c15:formulaRef>
                      </c:ext>
                    </c:extLst>
                    <c:strCache>
                      <c:ptCount val="1"/>
                      <c:pt idx="0">
                        <c:v>Upton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Production'!$B$68:$S$68</c15:sqref>
                        </c15:fullRef>
                        <c15:formulaRef>
                          <c15:sqref>'Gas Production'!$B$68:$P$68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72905911</c:v>
                      </c:pt>
                      <c:pt idx="1">
                        <c:v>76618016</c:v>
                      </c:pt>
                      <c:pt idx="2">
                        <c:v>82657281</c:v>
                      </c:pt>
                      <c:pt idx="3">
                        <c:v>84028810</c:v>
                      </c:pt>
                      <c:pt idx="4">
                        <c:v>85478028</c:v>
                      </c:pt>
                      <c:pt idx="5">
                        <c:v>95881423</c:v>
                      </c:pt>
                      <c:pt idx="6">
                        <c:v>105732952</c:v>
                      </c:pt>
                      <c:pt idx="7">
                        <c:v>127187943</c:v>
                      </c:pt>
                      <c:pt idx="8">
                        <c:v>138840818</c:v>
                      </c:pt>
                      <c:pt idx="9">
                        <c:v>139635434</c:v>
                      </c:pt>
                      <c:pt idx="10">
                        <c:v>155266930</c:v>
                      </c:pt>
                      <c:pt idx="11">
                        <c:v>185656317</c:v>
                      </c:pt>
                      <c:pt idx="12">
                        <c:v>238937395</c:v>
                      </c:pt>
                      <c:pt idx="13" formatCode="_(* #,##0_);_(* \(#,##0\);_(* &quot;-&quot;??_);_(@_)">
                        <c:v>271335257</c:v>
                      </c:pt>
                      <c:pt idx="14">
                        <c:v>297409318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1CFD-4446-BBAF-AABE3958465E}"/>
                  </c:ext>
                </c:extLst>
              </c15:ser>
            </c15:filteredLineSeries>
            <c15:filteredLineSeries>
              <c15:ser>
                <c:idx val="67"/>
                <c:order val="6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Production'!$A$69</c15:sqref>
                        </c15:formulaRef>
                      </c:ext>
                    </c:extLst>
                    <c:strCache>
                      <c:ptCount val="1"/>
                      <c:pt idx="0">
                        <c:v>Ward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Production'!$B$69:$S$69</c15:sqref>
                        </c15:fullRef>
                        <c15:formulaRef>
                          <c15:sqref>'Gas Production'!$B$69:$P$69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47135279</c:v>
                      </c:pt>
                      <c:pt idx="1">
                        <c:v>48728955</c:v>
                      </c:pt>
                      <c:pt idx="2">
                        <c:v>47110183</c:v>
                      </c:pt>
                      <c:pt idx="3">
                        <c:v>47705845</c:v>
                      </c:pt>
                      <c:pt idx="4">
                        <c:v>51421436</c:v>
                      </c:pt>
                      <c:pt idx="5">
                        <c:v>59540614</c:v>
                      </c:pt>
                      <c:pt idx="6">
                        <c:v>60255862</c:v>
                      </c:pt>
                      <c:pt idx="7">
                        <c:v>65899716</c:v>
                      </c:pt>
                      <c:pt idx="8">
                        <c:v>65544419</c:v>
                      </c:pt>
                      <c:pt idx="9">
                        <c:v>64394430</c:v>
                      </c:pt>
                      <c:pt idx="10">
                        <c:v>66165423</c:v>
                      </c:pt>
                      <c:pt idx="11">
                        <c:v>85231717</c:v>
                      </c:pt>
                      <c:pt idx="12">
                        <c:v>122146793</c:v>
                      </c:pt>
                      <c:pt idx="13" formatCode="_(* #,##0_);_(* \(#,##0\);_(* &quot;-&quot;??_);_(@_)">
                        <c:v>150269709</c:v>
                      </c:pt>
                      <c:pt idx="14">
                        <c:v>161846763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1CFD-4446-BBAF-AABE3958465E}"/>
                  </c:ext>
                </c:extLst>
              </c15:ser>
            </c15:filteredLineSeries>
            <c15:filteredLineSeries>
              <c15:ser>
                <c:idx val="68"/>
                <c:order val="6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Production'!$A$70</c15:sqref>
                        </c15:formulaRef>
                      </c:ext>
                    </c:extLst>
                    <c:strCache>
                      <c:ptCount val="1"/>
                      <c:pt idx="0">
                        <c:v>Winkler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Production'!$B$70:$S$70</c15:sqref>
                        </c15:fullRef>
                        <c15:formulaRef>
                          <c15:sqref>'Gas Production'!$B$70:$P$70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39850214</c:v>
                      </c:pt>
                      <c:pt idx="1">
                        <c:v>38959668</c:v>
                      </c:pt>
                      <c:pt idx="2">
                        <c:v>34308800</c:v>
                      </c:pt>
                      <c:pt idx="3">
                        <c:v>31947763</c:v>
                      </c:pt>
                      <c:pt idx="4">
                        <c:v>28293556</c:v>
                      </c:pt>
                      <c:pt idx="5">
                        <c:v>26852881</c:v>
                      </c:pt>
                      <c:pt idx="6">
                        <c:v>27372598</c:v>
                      </c:pt>
                      <c:pt idx="7">
                        <c:v>28186232</c:v>
                      </c:pt>
                      <c:pt idx="8">
                        <c:v>25821517</c:v>
                      </c:pt>
                      <c:pt idx="9">
                        <c:v>20668150</c:v>
                      </c:pt>
                      <c:pt idx="10">
                        <c:v>22434113</c:v>
                      </c:pt>
                      <c:pt idx="11">
                        <c:v>35806294</c:v>
                      </c:pt>
                      <c:pt idx="12">
                        <c:v>48142792</c:v>
                      </c:pt>
                      <c:pt idx="13" formatCode="_(* #,##0_);_(* \(#,##0\);_(* &quot;-&quot;??_);_(@_)">
                        <c:v>53514164</c:v>
                      </c:pt>
                      <c:pt idx="14">
                        <c:v>46786756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1CFD-4446-BBAF-AABE3958465E}"/>
                  </c:ext>
                </c:extLst>
              </c15:ser>
            </c15:filteredLineSeries>
            <c15:filteredLineSeries>
              <c15:ser>
                <c:idx val="69"/>
                <c:order val="6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Production'!$A$71</c15:sqref>
                        </c15:formulaRef>
                      </c:ext>
                    </c:extLst>
                    <c:strCache>
                      <c:ptCount val="1"/>
                      <c:pt idx="0">
                        <c:v>Yoakum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'Gas Production'!$B$1:$S$1</c15:sqref>
                        </c15:fullRef>
                        <c15:formulaRef>
                          <c15:sqref>'Gas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'Gas Production'!$B$71:$S$71</c15:sqref>
                        </c15:fullRef>
                        <c15:formulaRef>
                          <c15:sqref>'Gas Production'!$B$71:$P$71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25868573</c:v>
                      </c:pt>
                      <c:pt idx="1">
                        <c:v>27620699</c:v>
                      </c:pt>
                      <c:pt idx="2">
                        <c:v>26024446</c:v>
                      </c:pt>
                      <c:pt idx="3">
                        <c:v>24014934</c:v>
                      </c:pt>
                      <c:pt idx="4">
                        <c:v>24795102</c:v>
                      </c:pt>
                      <c:pt idx="5">
                        <c:v>25339979</c:v>
                      </c:pt>
                      <c:pt idx="6">
                        <c:v>25532021</c:v>
                      </c:pt>
                      <c:pt idx="7">
                        <c:v>26479018</c:v>
                      </c:pt>
                      <c:pt idx="8">
                        <c:v>26753988</c:v>
                      </c:pt>
                      <c:pt idx="9">
                        <c:v>27746373</c:v>
                      </c:pt>
                      <c:pt idx="10">
                        <c:v>31667782</c:v>
                      </c:pt>
                      <c:pt idx="11">
                        <c:v>35123642</c:v>
                      </c:pt>
                      <c:pt idx="12">
                        <c:v>37216270</c:v>
                      </c:pt>
                      <c:pt idx="13" formatCode="_(* #,##0_);_(* \(#,##0\);_(* &quot;-&quot;??_);_(@_)">
                        <c:v>38731639</c:v>
                      </c:pt>
                      <c:pt idx="14">
                        <c:v>40524489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1CFD-4446-BBAF-AABE3958465E}"/>
                  </c:ext>
                </c:extLst>
              </c15:ser>
            </c15:filteredLineSeries>
          </c:ext>
        </c:extLst>
      </c:lineChart>
      <c:catAx>
        <c:axId val="10779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02767"/>
        <c:crosses val="autoZero"/>
        <c:auto val="1"/>
        <c:lblAlgn val="ctr"/>
        <c:lblOffset val="100"/>
        <c:noMultiLvlLbl val="0"/>
      </c:catAx>
      <c:valAx>
        <c:axId val="9370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Oil Production (2007-2021)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2007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val>
            <c:numRef>
              <c:f>'Gas Production'!$B$73</c:f>
              <c:numCache>
                <c:formatCode>#,##0</c:formatCode>
                <c:ptCount val="1"/>
                <c:pt idx="0">
                  <c:v>1420461611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3-4469-B39E-370647EC2B0D}"/>
            </c:ext>
          </c:extLst>
        </c:ser>
        <c:ser>
          <c:idx val="1"/>
          <c:order val="1"/>
          <c:tx>
            <c:v>2008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val>
            <c:numRef>
              <c:f>'Gas Production'!$C$73</c:f>
              <c:numCache>
                <c:formatCode>#,##0</c:formatCode>
                <c:ptCount val="1"/>
                <c:pt idx="0">
                  <c:v>1452252418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13-4469-B39E-370647EC2B0D}"/>
            </c:ext>
          </c:extLst>
        </c:ser>
        <c:ser>
          <c:idx val="2"/>
          <c:order val="2"/>
          <c:tx>
            <c:v>2009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val>
            <c:numRef>
              <c:f>'Gas Production'!$D$73</c:f>
              <c:numCache>
                <c:formatCode>#,##0</c:formatCode>
                <c:ptCount val="1"/>
                <c:pt idx="0">
                  <c:v>1430072909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13-4469-B39E-370647EC2B0D}"/>
            </c:ext>
          </c:extLst>
        </c:ser>
        <c:ser>
          <c:idx val="3"/>
          <c:order val="3"/>
          <c:tx>
            <c:v>2010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val>
            <c:numRef>
              <c:f>'Gas Production'!$E$73</c:f>
              <c:numCache>
                <c:formatCode>#,##0</c:formatCode>
                <c:ptCount val="1"/>
                <c:pt idx="0">
                  <c:v>1362661760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13-4469-B39E-370647EC2B0D}"/>
            </c:ext>
          </c:extLst>
        </c:ser>
        <c:ser>
          <c:idx val="4"/>
          <c:order val="4"/>
          <c:tx>
            <c:v>2011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val>
            <c:numRef>
              <c:f>'Gas Production'!$F$73</c:f>
              <c:numCache>
                <c:formatCode>#,##0</c:formatCode>
                <c:ptCount val="1"/>
                <c:pt idx="0">
                  <c:v>1332214105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13-4469-B39E-370647EC2B0D}"/>
            </c:ext>
          </c:extLst>
        </c:ser>
        <c:ser>
          <c:idx val="5"/>
          <c:order val="5"/>
          <c:tx>
            <c:v>2012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val>
            <c:numRef>
              <c:f>'Gas Production'!$G$73</c:f>
              <c:numCache>
                <c:formatCode>#,##0</c:formatCode>
                <c:ptCount val="1"/>
                <c:pt idx="0">
                  <c:v>1392815103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13-4469-B39E-370647EC2B0D}"/>
            </c:ext>
          </c:extLst>
        </c:ser>
        <c:ser>
          <c:idx val="6"/>
          <c:order val="6"/>
          <c:tx>
            <c:v>2013</c:v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val>
            <c:numRef>
              <c:f>'Gas Production'!$H$73</c:f>
              <c:numCache>
                <c:formatCode>#,##0</c:formatCode>
                <c:ptCount val="1"/>
                <c:pt idx="0">
                  <c:v>1507588612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13-4469-B39E-370647EC2B0D}"/>
            </c:ext>
          </c:extLst>
        </c:ser>
        <c:ser>
          <c:idx val="7"/>
          <c:order val="7"/>
          <c:tx>
            <c:v>2014</c:v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val>
            <c:numRef>
              <c:f>'Gas Production'!$I$73</c:f>
              <c:numCache>
                <c:formatCode>#,##0</c:formatCode>
                <c:ptCount val="1"/>
                <c:pt idx="0">
                  <c:v>1777261976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13-4469-B39E-370647EC2B0D}"/>
            </c:ext>
          </c:extLst>
        </c:ser>
        <c:ser>
          <c:idx val="8"/>
          <c:order val="8"/>
          <c:tx>
            <c:v>2015</c:v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val>
            <c:numRef>
              <c:f>'Gas Production'!$J$73</c:f>
              <c:numCache>
                <c:formatCode>#,##0</c:formatCode>
                <c:ptCount val="1"/>
                <c:pt idx="0">
                  <c:v>2019237165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13-4469-B39E-370647EC2B0D}"/>
            </c:ext>
          </c:extLst>
        </c:ser>
        <c:ser>
          <c:idx val="9"/>
          <c:order val="9"/>
          <c:tx>
            <c:v>2016</c:v>
          </c:tx>
          <c:spPr>
            <a:pattFill prst="narHorz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val>
            <c:numRef>
              <c:f>'Gas Production'!$K$73</c:f>
              <c:numCache>
                <c:formatCode>#,##0</c:formatCode>
                <c:ptCount val="1"/>
                <c:pt idx="0">
                  <c:v>2094888310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13-4469-B39E-370647EC2B0D}"/>
            </c:ext>
          </c:extLst>
        </c:ser>
        <c:ser>
          <c:idx val="10"/>
          <c:order val="10"/>
          <c:tx>
            <c:v>2017</c:v>
          </c:tx>
          <c:spPr>
            <a:pattFill prst="narHorz">
              <a:fgClr>
                <a:schemeClr val="accent2">
                  <a:lumMod val="60000"/>
                </a:schemeClr>
              </a:fgClr>
              <a:bgClr>
                <a:schemeClr val="accent2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>
                  <a:lumMod val="60000"/>
                </a:schemeClr>
              </a:innerShdw>
            </a:effectLst>
          </c:spPr>
          <c:invertIfNegative val="0"/>
          <c:val>
            <c:numRef>
              <c:f>'Gas Production'!$L$73</c:f>
              <c:numCache>
                <c:formatCode>#,##0</c:formatCode>
                <c:ptCount val="1"/>
                <c:pt idx="0">
                  <c:v>2422712633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13-4469-B39E-370647EC2B0D}"/>
            </c:ext>
          </c:extLst>
        </c:ser>
        <c:ser>
          <c:idx val="11"/>
          <c:order val="11"/>
          <c:tx>
            <c:v>2018</c:v>
          </c:tx>
          <c:spPr>
            <a:pattFill prst="narHorz">
              <a:fgClr>
                <a:schemeClr val="accent3">
                  <a:lumMod val="60000"/>
                </a:schemeClr>
              </a:fgClr>
              <a:bgClr>
                <a:schemeClr val="accent3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>
                  <a:lumMod val="60000"/>
                </a:schemeClr>
              </a:innerShdw>
            </a:effectLst>
          </c:spPr>
          <c:invertIfNegative val="0"/>
          <c:val>
            <c:numRef>
              <c:f>'Gas Production'!$M$73</c:f>
              <c:numCache>
                <c:formatCode>#,##0</c:formatCode>
                <c:ptCount val="1"/>
                <c:pt idx="0">
                  <c:v>3132030300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D13-4469-B39E-370647EC2B0D}"/>
            </c:ext>
          </c:extLst>
        </c:ser>
        <c:ser>
          <c:idx val="12"/>
          <c:order val="12"/>
          <c:tx>
            <c:v>2019</c:v>
          </c:tx>
          <c:spPr>
            <a:pattFill prst="narHorz">
              <a:fgClr>
                <a:schemeClr val="accent4">
                  <a:lumMod val="60000"/>
                </a:schemeClr>
              </a:fgClr>
              <a:bgClr>
                <a:schemeClr val="accent4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>
                  <a:lumMod val="60000"/>
                </a:schemeClr>
              </a:innerShdw>
            </a:effectLst>
          </c:spPr>
          <c:invertIfNegative val="0"/>
          <c:val>
            <c:numRef>
              <c:f>'Gas Production'!$N$73</c:f>
              <c:numCache>
                <c:formatCode>#,##0</c:formatCode>
                <c:ptCount val="1"/>
                <c:pt idx="0">
                  <c:v>4135823935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D13-4469-B39E-370647EC2B0D}"/>
            </c:ext>
          </c:extLst>
        </c:ser>
        <c:ser>
          <c:idx val="13"/>
          <c:order val="13"/>
          <c:tx>
            <c:v>2020</c:v>
          </c:tx>
          <c:spPr>
            <a:pattFill prst="narHorz">
              <a:fgClr>
                <a:schemeClr val="accent5">
                  <a:lumMod val="60000"/>
                </a:schemeClr>
              </a:fgClr>
              <a:bgClr>
                <a:schemeClr val="accent5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>
                  <a:lumMod val="60000"/>
                </a:schemeClr>
              </a:innerShdw>
            </a:effectLst>
          </c:spPr>
          <c:invertIfNegative val="0"/>
          <c:val>
            <c:numRef>
              <c:f>'Gas Production'!$O$73</c:f>
              <c:numCache>
                <c:formatCode>#,##0</c:formatCode>
                <c:ptCount val="1"/>
                <c:pt idx="0">
                  <c:v>4803480095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D13-4469-B39E-370647EC2B0D}"/>
            </c:ext>
          </c:extLst>
        </c:ser>
        <c:ser>
          <c:idx val="14"/>
          <c:order val="14"/>
          <c:tx>
            <c:v>2021</c:v>
          </c:tx>
          <c:spPr>
            <a:pattFill prst="narHorz">
              <a:fgClr>
                <a:schemeClr val="accent6">
                  <a:lumMod val="60000"/>
                </a:schemeClr>
              </a:fgClr>
              <a:bgClr>
                <a:schemeClr val="accent6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>
                  <a:lumMod val="60000"/>
                </a:schemeClr>
              </a:innerShdw>
            </a:effectLst>
          </c:spPr>
          <c:invertIfNegative val="0"/>
          <c:val>
            <c:numRef>
              <c:f>'Gas Production'!$P$73</c:f>
              <c:numCache>
                <c:formatCode>#,##0</c:formatCode>
                <c:ptCount val="1"/>
                <c:pt idx="0">
                  <c:v>5042558108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D13-4469-B39E-370647EC2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570113056"/>
        <c:axId val="1570109728"/>
      </c:barChart>
      <c:catAx>
        <c:axId val="157011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109728"/>
        <c:crosses val="autoZero"/>
        <c:auto val="1"/>
        <c:lblAlgn val="ctr"/>
        <c:lblOffset val="100"/>
        <c:noMultiLvlLbl val="0"/>
      </c:catAx>
      <c:valAx>
        <c:axId val="157010972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11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Oil Production (2007-2021)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val>
            <c:numRef>
              <c:f>'Gas Production'!$B$74</c:f>
              <c:numCache>
                <c:formatCode>#,##0</c:formatCode>
                <c:ptCount val="1"/>
                <c:pt idx="0">
                  <c:v>20292308.72857143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21-4BCF-BE05-B8C6A7A137D9}"/>
            </c:ext>
          </c:extLst>
        </c:ser>
        <c:ser>
          <c:idx val="1"/>
          <c:order val="1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val>
            <c:numRef>
              <c:f>'Gas Production'!$C$74</c:f>
              <c:numCache>
                <c:formatCode>#,##0</c:formatCode>
                <c:ptCount val="1"/>
                <c:pt idx="0">
                  <c:v>20746463.114285715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21-4BCF-BE05-B8C6A7A137D9}"/>
            </c:ext>
          </c:extLst>
        </c:ser>
        <c:ser>
          <c:idx val="2"/>
          <c:order val="2"/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val>
            <c:numRef>
              <c:f>'Gas Production'!$D$74</c:f>
              <c:numCache>
                <c:formatCode>#,##0</c:formatCode>
                <c:ptCount val="1"/>
                <c:pt idx="0">
                  <c:v>20429612.985714287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21-4BCF-BE05-B8C6A7A137D9}"/>
            </c:ext>
          </c:extLst>
        </c:ser>
        <c:ser>
          <c:idx val="3"/>
          <c:order val="3"/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val>
            <c:numRef>
              <c:f>'Gas Production'!$E$74</c:f>
              <c:numCache>
                <c:formatCode>#,##0</c:formatCode>
                <c:ptCount val="1"/>
                <c:pt idx="0">
                  <c:v>19466596.571428571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21-4BCF-BE05-B8C6A7A137D9}"/>
            </c:ext>
          </c:extLst>
        </c:ser>
        <c:ser>
          <c:idx val="4"/>
          <c:order val="4"/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val>
            <c:numRef>
              <c:f>'Gas Production'!$F$74</c:f>
              <c:numCache>
                <c:formatCode>#,##0</c:formatCode>
                <c:ptCount val="1"/>
                <c:pt idx="0">
                  <c:v>19031630.071428571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21-4BCF-BE05-B8C6A7A137D9}"/>
            </c:ext>
          </c:extLst>
        </c:ser>
        <c:ser>
          <c:idx val="5"/>
          <c:order val="5"/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val>
            <c:numRef>
              <c:f>'Gas Production'!$G$74</c:f>
              <c:numCache>
                <c:formatCode>#,##0</c:formatCode>
                <c:ptCount val="1"/>
                <c:pt idx="0">
                  <c:v>19897358.614285715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21-4BCF-BE05-B8C6A7A137D9}"/>
            </c:ext>
          </c:extLst>
        </c:ser>
        <c:ser>
          <c:idx val="6"/>
          <c:order val="6"/>
          <c:spPr>
            <a:pattFill prst="narHorz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val>
            <c:numRef>
              <c:f>'Gas Production'!$H$74</c:f>
              <c:numCache>
                <c:formatCode>#,##0</c:formatCode>
                <c:ptCount val="1"/>
                <c:pt idx="0">
                  <c:v>21536980.171428572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21-4BCF-BE05-B8C6A7A137D9}"/>
            </c:ext>
          </c:extLst>
        </c:ser>
        <c:ser>
          <c:idx val="7"/>
          <c:order val="7"/>
          <c:spPr>
            <a:pattFill prst="narHorz">
              <a:fgClr>
                <a:schemeClr val="accent2">
                  <a:lumMod val="60000"/>
                </a:schemeClr>
              </a:fgClr>
              <a:bgClr>
                <a:schemeClr val="accent2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>
                  <a:lumMod val="60000"/>
                </a:schemeClr>
              </a:innerShdw>
            </a:effectLst>
          </c:spPr>
          <c:invertIfNegative val="0"/>
          <c:val>
            <c:numRef>
              <c:f>'Gas Production'!$I$74</c:f>
              <c:numCache>
                <c:formatCode>#,##0</c:formatCode>
                <c:ptCount val="1"/>
                <c:pt idx="0">
                  <c:v>25389456.800000001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21-4BCF-BE05-B8C6A7A137D9}"/>
            </c:ext>
          </c:extLst>
        </c:ser>
        <c:ser>
          <c:idx val="8"/>
          <c:order val="8"/>
          <c:spPr>
            <a:pattFill prst="narHorz">
              <a:fgClr>
                <a:schemeClr val="accent3">
                  <a:lumMod val="60000"/>
                </a:schemeClr>
              </a:fgClr>
              <a:bgClr>
                <a:schemeClr val="accent3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>
                  <a:lumMod val="60000"/>
                </a:schemeClr>
              </a:innerShdw>
            </a:effectLst>
          </c:spPr>
          <c:invertIfNegative val="0"/>
          <c:val>
            <c:numRef>
              <c:f>'Gas Production'!$J$74</c:f>
              <c:numCache>
                <c:formatCode>#,##0</c:formatCode>
                <c:ptCount val="1"/>
                <c:pt idx="0">
                  <c:v>28846245.214285713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21-4BCF-BE05-B8C6A7A137D9}"/>
            </c:ext>
          </c:extLst>
        </c:ser>
        <c:ser>
          <c:idx val="9"/>
          <c:order val="9"/>
          <c:spPr>
            <a:pattFill prst="narHorz">
              <a:fgClr>
                <a:schemeClr val="accent4">
                  <a:lumMod val="60000"/>
                </a:schemeClr>
              </a:fgClr>
              <a:bgClr>
                <a:schemeClr val="accent4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>
                  <a:lumMod val="60000"/>
                </a:schemeClr>
              </a:innerShdw>
            </a:effectLst>
          </c:spPr>
          <c:invertIfNegative val="0"/>
          <c:val>
            <c:numRef>
              <c:f>'Gas Production'!$K$74</c:f>
              <c:numCache>
                <c:formatCode>#,##0</c:formatCode>
                <c:ptCount val="1"/>
                <c:pt idx="0">
                  <c:v>29926975.857142858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21-4BCF-BE05-B8C6A7A137D9}"/>
            </c:ext>
          </c:extLst>
        </c:ser>
        <c:ser>
          <c:idx val="10"/>
          <c:order val="10"/>
          <c:spPr>
            <a:pattFill prst="narHorz">
              <a:fgClr>
                <a:schemeClr val="accent5">
                  <a:lumMod val="60000"/>
                </a:schemeClr>
              </a:fgClr>
              <a:bgClr>
                <a:schemeClr val="accent5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>
                  <a:lumMod val="60000"/>
                </a:schemeClr>
              </a:innerShdw>
            </a:effectLst>
          </c:spPr>
          <c:invertIfNegative val="0"/>
          <c:val>
            <c:numRef>
              <c:f>'Gas Production'!$L$74</c:f>
              <c:numCache>
                <c:formatCode>#,##0</c:formatCode>
                <c:ptCount val="1"/>
                <c:pt idx="0">
                  <c:v>34610180.471428573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721-4BCF-BE05-B8C6A7A137D9}"/>
            </c:ext>
          </c:extLst>
        </c:ser>
        <c:ser>
          <c:idx val="11"/>
          <c:order val="11"/>
          <c:spPr>
            <a:pattFill prst="narHorz">
              <a:fgClr>
                <a:schemeClr val="accent6">
                  <a:lumMod val="60000"/>
                </a:schemeClr>
              </a:fgClr>
              <a:bgClr>
                <a:schemeClr val="accent6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>
                  <a:lumMod val="60000"/>
                </a:schemeClr>
              </a:innerShdw>
            </a:effectLst>
          </c:spPr>
          <c:invertIfNegative val="0"/>
          <c:val>
            <c:numRef>
              <c:f>'Gas Production'!$M$74</c:f>
              <c:numCache>
                <c:formatCode>#,##0</c:formatCode>
                <c:ptCount val="1"/>
                <c:pt idx="0">
                  <c:v>44743290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721-4BCF-BE05-B8C6A7A137D9}"/>
            </c:ext>
          </c:extLst>
        </c:ser>
        <c:ser>
          <c:idx val="12"/>
          <c:order val="12"/>
          <c:spPr>
            <a:pattFill prst="narHorz">
              <a:fgClr>
                <a:schemeClr val="accent1">
                  <a:lumMod val="80000"/>
                  <a:lumOff val="20000"/>
                </a:schemeClr>
              </a:fgClr>
              <a:bgClr>
                <a:schemeClr val="accent1">
                  <a:lumMod val="80000"/>
                  <a:lumOff val="2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80000"/>
                  <a:lumOff val="20000"/>
                </a:schemeClr>
              </a:innerShdw>
            </a:effectLst>
          </c:spPr>
          <c:invertIfNegative val="0"/>
          <c:val>
            <c:numRef>
              <c:f>'Gas Production'!$N$74</c:f>
              <c:numCache>
                <c:formatCode>#,##0</c:formatCode>
                <c:ptCount val="1"/>
                <c:pt idx="0">
                  <c:v>59083199.071428575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721-4BCF-BE05-B8C6A7A137D9}"/>
            </c:ext>
          </c:extLst>
        </c:ser>
        <c:ser>
          <c:idx val="13"/>
          <c:order val="13"/>
          <c:spPr>
            <a:pattFill prst="narHorz">
              <a:fgClr>
                <a:schemeClr val="accent2">
                  <a:lumMod val="80000"/>
                  <a:lumOff val="20000"/>
                </a:schemeClr>
              </a:fgClr>
              <a:bgClr>
                <a:schemeClr val="accent2">
                  <a:lumMod val="80000"/>
                  <a:lumOff val="2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>
                  <a:lumMod val="80000"/>
                  <a:lumOff val="20000"/>
                </a:schemeClr>
              </a:innerShdw>
            </a:effectLst>
          </c:spPr>
          <c:invertIfNegative val="0"/>
          <c:val>
            <c:numRef>
              <c:f>'Gas Production'!$O$74</c:f>
              <c:numCache>
                <c:formatCode>#,##0</c:formatCode>
                <c:ptCount val="1"/>
                <c:pt idx="0">
                  <c:v>68621144.214285716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721-4BCF-BE05-B8C6A7A137D9}"/>
            </c:ext>
          </c:extLst>
        </c:ser>
        <c:ser>
          <c:idx val="14"/>
          <c:order val="14"/>
          <c:spPr>
            <a:pattFill prst="narHorz">
              <a:fgClr>
                <a:schemeClr val="accent3">
                  <a:lumMod val="80000"/>
                  <a:lumOff val="20000"/>
                </a:schemeClr>
              </a:fgClr>
              <a:bgClr>
                <a:schemeClr val="accent3">
                  <a:lumMod val="80000"/>
                  <a:lumOff val="2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>
                  <a:lumMod val="80000"/>
                  <a:lumOff val="20000"/>
                </a:schemeClr>
              </a:innerShdw>
            </a:effectLst>
          </c:spPr>
          <c:invertIfNegative val="0"/>
          <c:val>
            <c:numRef>
              <c:f>'Gas Production'!$P$74</c:f>
              <c:numCache>
                <c:formatCode>#,##0</c:formatCode>
                <c:ptCount val="1"/>
                <c:pt idx="0">
                  <c:v>74155266.294117644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721-4BCF-BE05-B8C6A7A13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570113056"/>
        <c:axId val="1570109728"/>
      </c:barChart>
      <c:catAx>
        <c:axId val="157011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109728"/>
        <c:crosses val="autoZero"/>
        <c:auto val="1"/>
        <c:lblAlgn val="ctr"/>
        <c:lblOffset val="100"/>
        <c:noMultiLvlLbl val="0"/>
      </c:catAx>
      <c:valAx>
        <c:axId val="157010972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11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New Permits (2007-2021)</a:t>
            </a:r>
            <a:endParaRPr lang="en-US"/>
          </a:p>
        </c:rich>
      </c:tx>
      <c:layout>
        <c:manualLayout>
          <c:xMode val="edge"/>
          <c:yMode val="edge"/>
          <c:x val="0.18975751131358962"/>
          <c:y val="4.166658924273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'New Permits'!$B$74</c:f>
              <c:numCache>
                <c:formatCode>General</c:formatCode>
                <c:ptCount val="1"/>
                <c:pt idx="0">
                  <c:v>87.042857142857144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CC-4DA2-99F9-D2CC646FFAA5}"/>
            </c:ext>
          </c:extLst>
        </c:ser>
        <c:ser>
          <c:idx val="1"/>
          <c:order val="1"/>
          <c:tx>
            <c:v>2008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'New Permits'!$C$74</c:f>
              <c:numCache>
                <c:formatCode>General</c:formatCode>
                <c:ptCount val="1"/>
                <c:pt idx="0">
                  <c:v>100.35714285714286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CC-4DA2-99F9-D2CC646FFAA5}"/>
            </c:ext>
          </c:extLst>
        </c:ser>
        <c:ser>
          <c:idx val="2"/>
          <c:order val="2"/>
          <c:tx>
            <c:v>2009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'New Permits'!$D$74</c:f>
              <c:numCache>
                <c:formatCode>General</c:formatCode>
                <c:ptCount val="1"/>
                <c:pt idx="0">
                  <c:v>53.1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CC-4DA2-99F9-D2CC646FFAA5}"/>
            </c:ext>
          </c:extLst>
        </c:ser>
        <c:ser>
          <c:idx val="3"/>
          <c:order val="3"/>
          <c:tx>
            <c:v>2010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'New Permits'!$E$74</c:f>
              <c:numCache>
                <c:formatCode>General</c:formatCode>
                <c:ptCount val="1"/>
                <c:pt idx="0">
                  <c:v>105.64285714285714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CC-4DA2-99F9-D2CC646FFAA5}"/>
            </c:ext>
          </c:extLst>
        </c:ser>
        <c:ser>
          <c:idx val="4"/>
          <c:order val="4"/>
          <c:tx>
            <c:v>2011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'New Permits'!$F$74</c:f>
              <c:numCache>
                <c:formatCode>General</c:formatCode>
                <c:ptCount val="1"/>
                <c:pt idx="0">
                  <c:v>141.05714285714285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CC-4DA2-99F9-D2CC646FFAA5}"/>
            </c:ext>
          </c:extLst>
        </c:ser>
        <c:ser>
          <c:idx val="5"/>
          <c:order val="5"/>
          <c:tx>
            <c:v>2012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'New Permits'!$G$74</c:f>
              <c:numCache>
                <c:formatCode>General</c:formatCode>
                <c:ptCount val="1"/>
                <c:pt idx="0">
                  <c:v>142.82857142857142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CC-4DA2-99F9-D2CC646FFAA5}"/>
            </c:ext>
          </c:extLst>
        </c:ser>
        <c:ser>
          <c:idx val="6"/>
          <c:order val="6"/>
          <c:tx>
            <c:v>2013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'New Permits'!$H$74</c:f>
              <c:numCache>
                <c:formatCode>General</c:formatCode>
                <c:ptCount val="1"/>
                <c:pt idx="0">
                  <c:v>153.21428571428572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CC-4DA2-99F9-D2CC646FFAA5}"/>
            </c:ext>
          </c:extLst>
        </c:ser>
        <c:ser>
          <c:idx val="7"/>
          <c:order val="7"/>
          <c:tx>
            <c:v>2014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'New Permits'!$I$74</c:f>
              <c:numCache>
                <c:formatCode>General</c:formatCode>
                <c:ptCount val="1"/>
                <c:pt idx="0">
                  <c:v>186.95714285714286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CC-4DA2-99F9-D2CC646FFAA5}"/>
            </c:ext>
          </c:extLst>
        </c:ser>
        <c:ser>
          <c:idx val="8"/>
          <c:order val="8"/>
          <c:tx>
            <c:v>2015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'New Permits'!$J$74</c:f>
              <c:numCache>
                <c:formatCode>General</c:formatCode>
                <c:ptCount val="1"/>
                <c:pt idx="0">
                  <c:v>84.128571428571433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CC-4DA2-99F9-D2CC646FFAA5}"/>
            </c:ext>
          </c:extLst>
        </c:ser>
        <c:ser>
          <c:idx val="9"/>
          <c:order val="9"/>
          <c:tx>
            <c:v>2016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'New Permits'!$K$74</c:f>
              <c:numCache>
                <c:formatCode>General</c:formatCode>
                <c:ptCount val="1"/>
                <c:pt idx="0">
                  <c:v>72.442857142857136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3CC-4DA2-99F9-D2CC646FFAA5}"/>
            </c:ext>
          </c:extLst>
        </c:ser>
        <c:ser>
          <c:idx val="10"/>
          <c:order val="10"/>
          <c:tx>
            <c:v>2017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'New Permits'!$L$74</c:f>
              <c:numCache>
                <c:formatCode>General</c:formatCode>
                <c:ptCount val="1"/>
                <c:pt idx="0">
                  <c:v>120.67142857142858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3CC-4DA2-99F9-D2CC646FFAA5}"/>
            </c:ext>
          </c:extLst>
        </c:ser>
        <c:ser>
          <c:idx val="11"/>
          <c:order val="11"/>
          <c:tx>
            <c:v>2018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'New Permits'!$M$74</c:f>
              <c:numCache>
                <c:formatCode>General</c:formatCode>
                <c:ptCount val="1"/>
                <c:pt idx="0">
                  <c:v>142.05714285714285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3CC-4DA2-99F9-D2CC646FFAA5}"/>
            </c:ext>
          </c:extLst>
        </c:ser>
        <c:ser>
          <c:idx val="12"/>
          <c:order val="12"/>
          <c:tx>
            <c:v>2019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'New Permits'!$N$74</c:f>
              <c:numCache>
                <c:formatCode>General</c:formatCode>
                <c:ptCount val="1"/>
                <c:pt idx="0">
                  <c:v>140.32857142857142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3CC-4DA2-99F9-D2CC646FFAA5}"/>
            </c:ext>
          </c:extLst>
        </c:ser>
        <c:ser>
          <c:idx val="13"/>
          <c:order val="13"/>
          <c:tx>
            <c:v>2020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'New Permits'!$O$74</c:f>
              <c:numCache>
                <c:formatCode>General</c:formatCode>
                <c:ptCount val="1"/>
                <c:pt idx="0">
                  <c:v>75.98571428571428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3CC-4DA2-99F9-D2CC646FFAA5}"/>
            </c:ext>
          </c:extLst>
        </c:ser>
        <c:ser>
          <c:idx val="14"/>
          <c:order val="14"/>
          <c:tx>
            <c:v>2021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'New Permits'!$P$74</c:f>
              <c:numCache>
                <c:formatCode>General</c:formatCode>
                <c:ptCount val="1"/>
                <c:pt idx="0">
                  <c:v>68.214285714285708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1-41E6-9D9B-53CCAF277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778111"/>
        <c:axId val="303190639"/>
      </c:barChart>
      <c:catAx>
        <c:axId val="4217781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90639"/>
        <c:crosses val="autoZero"/>
        <c:auto val="1"/>
        <c:lblAlgn val="ctr"/>
        <c:lblOffset val="100"/>
        <c:noMultiLvlLbl val="0"/>
      </c:catAx>
      <c:valAx>
        <c:axId val="30319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7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Labor Force(2007-2021)</a:t>
            </a:r>
            <a:endParaRPr lang="en-US"/>
          </a:p>
        </c:rich>
      </c:tx>
      <c:layout>
        <c:manualLayout>
          <c:xMode val="edge"/>
          <c:yMode val="edge"/>
          <c:x val="0.18975751131358962"/>
          <c:y val="4.166658924273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'Labor Force'!$B$74</c:f>
            </c:numRef>
          </c:val>
          <c:extLst>
            <c:ext xmlns:c16="http://schemas.microsoft.com/office/drawing/2014/chart" uri="{C3380CC4-5D6E-409C-BE32-E72D297353CC}">
              <c16:uniqueId val="{00000000-3423-9040-A696-FABC50A5540C}"/>
            </c:ext>
          </c:extLst>
        </c:ser>
        <c:ser>
          <c:idx val="1"/>
          <c:order val="1"/>
          <c:tx>
            <c:v>2008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'Labor Force'!$C$74</c:f>
            </c:numRef>
          </c:val>
          <c:extLst>
            <c:ext xmlns:c16="http://schemas.microsoft.com/office/drawing/2014/chart" uri="{C3380CC4-5D6E-409C-BE32-E72D297353CC}">
              <c16:uniqueId val="{00000001-3423-9040-A696-FABC50A5540C}"/>
            </c:ext>
          </c:extLst>
        </c:ser>
        <c:ser>
          <c:idx val="2"/>
          <c:order val="2"/>
          <c:tx>
            <c:v>2009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'Labor Force'!$D$74</c:f>
            </c:numRef>
          </c:val>
          <c:extLst>
            <c:ext xmlns:c16="http://schemas.microsoft.com/office/drawing/2014/chart" uri="{C3380CC4-5D6E-409C-BE32-E72D297353CC}">
              <c16:uniqueId val="{00000002-3423-9040-A696-FABC50A5540C}"/>
            </c:ext>
          </c:extLst>
        </c:ser>
        <c:ser>
          <c:idx val="3"/>
          <c:order val="3"/>
          <c:tx>
            <c:v>2010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'Labor Force'!$E$74</c:f>
            </c:numRef>
          </c:val>
          <c:extLst>
            <c:ext xmlns:c16="http://schemas.microsoft.com/office/drawing/2014/chart" uri="{C3380CC4-5D6E-409C-BE32-E72D297353CC}">
              <c16:uniqueId val="{00000003-3423-9040-A696-FABC50A5540C}"/>
            </c:ext>
          </c:extLst>
        </c:ser>
        <c:ser>
          <c:idx val="4"/>
          <c:order val="4"/>
          <c:tx>
            <c:v>2011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'Labor Force'!$F$74</c:f>
            </c:numRef>
          </c:val>
          <c:extLst>
            <c:ext xmlns:c16="http://schemas.microsoft.com/office/drawing/2014/chart" uri="{C3380CC4-5D6E-409C-BE32-E72D297353CC}">
              <c16:uniqueId val="{00000004-3423-9040-A696-FABC50A5540C}"/>
            </c:ext>
          </c:extLst>
        </c:ser>
        <c:ser>
          <c:idx val="5"/>
          <c:order val="5"/>
          <c:tx>
            <c:v>2012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'Labor Force'!$G$74</c:f>
            </c:numRef>
          </c:val>
          <c:extLst>
            <c:ext xmlns:c16="http://schemas.microsoft.com/office/drawing/2014/chart" uri="{C3380CC4-5D6E-409C-BE32-E72D297353CC}">
              <c16:uniqueId val="{00000005-3423-9040-A696-FABC50A5540C}"/>
            </c:ext>
          </c:extLst>
        </c:ser>
        <c:ser>
          <c:idx val="6"/>
          <c:order val="6"/>
          <c:tx>
            <c:v>2013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'Labor Force'!$H$74</c:f>
            </c:numRef>
          </c:val>
          <c:extLst>
            <c:ext xmlns:c16="http://schemas.microsoft.com/office/drawing/2014/chart" uri="{C3380CC4-5D6E-409C-BE32-E72D297353CC}">
              <c16:uniqueId val="{00000006-3423-9040-A696-FABC50A5540C}"/>
            </c:ext>
          </c:extLst>
        </c:ser>
        <c:ser>
          <c:idx val="7"/>
          <c:order val="7"/>
          <c:tx>
            <c:v>2014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'Labor Force'!$I$74</c:f>
            </c:numRef>
          </c:val>
          <c:extLst>
            <c:ext xmlns:c16="http://schemas.microsoft.com/office/drawing/2014/chart" uri="{C3380CC4-5D6E-409C-BE32-E72D297353CC}">
              <c16:uniqueId val="{00000007-3423-9040-A696-FABC50A5540C}"/>
            </c:ext>
          </c:extLst>
        </c:ser>
        <c:ser>
          <c:idx val="8"/>
          <c:order val="8"/>
          <c:tx>
            <c:v>2015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'Labor Force'!$J$74</c:f>
            </c:numRef>
          </c:val>
          <c:extLst>
            <c:ext xmlns:c16="http://schemas.microsoft.com/office/drawing/2014/chart" uri="{C3380CC4-5D6E-409C-BE32-E72D297353CC}">
              <c16:uniqueId val="{00000008-3423-9040-A696-FABC50A5540C}"/>
            </c:ext>
          </c:extLst>
        </c:ser>
        <c:ser>
          <c:idx val="9"/>
          <c:order val="9"/>
          <c:tx>
            <c:v>2016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'Labor Force'!$K$74</c:f>
            </c:numRef>
          </c:val>
          <c:extLst>
            <c:ext xmlns:c16="http://schemas.microsoft.com/office/drawing/2014/chart" uri="{C3380CC4-5D6E-409C-BE32-E72D297353CC}">
              <c16:uniqueId val="{00000009-3423-9040-A696-FABC50A5540C}"/>
            </c:ext>
          </c:extLst>
        </c:ser>
        <c:ser>
          <c:idx val="10"/>
          <c:order val="10"/>
          <c:tx>
            <c:v>2017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'Labor Force'!$L$74</c:f>
            </c:numRef>
          </c:val>
          <c:extLst>
            <c:ext xmlns:c16="http://schemas.microsoft.com/office/drawing/2014/chart" uri="{C3380CC4-5D6E-409C-BE32-E72D297353CC}">
              <c16:uniqueId val="{0000000A-3423-9040-A696-FABC50A5540C}"/>
            </c:ext>
          </c:extLst>
        </c:ser>
        <c:ser>
          <c:idx val="11"/>
          <c:order val="11"/>
          <c:tx>
            <c:v>2018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'Labor Force'!$M$74</c:f>
            </c:numRef>
          </c:val>
          <c:extLst>
            <c:ext xmlns:c16="http://schemas.microsoft.com/office/drawing/2014/chart" uri="{C3380CC4-5D6E-409C-BE32-E72D297353CC}">
              <c16:uniqueId val="{0000000B-3423-9040-A696-FABC50A5540C}"/>
            </c:ext>
          </c:extLst>
        </c:ser>
        <c:ser>
          <c:idx val="12"/>
          <c:order val="12"/>
          <c:tx>
            <c:v>2019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'Labor Force'!$N$74</c:f>
            </c:numRef>
          </c:val>
          <c:extLst>
            <c:ext xmlns:c16="http://schemas.microsoft.com/office/drawing/2014/chart" uri="{C3380CC4-5D6E-409C-BE32-E72D297353CC}">
              <c16:uniqueId val="{0000000C-3423-9040-A696-FABC50A5540C}"/>
            </c:ext>
          </c:extLst>
        </c:ser>
        <c:ser>
          <c:idx val="13"/>
          <c:order val="13"/>
          <c:tx>
            <c:v>2020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'Labor Force'!$O$74</c:f>
            </c:numRef>
          </c:val>
          <c:extLst>
            <c:ext xmlns:c16="http://schemas.microsoft.com/office/drawing/2014/chart" uri="{C3380CC4-5D6E-409C-BE32-E72D297353CC}">
              <c16:uniqueId val="{0000000D-3423-9040-A696-FABC50A5540C}"/>
            </c:ext>
          </c:extLst>
        </c:ser>
        <c:ser>
          <c:idx val="14"/>
          <c:order val="14"/>
          <c:tx>
            <c:v>2021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'Labor Force'!$P$74</c:f>
            </c:numRef>
          </c:val>
          <c:extLst>
            <c:ext xmlns:c16="http://schemas.microsoft.com/office/drawing/2014/chart" uri="{C3380CC4-5D6E-409C-BE32-E72D297353CC}">
              <c16:uniqueId val="{00000000-5915-405C-9C55-316FBF9FE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778111"/>
        <c:axId val="303190639"/>
      </c:barChart>
      <c:catAx>
        <c:axId val="4217781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90639"/>
        <c:crosses val="autoZero"/>
        <c:auto val="1"/>
        <c:lblAlgn val="ctr"/>
        <c:lblOffset val="100"/>
        <c:noMultiLvlLbl val="0"/>
      </c:catAx>
      <c:valAx>
        <c:axId val="30319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7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New Permits (2007-2021)</a:t>
            </a:r>
            <a:endParaRPr lang="en-US"/>
          </a:p>
        </c:rich>
      </c:tx>
      <c:layout>
        <c:manualLayout>
          <c:xMode val="edge"/>
          <c:yMode val="edge"/>
          <c:x val="0.18975751131358962"/>
          <c:y val="4.166658924273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'New Permits'!$B$73</c:f>
              <c:numCache>
                <c:formatCode>#,##0</c:formatCode>
                <c:ptCount val="1"/>
                <c:pt idx="0">
                  <c:v>6093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0-441F-B7BB-824C5DBF3FE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'New Permits'!$C$73</c:f>
              <c:numCache>
                <c:formatCode>#,##0</c:formatCode>
                <c:ptCount val="1"/>
                <c:pt idx="0">
                  <c:v>7025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C0-441F-B7BB-824C5DBF3FE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'New Permits'!$D$73</c:f>
              <c:numCache>
                <c:formatCode>#,##0</c:formatCode>
                <c:ptCount val="1"/>
                <c:pt idx="0">
                  <c:v>3717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C0-441F-B7BB-824C5DBF3FE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'New Permits'!$E$73</c:f>
              <c:numCache>
                <c:formatCode>#,##0</c:formatCode>
                <c:ptCount val="1"/>
                <c:pt idx="0">
                  <c:v>7395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C0-441F-B7BB-824C5DBF3FE9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'New Permits'!$F$73</c:f>
              <c:numCache>
                <c:formatCode>#,##0</c:formatCode>
                <c:ptCount val="1"/>
                <c:pt idx="0">
                  <c:v>9874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C0-441F-B7BB-824C5DBF3FE9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'New Permits'!$G$73</c:f>
              <c:numCache>
                <c:formatCode>#,##0</c:formatCode>
                <c:ptCount val="1"/>
                <c:pt idx="0">
                  <c:v>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C0-441F-B7BB-824C5DBF3FE9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'New Permits'!$H$73</c:f>
              <c:numCache>
                <c:formatCode>#,##0</c:formatCode>
                <c:ptCount val="1"/>
                <c:pt idx="0">
                  <c:v>10725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C0-441F-B7BB-824C5DBF3FE9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'New Permits'!$I$73</c:f>
              <c:numCache>
                <c:formatCode>#,##0</c:formatCode>
                <c:ptCount val="1"/>
                <c:pt idx="0">
                  <c:v>13087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C0-441F-B7BB-824C5DBF3FE9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'New Permits'!$J$73</c:f>
              <c:numCache>
                <c:formatCode>#,##0</c:formatCode>
                <c:ptCount val="1"/>
                <c:pt idx="0">
                  <c:v>5889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C0-441F-B7BB-824C5DBF3FE9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'New Permits'!$K$73</c:f>
              <c:numCache>
                <c:formatCode>#,##0</c:formatCode>
                <c:ptCount val="1"/>
                <c:pt idx="0">
                  <c:v>5071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C0-441F-B7BB-824C5DBF3FE9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'New Permits'!$L$73</c:f>
              <c:numCache>
                <c:formatCode>#,##0</c:formatCode>
                <c:ptCount val="1"/>
                <c:pt idx="0">
                  <c:v>8447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C0-441F-B7BB-824C5DBF3FE9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'New Permits'!$M$73</c:f>
              <c:numCache>
                <c:formatCode>#,##0</c:formatCode>
                <c:ptCount val="1"/>
                <c:pt idx="0">
                  <c:v>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C0-441F-B7BB-824C5DBF3FE9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'New Permits'!$N$73</c:f>
              <c:numCache>
                <c:formatCode>#,##0</c:formatCode>
                <c:ptCount val="1"/>
                <c:pt idx="0">
                  <c:v>9823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C0-441F-B7BB-824C5DBF3FE9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'New Permits'!$O$73</c:f>
              <c:numCache>
                <c:formatCode>#,##0</c:formatCode>
                <c:ptCount val="1"/>
                <c:pt idx="0">
                  <c:v>5319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C0-441F-B7BB-824C5DBF3FE9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'New Permits'!$P$73</c:f>
              <c:numCache>
                <c:formatCode>#,##0</c:formatCode>
                <c:ptCount val="1"/>
                <c:pt idx="0">
                  <c:v>4775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7-4266-8A3F-B2183F5ED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778111"/>
        <c:axId val="303190639"/>
      </c:barChart>
      <c:catAx>
        <c:axId val="4217781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90639"/>
        <c:crosses val="autoZero"/>
        <c:auto val="1"/>
        <c:lblAlgn val="ctr"/>
        <c:lblOffset val="100"/>
        <c:noMultiLvlLbl val="0"/>
      </c:catAx>
      <c:valAx>
        <c:axId val="30319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7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New permits Top 15 counties (2007-2021)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5"/>
          <c:order val="15"/>
          <c:tx>
            <c:strRef>
              <c:f>'New Permits'!$S$1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'New Permits'!$A$2:$A$71</c15:sqref>
                  </c15:fullRef>
                </c:ext>
              </c:extLst>
              <c:f>'New Permits'!$A$57:$A$71</c:f>
              <c:strCache>
                <c:ptCount val="15"/>
                <c:pt idx="0">
                  <c:v>Scurry</c:v>
                </c:pt>
                <c:pt idx="1">
                  <c:v>Sherman</c:v>
                </c:pt>
                <c:pt idx="2">
                  <c:v>Sterling</c:v>
                </c:pt>
                <c:pt idx="3">
                  <c:v>Stonewall</c:v>
                </c:pt>
                <c:pt idx="4">
                  <c:v>Sutton</c:v>
                </c:pt>
                <c:pt idx="5">
                  <c:v>Swisher</c:v>
                </c:pt>
                <c:pt idx="6">
                  <c:v>Taylor</c:v>
                </c:pt>
                <c:pt idx="7">
                  <c:v>Terrell</c:v>
                </c:pt>
                <c:pt idx="8">
                  <c:v>Terry</c:v>
                </c:pt>
                <c:pt idx="9">
                  <c:v>Tom Green</c:v>
                </c:pt>
                <c:pt idx="10">
                  <c:v>Upton</c:v>
                </c:pt>
                <c:pt idx="11">
                  <c:v>Val Verde</c:v>
                </c:pt>
                <c:pt idx="12">
                  <c:v>Ward</c:v>
                </c:pt>
                <c:pt idx="13">
                  <c:v>Winkler</c:v>
                </c:pt>
                <c:pt idx="14">
                  <c:v>Yoakum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'New Permits'!$S$2:$S$71</c15:sqref>
                  </c15:fullRef>
                </c:ext>
              </c:extLst>
              <c:f>'New Permits'!$S$57:$S$71</c:f>
              <c:numCache>
                <c:formatCode>General</c:formatCode>
                <c:ptCount val="15"/>
                <c:pt idx="0">
                  <c:v>1431</c:v>
                </c:pt>
                <c:pt idx="1">
                  <c:v>285</c:v>
                </c:pt>
                <c:pt idx="2">
                  <c:v>416</c:v>
                </c:pt>
                <c:pt idx="3">
                  <c:v>907</c:v>
                </c:pt>
                <c:pt idx="4">
                  <c:v>1251</c:v>
                </c:pt>
                <c:pt idx="5">
                  <c:v>3</c:v>
                </c:pt>
                <c:pt idx="6">
                  <c:v>511</c:v>
                </c:pt>
                <c:pt idx="7">
                  <c:v>156</c:v>
                </c:pt>
                <c:pt idx="8">
                  <c:v>339</c:v>
                </c:pt>
                <c:pt idx="9">
                  <c:v>361</c:v>
                </c:pt>
                <c:pt idx="10">
                  <c:v>7526</c:v>
                </c:pt>
                <c:pt idx="11">
                  <c:v>75</c:v>
                </c:pt>
                <c:pt idx="12">
                  <c:v>3654</c:v>
                </c:pt>
                <c:pt idx="13">
                  <c:v>1733</c:v>
                </c:pt>
                <c:pt idx="14">
                  <c:v>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2FD-45F6-AD43-A5C4FF499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515743"/>
        <c:axId val="63230046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'New Permits'!$B$1</c15:sqref>
                        </c15:formulaRef>
                      </c:ext>
                    </c:extLst>
                    <c:strCache>
                      <c:ptCount val="1"/>
                      <c:pt idx="0">
                        <c:v>2007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'New Permits'!$A$2:$A$71</c15:sqref>
                        </c15:fullRef>
                        <c15:formulaRef>
                          <c15:sqref>'New Permits'!$A$57:$A$71</c15:sqref>
                        </c15:formulaRef>
                      </c:ext>
                    </c:extLst>
                    <c:strCache>
                      <c:ptCount val="15"/>
                      <c:pt idx="0">
                        <c:v>Scurry</c:v>
                      </c:pt>
                      <c:pt idx="1">
                        <c:v>Sherman</c:v>
                      </c:pt>
                      <c:pt idx="2">
                        <c:v>Sterling</c:v>
                      </c:pt>
                      <c:pt idx="3">
                        <c:v>Stonewall</c:v>
                      </c:pt>
                      <c:pt idx="4">
                        <c:v>Sutton</c:v>
                      </c:pt>
                      <c:pt idx="5">
                        <c:v>Swisher</c:v>
                      </c:pt>
                      <c:pt idx="6">
                        <c:v>Taylor</c:v>
                      </c:pt>
                      <c:pt idx="7">
                        <c:v>Terrell</c:v>
                      </c:pt>
                      <c:pt idx="8">
                        <c:v>Terry</c:v>
                      </c:pt>
                      <c:pt idx="9">
                        <c:v>Tom Green</c:v>
                      </c:pt>
                      <c:pt idx="10">
                        <c:v>Upton</c:v>
                      </c:pt>
                      <c:pt idx="11">
                        <c:v>Val Verde</c:v>
                      </c:pt>
                      <c:pt idx="12">
                        <c:v>Ward</c:v>
                      </c:pt>
                      <c:pt idx="13">
                        <c:v>Winkler</c:v>
                      </c:pt>
                      <c:pt idx="14">
                        <c:v>Yoakum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'New Permits'!$B$2:$B$71</c15:sqref>
                        </c15:fullRef>
                        <c15:formulaRef>
                          <c15:sqref>'New Permits'!$B$57:$B$71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75</c:v>
                      </c:pt>
                      <c:pt idx="1">
                        <c:v>90</c:v>
                      </c:pt>
                      <c:pt idx="2">
                        <c:v>45</c:v>
                      </c:pt>
                      <c:pt idx="3">
                        <c:v>64</c:v>
                      </c:pt>
                      <c:pt idx="4">
                        <c:v>587</c:v>
                      </c:pt>
                      <c:pt idx="5">
                        <c:v>1</c:v>
                      </c:pt>
                      <c:pt idx="6">
                        <c:v>57</c:v>
                      </c:pt>
                      <c:pt idx="7">
                        <c:v>51</c:v>
                      </c:pt>
                      <c:pt idx="8">
                        <c:v>22</c:v>
                      </c:pt>
                      <c:pt idx="9">
                        <c:v>37</c:v>
                      </c:pt>
                      <c:pt idx="10">
                        <c:v>401</c:v>
                      </c:pt>
                      <c:pt idx="11">
                        <c:v>23</c:v>
                      </c:pt>
                      <c:pt idx="12">
                        <c:v>156</c:v>
                      </c:pt>
                      <c:pt idx="13">
                        <c:v>42</c:v>
                      </c:pt>
                      <c:pt idx="14">
                        <c:v>81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2FD-45F6-AD43-A5C4FF49903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Permits'!$C$1</c15:sqref>
                        </c15:formulaRef>
                      </c:ext>
                    </c:extLst>
                    <c:strCache>
                      <c:ptCount val="1"/>
                      <c:pt idx="0">
                        <c:v>2008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Permits'!$A$2:$A$71</c15:sqref>
                        </c15:fullRef>
                        <c15:formulaRef>
                          <c15:sqref>'New Permits'!$A$57:$A$71</c15:sqref>
                        </c15:formulaRef>
                      </c:ext>
                    </c:extLst>
                    <c:strCache>
                      <c:ptCount val="15"/>
                      <c:pt idx="0">
                        <c:v>Scurry</c:v>
                      </c:pt>
                      <c:pt idx="1">
                        <c:v>Sherman</c:v>
                      </c:pt>
                      <c:pt idx="2">
                        <c:v>Sterling</c:v>
                      </c:pt>
                      <c:pt idx="3">
                        <c:v>Stonewall</c:v>
                      </c:pt>
                      <c:pt idx="4">
                        <c:v>Sutton</c:v>
                      </c:pt>
                      <c:pt idx="5">
                        <c:v>Swisher</c:v>
                      </c:pt>
                      <c:pt idx="6">
                        <c:v>Taylor</c:v>
                      </c:pt>
                      <c:pt idx="7">
                        <c:v>Terrell</c:v>
                      </c:pt>
                      <c:pt idx="8">
                        <c:v>Terry</c:v>
                      </c:pt>
                      <c:pt idx="9">
                        <c:v>Tom Green</c:v>
                      </c:pt>
                      <c:pt idx="10">
                        <c:v>Upton</c:v>
                      </c:pt>
                      <c:pt idx="11">
                        <c:v>Val Verde</c:v>
                      </c:pt>
                      <c:pt idx="12">
                        <c:v>Ward</c:v>
                      </c:pt>
                      <c:pt idx="13">
                        <c:v>Winkler</c:v>
                      </c:pt>
                      <c:pt idx="14">
                        <c:v>Yoakum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Permits'!$C$2:$C$71</c15:sqref>
                        </c15:fullRef>
                        <c15:formulaRef>
                          <c15:sqref>'New Permits'!$C$57:$C$71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135</c:v>
                      </c:pt>
                      <c:pt idx="1">
                        <c:v>85</c:v>
                      </c:pt>
                      <c:pt idx="2">
                        <c:v>43</c:v>
                      </c:pt>
                      <c:pt idx="3">
                        <c:v>73</c:v>
                      </c:pt>
                      <c:pt idx="4">
                        <c:v>349</c:v>
                      </c:pt>
                      <c:pt idx="5">
                        <c:v>0</c:v>
                      </c:pt>
                      <c:pt idx="6">
                        <c:v>34</c:v>
                      </c:pt>
                      <c:pt idx="7">
                        <c:v>64</c:v>
                      </c:pt>
                      <c:pt idx="8">
                        <c:v>33</c:v>
                      </c:pt>
                      <c:pt idx="9">
                        <c:v>37</c:v>
                      </c:pt>
                      <c:pt idx="10">
                        <c:v>604</c:v>
                      </c:pt>
                      <c:pt idx="11">
                        <c:v>16</c:v>
                      </c:pt>
                      <c:pt idx="12">
                        <c:v>152</c:v>
                      </c:pt>
                      <c:pt idx="13">
                        <c:v>41</c:v>
                      </c:pt>
                      <c:pt idx="14">
                        <c:v>111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2FD-45F6-AD43-A5C4FF49903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Permits'!$D$1</c15:sqref>
                        </c15:formulaRef>
                      </c:ext>
                    </c:extLst>
                    <c:strCache>
                      <c:ptCount val="1"/>
                      <c:pt idx="0">
                        <c:v>2009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Permits'!$A$2:$A$71</c15:sqref>
                        </c15:fullRef>
                        <c15:formulaRef>
                          <c15:sqref>'New Permits'!$A$57:$A$71</c15:sqref>
                        </c15:formulaRef>
                      </c:ext>
                    </c:extLst>
                    <c:strCache>
                      <c:ptCount val="15"/>
                      <c:pt idx="0">
                        <c:v>Scurry</c:v>
                      </c:pt>
                      <c:pt idx="1">
                        <c:v>Sherman</c:v>
                      </c:pt>
                      <c:pt idx="2">
                        <c:v>Sterling</c:v>
                      </c:pt>
                      <c:pt idx="3">
                        <c:v>Stonewall</c:v>
                      </c:pt>
                      <c:pt idx="4">
                        <c:v>Sutton</c:v>
                      </c:pt>
                      <c:pt idx="5">
                        <c:v>Swisher</c:v>
                      </c:pt>
                      <c:pt idx="6">
                        <c:v>Taylor</c:v>
                      </c:pt>
                      <c:pt idx="7">
                        <c:v>Terrell</c:v>
                      </c:pt>
                      <c:pt idx="8">
                        <c:v>Terry</c:v>
                      </c:pt>
                      <c:pt idx="9">
                        <c:v>Tom Green</c:v>
                      </c:pt>
                      <c:pt idx="10">
                        <c:v>Upton</c:v>
                      </c:pt>
                      <c:pt idx="11">
                        <c:v>Val Verde</c:v>
                      </c:pt>
                      <c:pt idx="12">
                        <c:v>Ward</c:v>
                      </c:pt>
                      <c:pt idx="13">
                        <c:v>Winkler</c:v>
                      </c:pt>
                      <c:pt idx="14">
                        <c:v>Yoakum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Permits'!$D$2:$D$71</c15:sqref>
                        </c15:fullRef>
                        <c15:formulaRef>
                          <c15:sqref>'New Permits'!$D$57:$D$71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66</c:v>
                      </c:pt>
                      <c:pt idx="1">
                        <c:v>6</c:v>
                      </c:pt>
                      <c:pt idx="2">
                        <c:v>28</c:v>
                      </c:pt>
                      <c:pt idx="3">
                        <c:v>39</c:v>
                      </c:pt>
                      <c:pt idx="4">
                        <c:v>107</c:v>
                      </c:pt>
                      <c:pt idx="5">
                        <c:v>0</c:v>
                      </c:pt>
                      <c:pt idx="6">
                        <c:v>29</c:v>
                      </c:pt>
                      <c:pt idx="7">
                        <c:v>4</c:v>
                      </c:pt>
                      <c:pt idx="8">
                        <c:v>21</c:v>
                      </c:pt>
                      <c:pt idx="9">
                        <c:v>50</c:v>
                      </c:pt>
                      <c:pt idx="10">
                        <c:v>239</c:v>
                      </c:pt>
                      <c:pt idx="11">
                        <c:v>5</c:v>
                      </c:pt>
                      <c:pt idx="12">
                        <c:v>38</c:v>
                      </c:pt>
                      <c:pt idx="13">
                        <c:v>10</c:v>
                      </c:pt>
                      <c:pt idx="14">
                        <c:v>54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2FD-45F6-AD43-A5C4FF49903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Permits'!$E$1</c15:sqref>
                        </c15:formulaRef>
                      </c:ext>
                    </c:extLst>
                    <c:strCache>
                      <c:ptCount val="1"/>
                      <c:pt idx="0">
                        <c:v>2010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Permits'!$A$2:$A$71</c15:sqref>
                        </c15:fullRef>
                        <c15:formulaRef>
                          <c15:sqref>'New Permits'!$A$57:$A$71</c15:sqref>
                        </c15:formulaRef>
                      </c:ext>
                    </c:extLst>
                    <c:strCache>
                      <c:ptCount val="15"/>
                      <c:pt idx="0">
                        <c:v>Scurry</c:v>
                      </c:pt>
                      <c:pt idx="1">
                        <c:v>Sherman</c:v>
                      </c:pt>
                      <c:pt idx="2">
                        <c:v>Sterling</c:v>
                      </c:pt>
                      <c:pt idx="3">
                        <c:v>Stonewall</c:v>
                      </c:pt>
                      <c:pt idx="4">
                        <c:v>Sutton</c:v>
                      </c:pt>
                      <c:pt idx="5">
                        <c:v>Swisher</c:v>
                      </c:pt>
                      <c:pt idx="6">
                        <c:v>Taylor</c:v>
                      </c:pt>
                      <c:pt idx="7">
                        <c:v>Terrell</c:v>
                      </c:pt>
                      <c:pt idx="8">
                        <c:v>Terry</c:v>
                      </c:pt>
                      <c:pt idx="9">
                        <c:v>Tom Green</c:v>
                      </c:pt>
                      <c:pt idx="10">
                        <c:v>Upton</c:v>
                      </c:pt>
                      <c:pt idx="11">
                        <c:v>Val Verde</c:v>
                      </c:pt>
                      <c:pt idx="12">
                        <c:v>Ward</c:v>
                      </c:pt>
                      <c:pt idx="13">
                        <c:v>Winkler</c:v>
                      </c:pt>
                      <c:pt idx="14">
                        <c:v>Yoakum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Permits'!$E$2:$E$71</c15:sqref>
                        </c15:fullRef>
                        <c15:formulaRef>
                          <c15:sqref>'New Permits'!$E$57:$E$71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75</c:v>
                      </c:pt>
                      <c:pt idx="1">
                        <c:v>7</c:v>
                      </c:pt>
                      <c:pt idx="2">
                        <c:v>31</c:v>
                      </c:pt>
                      <c:pt idx="3">
                        <c:v>117</c:v>
                      </c:pt>
                      <c:pt idx="4">
                        <c:v>98</c:v>
                      </c:pt>
                      <c:pt idx="5">
                        <c:v>0</c:v>
                      </c:pt>
                      <c:pt idx="6">
                        <c:v>39</c:v>
                      </c:pt>
                      <c:pt idx="7">
                        <c:v>5</c:v>
                      </c:pt>
                      <c:pt idx="8">
                        <c:v>26</c:v>
                      </c:pt>
                      <c:pt idx="9">
                        <c:v>31</c:v>
                      </c:pt>
                      <c:pt idx="10">
                        <c:v>643</c:v>
                      </c:pt>
                      <c:pt idx="11">
                        <c:v>1</c:v>
                      </c:pt>
                      <c:pt idx="12">
                        <c:v>140</c:v>
                      </c:pt>
                      <c:pt idx="13">
                        <c:v>37</c:v>
                      </c:pt>
                      <c:pt idx="14">
                        <c:v>108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2FD-45F6-AD43-A5C4FF49903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Permits'!$F$1</c15:sqref>
                        </c15:formulaRef>
                      </c:ext>
                    </c:extLst>
                    <c:strCache>
                      <c:ptCount val="1"/>
                      <c:pt idx="0">
                        <c:v>2011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Permits'!$A$2:$A$71</c15:sqref>
                        </c15:fullRef>
                        <c15:formulaRef>
                          <c15:sqref>'New Permits'!$A$57:$A$71</c15:sqref>
                        </c15:formulaRef>
                      </c:ext>
                    </c:extLst>
                    <c:strCache>
                      <c:ptCount val="15"/>
                      <c:pt idx="0">
                        <c:v>Scurry</c:v>
                      </c:pt>
                      <c:pt idx="1">
                        <c:v>Sherman</c:v>
                      </c:pt>
                      <c:pt idx="2">
                        <c:v>Sterling</c:v>
                      </c:pt>
                      <c:pt idx="3">
                        <c:v>Stonewall</c:v>
                      </c:pt>
                      <c:pt idx="4">
                        <c:v>Sutton</c:v>
                      </c:pt>
                      <c:pt idx="5">
                        <c:v>Swisher</c:v>
                      </c:pt>
                      <c:pt idx="6">
                        <c:v>Taylor</c:v>
                      </c:pt>
                      <c:pt idx="7">
                        <c:v>Terrell</c:v>
                      </c:pt>
                      <c:pt idx="8">
                        <c:v>Terry</c:v>
                      </c:pt>
                      <c:pt idx="9">
                        <c:v>Tom Green</c:v>
                      </c:pt>
                      <c:pt idx="10">
                        <c:v>Upton</c:v>
                      </c:pt>
                      <c:pt idx="11">
                        <c:v>Val Verde</c:v>
                      </c:pt>
                      <c:pt idx="12">
                        <c:v>Ward</c:v>
                      </c:pt>
                      <c:pt idx="13">
                        <c:v>Winkler</c:v>
                      </c:pt>
                      <c:pt idx="14">
                        <c:v>Yoakum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Permits'!$F$2:$F$71</c15:sqref>
                        </c15:fullRef>
                        <c15:formulaRef>
                          <c15:sqref>'New Permits'!$F$57:$F$71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115</c:v>
                      </c:pt>
                      <c:pt idx="1">
                        <c:v>33</c:v>
                      </c:pt>
                      <c:pt idx="2">
                        <c:v>43</c:v>
                      </c:pt>
                      <c:pt idx="3">
                        <c:v>131</c:v>
                      </c:pt>
                      <c:pt idx="4">
                        <c:v>33</c:v>
                      </c:pt>
                      <c:pt idx="5">
                        <c:v>0</c:v>
                      </c:pt>
                      <c:pt idx="6">
                        <c:v>33</c:v>
                      </c:pt>
                      <c:pt idx="7">
                        <c:v>1</c:v>
                      </c:pt>
                      <c:pt idx="8">
                        <c:v>53</c:v>
                      </c:pt>
                      <c:pt idx="9">
                        <c:v>36</c:v>
                      </c:pt>
                      <c:pt idx="10">
                        <c:v>656</c:v>
                      </c:pt>
                      <c:pt idx="11">
                        <c:v>0</c:v>
                      </c:pt>
                      <c:pt idx="12">
                        <c:v>293</c:v>
                      </c:pt>
                      <c:pt idx="13">
                        <c:v>30</c:v>
                      </c:pt>
                      <c:pt idx="14">
                        <c:v>171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2FD-45F6-AD43-A5C4FF49903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Permits'!$G$1</c15:sqref>
                        </c15:formulaRef>
                      </c:ext>
                    </c:extLst>
                    <c:strCache>
                      <c:ptCount val="1"/>
                      <c:pt idx="0">
                        <c:v>2012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Permits'!$A$2:$A$71</c15:sqref>
                        </c15:fullRef>
                        <c15:formulaRef>
                          <c15:sqref>'New Permits'!$A$57:$A$71</c15:sqref>
                        </c15:formulaRef>
                      </c:ext>
                    </c:extLst>
                    <c:strCache>
                      <c:ptCount val="15"/>
                      <c:pt idx="0">
                        <c:v>Scurry</c:v>
                      </c:pt>
                      <c:pt idx="1">
                        <c:v>Sherman</c:v>
                      </c:pt>
                      <c:pt idx="2">
                        <c:v>Sterling</c:v>
                      </c:pt>
                      <c:pt idx="3">
                        <c:v>Stonewall</c:v>
                      </c:pt>
                      <c:pt idx="4">
                        <c:v>Sutton</c:v>
                      </c:pt>
                      <c:pt idx="5">
                        <c:v>Swisher</c:v>
                      </c:pt>
                      <c:pt idx="6">
                        <c:v>Taylor</c:v>
                      </c:pt>
                      <c:pt idx="7">
                        <c:v>Terrell</c:v>
                      </c:pt>
                      <c:pt idx="8">
                        <c:v>Terry</c:v>
                      </c:pt>
                      <c:pt idx="9">
                        <c:v>Tom Green</c:v>
                      </c:pt>
                      <c:pt idx="10">
                        <c:v>Upton</c:v>
                      </c:pt>
                      <c:pt idx="11">
                        <c:v>Val Verde</c:v>
                      </c:pt>
                      <c:pt idx="12">
                        <c:v>Ward</c:v>
                      </c:pt>
                      <c:pt idx="13">
                        <c:v>Winkler</c:v>
                      </c:pt>
                      <c:pt idx="14">
                        <c:v>Yoakum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Permits'!$G$2:$G$71</c15:sqref>
                        </c15:fullRef>
                        <c15:formulaRef>
                          <c15:sqref>'New Permits'!$G$57:$G$71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83</c:v>
                      </c:pt>
                      <c:pt idx="1">
                        <c:v>12</c:v>
                      </c:pt>
                      <c:pt idx="2">
                        <c:v>69</c:v>
                      </c:pt>
                      <c:pt idx="3">
                        <c:v>92</c:v>
                      </c:pt>
                      <c:pt idx="4">
                        <c:v>34</c:v>
                      </c:pt>
                      <c:pt idx="5">
                        <c:v>1</c:v>
                      </c:pt>
                      <c:pt idx="6">
                        <c:v>46</c:v>
                      </c:pt>
                      <c:pt idx="7">
                        <c:v>0</c:v>
                      </c:pt>
                      <c:pt idx="8">
                        <c:v>31</c:v>
                      </c:pt>
                      <c:pt idx="9">
                        <c:v>34</c:v>
                      </c:pt>
                      <c:pt idx="10">
                        <c:v>696</c:v>
                      </c:pt>
                      <c:pt idx="11">
                        <c:v>0</c:v>
                      </c:pt>
                      <c:pt idx="12">
                        <c:v>361</c:v>
                      </c:pt>
                      <c:pt idx="13">
                        <c:v>78</c:v>
                      </c:pt>
                      <c:pt idx="14">
                        <c:v>193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2FD-45F6-AD43-A5C4FF49903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Permits'!$H$1</c15:sqref>
                        </c15:formulaRef>
                      </c:ext>
                    </c:extLst>
                    <c:strCache>
                      <c:ptCount val="1"/>
                      <c:pt idx="0">
                        <c:v>2013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Permits'!$A$2:$A$71</c15:sqref>
                        </c15:fullRef>
                        <c15:formulaRef>
                          <c15:sqref>'New Permits'!$A$57:$A$71</c15:sqref>
                        </c15:formulaRef>
                      </c:ext>
                    </c:extLst>
                    <c:strCache>
                      <c:ptCount val="15"/>
                      <c:pt idx="0">
                        <c:v>Scurry</c:v>
                      </c:pt>
                      <c:pt idx="1">
                        <c:v>Sherman</c:v>
                      </c:pt>
                      <c:pt idx="2">
                        <c:v>Sterling</c:v>
                      </c:pt>
                      <c:pt idx="3">
                        <c:v>Stonewall</c:v>
                      </c:pt>
                      <c:pt idx="4">
                        <c:v>Sutton</c:v>
                      </c:pt>
                      <c:pt idx="5">
                        <c:v>Swisher</c:v>
                      </c:pt>
                      <c:pt idx="6">
                        <c:v>Taylor</c:v>
                      </c:pt>
                      <c:pt idx="7">
                        <c:v>Terrell</c:v>
                      </c:pt>
                      <c:pt idx="8">
                        <c:v>Terry</c:v>
                      </c:pt>
                      <c:pt idx="9">
                        <c:v>Tom Green</c:v>
                      </c:pt>
                      <c:pt idx="10">
                        <c:v>Upton</c:v>
                      </c:pt>
                      <c:pt idx="11">
                        <c:v>Val Verde</c:v>
                      </c:pt>
                      <c:pt idx="12">
                        <c:v>Ward</c:v>
                      </c:pt>
                      <c:pt idx="13">
                        <c:v>Winkler</c:v>
                      </c:pt>
                      <c:pt idx="14">
                        <c:v>Yoakum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Permits'!$H$2:$H$71</c15:sqref>
                        </c15:fullRef>
                        <c15:formulaRef>
                          <c15:sqref>'New Permits'!$H$57:$H$71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157</c:v>
                      </c:pt>
                      <c:pt idx="1">
                        <c:v>11</c:v>
                      </c:pt>
                      <c:pt idx="2">
                        <c:v>71</c:v>
                      </c:pt>
                      <c:pt idx="3">
                        <c:v>62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52</c:v>
                      </c:pt>
                      <c:pt idx="7">
                        <c:v>6</c:v>
                      </c:pt>
                      <c:pt idx="8">
                        <c:v>25</c:v>
                      </c:pt>
                      <c:pt idx="9">
                        <c:v>30</c:v>
                      </c:pt>
                      <c:pt idx="10">
                        <c:v>771</c:v>
                      </c:pt>
                      <c:pt idx="11">
                        <c:v>2</c:v>
                      </c:pt>
                      <c:pt idx="12">
                        <c:v>308</c:v>
                      </c:pt>
                      <c:pt idx="13">
                        <c:v>68</c:v>
                      </c:pt>
                      <c:pt idx="14">
                        <c:v>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2FD-45F6-AD43-A5C4FF49903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Permits'!$I$1</c15:sqref>
                        </c15:formulaRef>
                      </c:ext>
                    </c:extLst>
                    <c:strCache>
                      <c:ptCount val="1"/>
                      <c:pt idx="0">
                        <c:v>2014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Permits'!$A$2:$A$71</c15:sqref>
                        </c15:fullRef>
                        <c15:formulaRef>
                          <c15:sqref>'New Permits'!$A$57:$A$71</c15:sqref>
                        </c15:formulaRef>
                      </c:ext>
                    </c:extLst>
                    <c:strCache>
                      <c:ptCount val="15"/>
                      <c:pt idx="0">
                        <c:v>Scurry</c:v>
                      </c:pt>
                      <c:pt idx="1">
                        <c:v>Sherman</c:v>
                      </c:pt>
                      <c:pt idx="2">
                        <c:v>Sterling</c:v>
                      </c:pt>
                      <c:pt idx="3">
                        <c:v>Stonewall</c:v>
                      </c:pt>
                      <c:pt idx="4">
                        <c:v>Sutton</c:v>
                      </c:pt>
                      <c:pt idx="5">
                        <c:v>Swisher</c:v>
                      </c:pt>
                      <c:pt idx="6">
                        <c:v>Taylor</c:v>
                      </c:pt>
                      <c:pt idx="7">
                        <c:v>Terrell</c:v>
                      </c:pt>
                      <c:pt idx="8">
                        <c:v>Terry</c:v>
                      </c:pt>
                      <c:pt idx="9">
                        <c:v>Tom Green</c:v>
                      </c:pt>
                      <c:pt idx="10">
                        <c:v>Upton</c:v>
                      </c:pt>
                      <c:pt idx="11">
                        <c:v>Val Verde</c:v>
                      </c:pt>
                      <c:pt idx="12">
                        <c:v>Ward</c:v>
                      </c:pt>
                      <c:pt idx="13">
                        <c:v>Winkler</c:v>
                      </c:pt>
                      <c:pt idx="14">
                        <c:v>Yoakum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Permits'!$I$2:$I$71</c15:sqref>
                        </c15:fullRef>
                        <c15:formulaRef>
                          <c15:sqref>'New Permits'!$I$57:$I$71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152</c:v>
                      </c:pt>
                      <c:pt idx="1">
                        <c:v>9</c:v>
                      </c:pt>
                      <c:pt idx="2">
                        <c:v>30</c:v>
                      </c:pt>
                      <c:pt idx="3">
                        <c:v>103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50</c:v>
                      </c:pt>
                      <c:pt idx="7">
                        <c:v>14</c:v>
                      </c:pt>
                      <c:pt idx="8">
                        <c:v>75</c:v>
                      </c:pt>
                      <c:pt idx="9">
                        <c:v>29</c:v>
                      </c:pt>
                      <c:pt idx="10">
                        <c:v>892</c:v>
                      </c:pt>
                      <c:pt idx="11">
                        <c:v>0</c:v>
                      </c:pt>
                      <c:pt idx="12">
                        <c:v>393</c:v>
                      </c:pt>
                      <c:pt idx="13">
                        <c:v>134</c:v>
                      </c:pt>
                      <c:pt idx="14">
                        <c:v>227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2FD-45F6-AD43-A5C4FF49903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Permits'!$J$1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Permits'!$A$2:$A$71</c15:sqref>
                        </c15:fullRef>
                        <c15:formulaRef>
                          <c15:sqref>'New Permits'!$A$57:$A$71</c15:sqref>
                        </c15:formulaRef>
                      </c:ext>
                    </c:extLst>
                    <c:strCache>
                      <c:ptCount val="15"/>
                      <c:pt idx="0">
                        <c:v>Scurry</c:v>
                      </c:pt>
                      <c:pt idx="1">
                        <c:v>Sherman</c:v>
                      </c:pt>
                      <c:pt idx="2">
                        <c:v>Sterling</c:v>
                      </c:pt>
                      <c:pt idx="3">
                        <c:v>Stonewall</c:v>
                      </c:pt>
                      <c:pt idx="4">
                        <c:v>Sutton</c:v>
                      </c:pt>
                      <c:pt idx="5">
                        <c:v>Swisher</c:v>
                      </c:pt>
                      <c:pt idx="6">
                        <c:v>Taylor</c:v>
                      </c:pt>
                      <c:pt idx="7">
                        <c:v>Terrell</c:v>
                      </c:pt>
                      <c:pt idx="8">
                        <c:v>Terry</c:v>
                      </c:pt>
                      <c:pt idx="9">
                        <c:v>Tom Green</c:v>
                      </c:pt>
                      <c:pt idx="10">
                        <c:v>Upton</c:v>
                      </c:pt>
                      <c:pt idx="11">
                        <c:v>Val Verde</c:v>
                      </c:pt>
                      <c:pt idx="12">
                        <c:v>Ward</c:v>
                      </c:pt>
                      <c:pt idx="13">
                        <c:v>Winkler</c:v>
                      </c:pt>
                      <c:pt idx="14">
                        <c:v>Yoakum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Permits'!$J$2:$J$71</c15:sqref>
                        </c15:fullRef>
                        <c15:formulaRef>
                          <c15:sqref>'New Permits'!$J$57:$J$71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61</c:v>
                      </c:pt>
                      <c:pt idx="1">
                        <c:v>6</c:v>
                      </c:pt>
                      <c:pt idx="2">
                        <c:v>15</c:v>
                      </c:pt>
                      <c:pt idx="3">
                        <c:v>49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22</c:v>
                      </c:pt>
                      <c:pt idx="7">
                        <c:v>7</c:v>
                      </c:pt>
                      <c:pt idx="8">
                        <c:v>3</c:v>
                      </c:pt>
                      <c:pt idx="9">
                        <c:v>18</c:v>
                      </c:pt>
                      <c:pt idx="10">
                        <c:v>420</c:v>
                      </c:pt>
                      <c:pt idx="11">
                        <c:v>1</c:v>
                      </c:pt>
                      <c:pt idx="12">
                        <c:v>135</c:v>
                      </c:pt>
                      <c:pt idx="13">
                        <c:v>49</c:v>
                      </c:pt>
                      <c:pt idx="14">
                        <c:v>140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2FD-45F6-AD43-A5C4FF499038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Permits'!$K$1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Permits'!$A$2:$A$71</c15:sqref>
                        </c15:fullRef>
                        <c15:formulaRef>
                          <c15:sqref>'New Permits'!$A$57:$A$71</c15:sqref>
                        </c15:formulaRef>
                      </c:ext>
                    </c:extLst>
                    <c:strCache>
                      <c:ptCount val="15"/>
                      <c:pt idx="0">
                        <c:v>Scurry</c:v>
                      </c:pt>
                      <c:pt idx="1">
                        <c:v>Sherman</c:v>
                      </c:pt>
                      <c:pt idx="2">
                        <c:v>Sterling</c:v>
                      </c:pt>
                      <c:pt idx="3">
                        <c:v>Stonewall</c:v>
                      </c:pt>
                      <c:pt idx="4">
                        <c:v>Sutton</c:v>
                      </c:pt>
                      <c:pt idx="5">
                        <c:v>Swisher</c:v>
                      </c:pt>
                      <c:pt idx="6">
                        <c:v>Taylor</c:v>
                      </c:pt>
                      <c:pt idx="7">
                        <c:v>Terrell</c:v>
                      </c:pt>
                      <c:pt idx="8">
                        <c:v>Terry</c:v>
                      </c:pt>
                      <c:pt idx="9">
                        <c:v>Tom Green</c:v>
                      </c:pt>
                      <c:pt idx="10">
                        <c:v>Upton</c:v>
                      </c:pt>
                      <c:pt idx="11">
                        <c:v>Val Verde</c:v>
                      </c:pt>
                      <c:pt idx="12">
                        <c:v>Ward</c:v>
                      </c:pt>
                      <c:pt idx="13">
                        <c:v>Winkler</c:v>
                      </c:pt>
                      <c:pt idx="14">
                        <c:v>Yoakum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Permits'!$K$2:$K$71</c15:sqref>
                        </c15:fullRef>
                        <c15:formulaRef>
                          <c15:sqref>'New Permits'!$K$57:$K$71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86</c:v>
                      </c:pt>
                      <c:pt idx="1">
                        <c:v>0</c:v>
                      </c:pt>
                      <c:pt idx="2">
                        <c:v>9</c:v>
                      </c:pt>
                      <c:pt idx="3">
                        <c:v>28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26</c:v>
                      </c:pt>
                      <c:pt idx="7">
                        <c:v>3</c:v>
                      </c:pt>
                      <c:pt idx="8">
                        <c:v>14</c:v>
                      </c:pt>
                      <c:pt idx="9">
                        <c:v>10</c:v>
                      </c:pt>
                      <c:pt idx="10">
                        <c:v>325</c:v>
                      </c:pt>
                      <c:pt idx="11">
                        <c:v>5</c:v>
                      </c:pt>
                      <c:pt idx="12">
                        <c:v>131</c:v>
                      </c:pt>
                      <c:pt idx="13">
                        <c:v>107</c:v>
                      </c:pt>
                      <c:pt idx="14">
                        <c:v>114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2FD-45F6-AD43-A5C4FF499038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Permits'!$L$1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Permits'!$A$2:$A$71</c15:sqref>
                        </c15:fullRef>
                        <c15:formulaRef>
                          <c15:sqref>'New Permits'!$A$57:$A$71</c15:sqref>
                        </c15:formulaRef>
                      </c:ext>
                    </c:extLst>
                    <c:strCache>
                      <c:ptCount val="15"/>
                      <c:pt idx="0">
                        <c:v>Scurry</c:v>
                      </c:pt>
                      <c:pt idx="1">
                        <c:v>Sherman</c:v>
                      </c:pt>
                      <c:pt idx="2">
                        <c:v>Sterling</c:v>
                      </c:pt>
                      <c:pt idx="3">
                        <c:v>Stonewall</c:v>
                      </c:pt>
                      <c:pt idx="4">
                        <c:v>Sutton</c:v>
                      </c:pt>
                      <c:pt idx="5">
                        <c:v>Swisher</c:v>
                      </c:pt>
                      <c:pt idx="6">
                        <c:v>Taylor</c:v>
                      </c:pt>
                      <c:pt idx="7">
                        <c:v>Terrell</c:v>
                      </c:pt>
                      <c:pt idx="8">
                        <c:v>Terry</c:v>
                      </c:pt>
                      <c:pt idx="9">
                        <c:v>Tom Green</c:v>
                      </c:pt>
                      <c:pt idx="10">
                        <c:v>Upton</c:v>
                      </c:pt>
                      <c:pt idx="11">
                        <c:v>Val Verde</c:v>
                      </c:pt>
                      <c:pt idx="12">
                        <c:v>Ward</c:v>
                      </c:pt>
                      <c:pt idx="13">
                        <c:v>Winkler</c:v>
                      </c:pt>
                      <c:pt idx="14">
                        <c:v>Yoakum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Permits'!$L$2:$L$71</c15:sqref>
                        </c15:fullRef>
                        <c15:formulaRef>
                          <c15:sqref>'New Permits'!$L$57:$L$71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102</c:v>
                      </c:pt>
                      <c:pt idx="1">
                        <c:v>10</c:v>
                      </c:pt>
                      <c:pt idx="2">
                        <c:v>9</c:v>
                      </c:pt>
                      <c:pt idx="3">
                        <c:v>59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36</c:v>
                      </c:pt>
                      <c:pt idx="7">
                        <c:v>0</c:v>
                      </c:pt>
                      <c:pt idx="8">
                        <c:v>17</c:v>
                      </c:pt>
                      <c:pt idx="9">
                        <c:v>21</c:v>
                      </c:pt>
                      <c:pt idx="10">
                        <c:v>323</c:v>
                      </c:pt>
                      <c:pt idx="11">
                        <c:v>5</c:v>
                      </c:pt>
                      <c:pt idx="12">
                        <c:v>291</c:v>
                      </c:pt>
                      <c:pt idx="13">
                        <c:v>279</c:v>
                      </c:pt>
                      <c:pt idx="14">
                        <c:v>219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2FD-45F6-AD43-A5C4FF499038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Permits'!$M$1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Permits'!$A$2:$A$71</c15:sqref>
                        </c15:fullRef>
                        <c15:formulaRef>
                          <c15:sqref>'New Permits'!$A$57:$A$71</c15:sqref>
                        </c15:formulaRef>
                      </c:ext>
                    </c:extLst>
                    <c:strCache>
                      <c:ptCount val="15"/>
                      <c:pt idx="0">
                        <c:v>Scurry</c:v>
                      </c:pt>
                      <c:pt idx="1">
                        <c:v>Sherman</c:v>
                      </c:pt>
                      <c:pt idx="2">
                        <c:v>Sterling</c:v>
                      </c:pt>
                      <c:pt idx="3">
                        <c:v>Stonewall</c:v>
                      </c:pt>
                      <c:pt idx="4">
                        <c:v>Sutton</c:v>
                      </c:pt>
                      <c:pt idx="5">
                        <c:v>Swisher</c:v>
                      </c:pt>
                      <c:pt idx="6">
                        <c:v>Taylor</c:v>
                      </c:pt>
                      <c:pt idx="7">
                        <c:v>Terrell</c:v>
                      </c:pt>
                      <c:pt idx="8">
                        <c:v>Terry</c:v>
                      </c:pt>
                      <c:pt idx="9">
                        <c:v>Tom Green</c:v>
                      </c:pt>
                      <c:pt idx="10">
                        <c:v>Upton</c:v>
                      </c:pt>
                      <c:pt idx="11">
                        <c:v>Val Verde</c:v>
                      </c:pt>
                      <c:pt idx="12">
                        <c:v>Ward</c:v>
                      </c:pt>
                      <c:pt idx="13">
                        <c:v>Winkler</c:v>
                      </c:pt>
                      <c:pt idx="14">
                        <c:v>Yoakum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Permits'!$M$2:$M$71</c15:sqref>
                        </c15:fullRef>
                        <c15:formulaRef>
                          <c15:sqref>'New Permits'!$M$57:$M$71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98</c:v>
                      </c:pt>
                      <c:pt idx="1">
                        <c:v>13</c:v>
                      </c:pt>
                      <c:pt idx="2">
                        <c:v>4</c:v>
                      </c:pt>
                      <c:pt idx="3">
                        <c:v>49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15</c:v>
                      </c:pt>
                      <c:pt idx="7">
                        <c:v>0</c:v>
                      </c:pt>
                      <c:pt idx="8">
                        <c:v>7</c:v>
                      </c:pt>
                      <c:pt idx="9">
                        <c:v>20</c:v>
                      </c:pt>
                      <c:pt idx="10">
                        <c:v>400</c:v>
                      </c:pt>
                      <c:pt idx="11">
                        <c:v>4</c:v>
                      </c:pt>
                      <c:pt idx="12">
                        <c:v>508</c:v>
                      </c:pt>
                      <c:pt idx="13">
                        <c:v>319</c:v>
                      </c:pt>
                      <c:pt idx="14">
                        <c:v>195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2FD-45F6-AD43-A5C4FF499038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Permits'!$N$1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Permits'!$A$2:$A$71</c15:sqref>
                        </c15:fullRef>
                        <c15:formulaRef>
                          <c15:sqref>'New Permits'!$A$57:$A$71</c15:sqref>
                        </c15:formulaRef>
                      </c:ext>
                    </c:extLst>
                    <c:strCache>
                      <c:ptCount val="15"/>
                      <c:pt idx="0">
                        <c:v>Scurry</c:v>
                      </c:pt>
                      <c:pt idx="1">
                        <c:v>Sherman</c:v>
                      </c:pt>
                      <c:pt idx="2">
                        <c:v>Sterling</c:v>
                      </c:pt>
                      <c:pt idx="3">
                        <c:v>Stonewall</c:v>
                      </c:pt>
                      <c:pt idx="4">
                        <c:v>Sutton</c:v>
                      </c:pt>
                      <c:pt idx="5">
                        <c:v>Swisher</c:v>
                      </c:pt>
                      <c:pt idx="6">
                        <c:v>Taylor</c:v>
                      </c:pt>
                      <c:pt idx="7">
                        <c:v>Terrell</c:v>
                      </c:pt>
                      <c:pt idx="8">
                        <c:v>Terry</c:v>
                      </c:pt>
                      <c:pt idx="9">
                        <c:v>Tom Green</c:v>
                      </c:pt>
                      <c:pt idx="10">
                        <c:v>Upton</c:v>
                      </c:pt>
                      <c:pt idx="11">
                        <c:v>Val Verde</c:v>
                      </c:pt>
                      <c:pt idx="12">
                        <c:v>Ward</c:v>
                      </c:pt>
                      <c:pt idx="13">
                        <c:v>Winkler</c:v>
                      </c:pt>
                      <c:pt idx="14">
                        <c:v>Yoakum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Permits'!$N$2:$N$71</c15:sqref>
                        </c15:fullRef>
                        <c15:formulaRef>
                          <c15:sqref>'New Permits'!$N$57:$N$71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90</c:v>
                      </c:pt>
                      <c:pt idx="1">
                        <c:v>0</c:v>
                      </c:pt>
                      <c:pt idx="2">
                        <c:v>13</c:v>
                      </c:pt>
                      <c:pt idx="3">
                        <c:v>27</c:v>
                      </c:pt>
                      <c:pt idx="4">
                        <c:v>26</c:v>
                      </c:pt>
                      <c:pt idx="5">
                        <c:v>0</c:v>
                      </c:pt>
                      <c:pt idx="6">
                        <c:v>25</c:v>
                      </c:pt>
                      <c:pt idx="7">
                        <c:v>0</c:v>
                      </c:pt>
                      <c:pt idx="8">
                        <c:v>4</c:v>
                      </c:pt>
                      <c:pt idx="9">
                        <c:v>6</c:v>
                      </c:pt>
                      <c:pt idx="10">
                        <c:v>510</c:v>
                      </c:pt>
                      <c:pt idx="11">
                        <c:v>6</c:v>
                      </c:pt>
                      <c:pt idx="12">
                        <c:v>482</c:v>
                      </c:pt>
                      <c:pt idx="13">
                        <c:v>280</c:v>
                      </c:pt>
                      <c:pt idx="14">
                        <c:v>186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2FD-45F6-AD43-A5C4FF499038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Permits'!$O$1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Permits'!$A$2:$A$71</c15:sqref>
                        </c15:fullRef>
                        <c15:formulaRef>
                          <c15:sqref>'New Permits'!$A$57:$A$71</c15:sqref>
                        </c15:formulaRef>
                      </c:ext>
                    </c:extLst>
                    <c:strCache>
                      <c:ptCount val="15"/>
                      <c:pt idx="0">
                        <c:v>Scurry</c:v>
                      </c:pt>
                      <c:pt idx="1">
                        <c:v>Sherman</c:v>
                      </c:pt>
                      <c:pt idx="2">
                        <c:v>Sterling</c:v>
                      </c:pt>
                      <c:pt idx="3">
                        <c:v>Stonewall</c:v>
                      </c:pt>
                      <c:pt idx="4">
                        <c:v>Sutton</c:v>
                      </c:pt>
                      <c:pt idx="5">
                        <c:v>Swisher</c:v>
                      </c:pt>
                      <c:pt idx="6">
                        <c:v>Taylor</c:v>
                      </c:pt>
                      <c:pt idx="7">
                        <c:v>Terrell</c:v>
                      </c:pt>
                      <c:pt idx="8">
                        <c:v>Terry</c:v>
                      </c:pt>
                      <c:pt idx="9">
                        <c:v>Tom Green</c:v>
                      </c:pt>
                      <c:pt idx="10">
                        <c:v>Upton</c:v>
                      </c:pt>
                      <c:pt idx="11">
                        <c:v>Val Verde</c:v>
                      </c:pt>
                      <c:pt idx="12">
                        <c:v>Ward</c:v>
                      </c:pt>
                      <c:pt idx="13">
                        <c:v>Winkler</c:v>
                      </c:pt>
                      <c:pt idx="14">
                        <c:v>Yoakum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Permits'!$O$2:$O$71</c15:sqref>
                        </c15:fullRef>
                        <c15:formulaRef>
                          <c15:sqref>'New Permits'!$O$57:$O$71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59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0</c:v>
                      </c:pt>
                      <c:pt idx="4">
                        <c:v>10</c:v>
                      </c:pt>
                      <c:pt idx="5">
                        <c:v>0</c:v>
                      </c:pt>
                      <c:pt idx="6">
                        <c:v>22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344</c:v>
                      </c:pt>
                      <c:pt idx="11">
                        <c:v>1</c:v>
                      </c:pt>
                      <c:pt idx="12">
                        <c:v>140</c:v>
                      </c:pt>
                      <c:pt idx="13">
                        <c:v>167</c:v>
                      </c:pt>
                      <c:pt idx="14">
                        <c:v>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2FD-45F6-AD43-A5C4FF499038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Permits'!$P$1</c15:sqref>
                        </c15:formulaRef>
                      </c:ext>
                    </c:extLst>
                    <c:strCache>
                      <c:ptCount val="1"/>
                      <c:pt idx="0">
                        <c:v>2021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Permits'!$A$2:$A$71</c15:sqref>
                        </c15:fullRef>
                        <c15:formulaRef>
                          <c15:sqref>'New Permits'!$A$57:$A$71</c15:sqref>
                        </c15:formulaRef>
                      </c:ext>
                    </c:extLst>
                    <c:strCache>
                      <c:ptCount val="15"/>
                      <c:pt idx="0">
                        <c:v>Scurry</c:v>
                      </c:pt>
                      <c:pt idx="1">
                        <c:v>Sherman</c:v>
                      </c:pt>
                      <c:pt idx="2">
                        <c:v>Sterling</c:v>
                      </c:pt>
                      <c:pt idx="3">
                        <c:v>Stonewall</c:v>
                      </c:pt>
                      <c:pt idx="4">
                        <c:v>Sutton</c:v>
                      </c:pt>
                      <c:pt idx="5">
                        <c:v>Swisher</c:v>
                      </c:pt>
                      <c:pt idx="6">
                        <c:v>Taylor</c:v>
                      </c:pt>
                      <c:pt idx="7">
                        <c:v>Terrell</c:v>
                      </c:pt>
                      <c:pt idx="8">
                        <c:v>Terry</c:v>
                      </c:pt>
                      <c:pt idx="9">
                        <c:v>Tom Green</c:v>
                      </c:pt>
                      <c:pt idx="10">
                        <c:v>Upton</c:v>
                      </c:pt>
                      <c:pt idx="11">
                        <c:v>Val Verde</c:v>
                      </c:pt>
                      <c:pt idx="12">
                        <c:v>Ward</c:v>
                      </c:pt>
                      <c:pt idx="13">
                        <c:v>Winkler</c:v>
                      </c:pt>
                      <c:pt idx="14">
                        <c:v>Yoakum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Permits'!$P$2:$P$71</c15:sqref>
                        </c15:fullRef>
                        <c15:formulaRef>
                          <c15:sqref>'New Permits'!$P$57:$P$71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77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14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25</c:v>
                      </c:pt>
                      <c:pt idx="7">
                        <c:v>1</c:v>
                      </c:pt>
                      <c:pt idx="8">
                        <c:v>7</c:v>
                      </c:pt>
                      <c:pt idx="9">
                        <c:v>2</c:v>
                      </c:pt>
                      <c:pt idx="10">
                        <c:v>302</c:v>
                      </c:pt>
                      <c:pt idx="11">
                        <c:v>6</c:v>
                      </c:pt>
                      <c:pt idx="12">
                        <c:v>126</c:v>
                      </c:pt>
                      <c:pt idx="13">
                        <c:v>92</c:v>
                      </c:pt>
                      <c:pt idx="14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2FD-45F6-AD43-A5C4FF499038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Permits'!$T$1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Permits'!$A$2:$A$71</c15:sqref>
                        </c15:fullRef>
                        <c15:formulaRef>
                          <c15:sqref>'New Permits'!$A$57:$A$71</c15:sqref>
                        </c15:formulaRef>
                      </c:ext>
                    </c:extLst>
                    <c:strCache>
                      <c:ptCount val="15"/>
                      <c:pt idx="0">
                        <c:v>Scurry</c:v>
                      </c:pt>
                      <c:pt idx="1">
                        <c:v>Sherman</c:v>
                      </c:pt>
                      <c:pt idx="2">
                        <c:v>Sterling</c:v>
                      </c:pt>
                      <c:pt idx="3">
                        <c:v>Stonewall</c:v>
                      </c:pt>
                      <c:pt idx="4">
                        <c:v>Sutton</c:v>
                      </c:pt>
                      <c:pt idx="5">
                        <c:v>Swisher</c:v>
                      </c:pt>
                      <c:pt idx="6">
                        <c:v>Taylor</c:v>
                      </c:pt>
                      <c:pt idx="7">
                        <c:v>Terrell</c:v>
                      </c:pt>
                      <c:pt idx="8">
                        <c:v>Terry</c:v>
                      </c:pt>
                      <c:pt idx="9">
                        <c:v>Tom Green</c:v>
                      </c:pt>
                      <c:pt idx="10">
                        <c:v>Upton</c:v>
                      </c:pt>
                      <c:pt idx="11">
                        <c:v>Val Verde</c:v>
                      </c:pt>
                      <c:pt idx="12">
                        <c:v>Ward</c:v>
                      </c:pt>
                      <c:pt idx="13">
                        <c:v>Winkler</c:v>
                      </c:pt>
                      <c:pt idx="14">
                        <c:v>Yoakum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Permits'!$T$2:$T$71</c15:sqref>
                        </c15:fullRef>
                        <c15:formulaRef>
                          <c15:sqref>'New Permits'!$T$57:$T$71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95.4</c:v>
                      </c:pt>
                      <c:pt idx="1">
                        <c:v>19</c:v>
                      </c:pt>
                      <c:pt idx="2">
                        <c:v>27.733333333333334</c:v>
                      </c:pt>
                      <c:pt idx="3">
                        <c:v>60.466666666666669</c:v>
                      </c:pt>
                      <c:pt idx="4">
                        <c:v>83.4</c:v>
                      </c:pt>
                      <c:pt idx="5">
                        <c:v>0.2</c:v>
                      </c:pt>
                      <c:pt idx="6">
                        <c:v>34.06666666666667</c:v>
                      </c:pt>
                      <c:pt idx="7">
                        <c:v>10.4</c:v>
                      </c:pt>
                      <c:pt idx="8">
                        <c:v>22.6</c:v>
                      </c:pt>
                      <c:pt idx="9">
                        <c:v>24.066666666666666</c:v>
                      </c:pt>
                      <c:pt idx="10">
                        <c:v>501.73333333333335</c:v>
                      </c:pt>
                      <c:pt idx="11">
                        <c:v>5</c:v>
                      </c:pt>
                      <c:pt idx="12">
                        <c:v>243.6</c:v>
                      </c:pt>
                      <c:pt idx="13">
                        <c:v>115.53333333333333</c:v>
                      </c:pt>
                      <c:pt idx="14">
                        <c:v>147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2FD-45F6-AD43-A5C4FF499038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Permits'!$X$1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Permits'!$A$2:$A$71</c15:sqref>
                        </c15:fullRef>
                        <c15:formulaRef>
                          <c15:sqref>'New Permits'!$A$57:$A$71</c15:sqref>
                        </c15:formulaRef>
                      </c:ext>
                    </c:extLst>
                    <c:strCache>
                      <c:ptCount val="15"/>
                      <c:pt idx="0">
                        <c:v>Scurry</c:v>
                      </c:pt>
                      <c:pt idx="1">
                        <c:v>Sherman</c:v>
                      </c:pt>
                      <c:pt idx="2">
                        <c:v>Sterling</c:v>
                      </c:pt>
                      <c:pt idx="3">
                        <c:v>Stonewall</c:v>
                      </c:pt>
                      <c:pt idx="4">
                        <c:v>Sutton</c:v>
                      </c:pt>
                      <c:pt idx="5">
                        <c:v>Swisher</c:v>
                      </c:pt>
                      <c:pt idx="6">
                        <c:v>Taylor</c:v>
                      </c:pt>
                      <c:pt idx="7">
                        <c:v>Terrell</c:v>
                      </c:pt>
                      <c:pt idx="8">
                        <c:v>Terry</c:v>
                      </c:pt>
                      <c:pt idx="9">
                        <c:v>Tom Green</c:v>
                      </c:pt>
                      <c:pt idx="10">
                        <c:v>Upton</c:v>
                      </c:pt>
                      <c:pt idx="11">
                        <c:v>Val Verde</c:v>
                      </c:pt>
                      <c:pt idx="12">
                        <c:v>Ward</c:v>
                      </c:pt>
                      <c:pt idx="13">
                        <c:v>Winkler</c:v>
                      </c:pt>
                      <c:pt idx="14">
                        <c:v>Yoakum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Permits'!$X$2:$X$71</c15:sqref>
                        </c15:fullRef>
                        <c15:formulaRef>
                          <c15:sqref>'New Permits'!$X$57:$X$71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157</c:v>
                      </c:pt>
                      <c:pt idx="1">
                        <c:v>90</c:v>
                      </c:pt>
                      <c:pt idx="2">
                        <c:v>71</c:v>
                      </c:pt>
                      <c:pt idx="3">
                        <c:v>131</c:v>
                      </c:pt>
                      <c:pt idx="4">
                        <c:v>587</c:v>
                      </c:pt>
                      <c:pt idx="5">
                        <c:v>1</c:v>
                      </c:pt>
                      <c:pt idx="6">
                        <c:v>57</c:v>
                      </c:pt>
                      <c:pt idx="7">
                        <c:v>64</c:v>
                      </c:pt>
                      <c:pt idx="8">
                        <c:v>75</c:v>
                      </c:pt>
                      <c:pt idx="9">
                        <c:v>50</c:v>
                      </c:pt>
                      <c:pt idx="10">
                        <c:v>892</c:v>
                      </c:pt>
                      <c:pt idx="11">
                        <c:v>23</c:v>
                      </c:pt>
                      <c:pt idx="12">
                        <c:v>508</c:v>
                      </c:pt>
                      <c:pt idx="13">
                        <c:v>319</c:v>
                      </c:pt>
                      <c:pt idx="14">
                        <c:v>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2FD-45F6-AD43-A5C4FF499038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Permits'!$Y$1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Permits'!$A$2:$A$71</c15:sqref>
                        </c15:fullRef>
                        <c15:formulaRef>
                          <c15:sqref>'New Permits'!$A$57:$A$71</c15:sqref>
                        </c15:formulaRef>
                      </c:ext>
                    </c:extLst>
                    <c:strCache>
                      <c:ptCount val="15"/>
                      <c:pt idx="0">
                        <c:v>Scurry</c:v>
                      </c:pt>
                      <c:pt idx="1">
                        <c:v>Sherman</c:v>
                      </c:pt>
                      <c:pt idx="2">
                        <c:v>Sterling</c:v>
                      </c:pt>
                      <c:pt idx="3">
                        <c:v>Stonewall</c:v>
                      </c:pt>
                      <c:pt idx="4">
                        <c:v>Sutton</c:v>
                      </c:pt>
                      <c:pt idx="5">
                        <c:v>Swisher</c:v>
                      </c:pt>
                      <c:pt idx="6">
                        <c:v>Taylor</c:v>
                      </c:pt>
                      <c:pt idx="7">
                        <c:v>Terrell</c:v>
                      </c:pt>
                      <c:pt idx="8">
                        <c:v>Terry</c:v>
                      </c:pt>
                      <c:pt idx="9">
                        <c:v>Tom Green</c:v>
                      </c:pt>
                      <c:pt idx="10">
                        <c:v>Upton</c:v>
                      </c:pt>
                      <c:pt idx="11">
                        <c:v>Val Verde</c:v>
                      </c:pt>
                      <c:pt idx="12">
                        <c:v>Ward</c:v>
                      </c:pt>
                      <c:pt idx="13">
                        <c:v>Winkler</c:v>
                      </c:pt>
                      <c:pt idx="14">
                        <c:v>Yoakum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Permits'!$Y$2:$Y$71</c15:sqref>
                        </c15:fullRef>
                        <c15:formulaRef>
                          <c15:sqref>'New Permits'!$Y$57:$Y$71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59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15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239</c:v>
                      </c:pt>
                      <c:pt idx="11">
                        <c:v>0</c:v>
                      </c:pt>
                      <c:pt idx="12">
                        <c:v>38</c:v>
                      </c:pt>
                      <c:pt idx="13">
                        <c:v>10</c:v>
                      </c:pt>
                      <c:pt idx="14">
                        <c:v>54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2FD-45F6-AD43-A5C4FF499038}"/>
                  </c:ext>
                </c:extLst>
              </c15:ser>
            </c15:filteredBarSeries>
          </c:ext>
        </c:extLst>
      </c:barChart>
      <c:catAx>
        <c:axId val="63151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00463"/>
        <c:crosses val="autoZero"/>
        <c:auto val="1"/>
        <c:lblAlgn val="ctr"/>
        <c:lblOffset val="100"/>
        <c:noMultiLvlLbl val="0"/>
      </c:catAx>
      <c:valAx>
        <c:axId val="63230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1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permits comparison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5"/>
          <c:order val="15"/>
          <c:tx>
            <c:strRef>
              <c:f>'New Permits'!$A$17</c:f>
              <c:strCache>
                <c:ptCount val="1"/>
                <c:pt idx="0">
                  <c:v>Ector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'New Permits'!$B$1:$Y$1</c15:sqref>
                  </c15:fullRef>
                </c:ext>
              </c:extLst>
              <c:f>'New Permits'!$B$1:$P$1</c:f>
              <c:strCach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'New Permits'!$B$17:$Y$17</c15:sqref>
                  </c15:fullRef>
                </c:ext>
              </c:extLst>
              <c:f>'New Permits'!$B$17:$P$17</c:f>
              <c:numCache>
                <c:formatCode>General</c:formatCode>
                <c:ptCount val="15"/>
                <c:pt idx="0">
                  <c:v>171</c:v>
                </c:pt>
                <c:pt idx="1">
                  <c:v>318</c:v>
                </c:pt>
                <c:pt idx="2">
                  <c:v>380</c:v>
                </c:pt>
                <c:pt idx="3">
                  <c:v>545</c:v>
                </c:pt>
                <c:pt idx="4">
                  <c:v>732</c:v>
                </c:pt>
                <c:pt idx="5">
                  <c:v>736</c:v>
                </c:pt>
                <c:pt idx="6">
                  <c:v>724</c:v>
                </c:pt>
                <c:pt idx="7">
                  <c:v>515</c:v>
                </c:pt>
                <c:pt idx="8">
                  <c:v>121</c:v>
                </c:pt>
                <c:pt idx="9">
                  <c:v>87</c:v>
                </c:pt>
                <c:pt idx="10">
                  <c:v>93</c:v>
                </c:pt>
                <c:pt idx="11">
                  <c:v>126</c:v>
                </c:pt>
                <c:pt idx="12">
                  <c:v>95</c:v>
                </c:pt>
                <c:pt idx="13">
                  <c:v>43</c:v>
                </c:pt>
                <c:pt idx="14">
                  <c:v>83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0F7-409C-9F13-33F5AC3A9695}"/>
            </c:ext>
          </c:extLst>
        </c:ser>
        <c:ser>
          <c:idx val="40"/>
          <c:order val="40"/>
          <c:tx>
            <c:strRef>
              <c:f>'New Permits'!$A$42</c:f>
              <c:strCache>
                <c:ptCount val="1"/>
                <c:pt idx="0">
                  <c:v>Midland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'New Permits'!$B$1:$Y$1</c15:sqref>
                  </c15:fullRef>
                </c:ext>
              </c:extLst>
              <c:f>'New Permits'!$B$1:$P$1</c:f>
              <c:strCach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'New Permits'!$B$42:$Y$42</c15:sqref>
                  </c15:fullRef>
                </c:ext>
              </c:extLst>
              <c:f>'New Permits'!$B$42:$P$42</c:f>
              <c:numCache>
                <c:formatCode>General</c:formatCode>
                <c:ptCount val="15"/>
                <c:pt idx="0">
                  <c:v>199</c:v>
                </c:pt>
                <c:pt idx="1">
                  <c:v>331</c:v>
                </c:pt>
                <c:pt idx="2">
                  <c:v>264</c:v>
                </c:pt>
                <c:pt idx="3">
                  <c:v>491</c:v>
                </c:pt>
                <c:pt idx="4">
                  <c:v>799</c:v>
                </c:pt>
                <c:pt idx="5">
                  <c:v>632</c:v>
                </c:pt>
                <c:pt idx="6">
                  <c:v>677</c:v>
                </c:pt>
                <c:pt idx="7">
                  <c:v>1029</c:v>
                </c:pt>
                <c:pt idx="8">
                  <c:v>871</c:v>
                </c:pt>
                <c:pt idx="9">
                  <c:v>794</c:v>
                </c:pt>
                <c:pt idx="10">
                  <c:v>979</c:v>
                </c:pt>
                <c:pt idx="11">
                  <c:v>1177</c:v>
                </c:pt>
                <c:pt idx="12">
                  <c:v>1281</c:v>
                </c:pt>
                <c:pt idx="13">
                  <c:v>889</c:v>
                </c:pt>
                <c:pt idx="14">
                  <c:v>638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8-F0F7-409C-9F13-33F5AC3A9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515743"/>
        <c:axId val="6323004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'New Permits'!$A$2</c15:sqref>
                        </c15:formulaRef>
                      </c:ext>
                    </c:extLst>
                    <c:strCache>
                      <c:ptCount val="1"/>
                      <c:pt idx="0">
                        <c:v>Andrews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'New Permits'!$B$2:$Y$2</c15:sqref>
                        </c15:fullRef>
                        <c15:formulaRef>
                          <c15:sqref>'New Permits'!$B$2:$P$2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363</c:v>
                      </c:pt>
                      <c:pt idx="1">
                        <c:v>576</c:v>
                      </c:pt>
                      <c:pt idx="2">
                        <c:v>401</c:v>
                      </c:pt>
                      <c:pt idx="3">
                        <c:v>1051</c:v>
                      </c:pt>
                      <c:pt idx="4">
                        <c:v>1344</c:v>
                      </c:pt>
                      <c:pt idx="5">
                        <c:v>1141</c:v>
                      </c:pt>
                      <c:pt idx="6">
                        <c:v>917</c:v>
                      </c:pt>
                      <c:pt idx="7">
                        <c:v>1274</c:v>
                      </c:pt>
                      <c:pt idx="8">
                        <c:v>380</c:v>
                      </c:pt>
                      <c:pt idx="9">
                        <c:v>157</c:v>
                      </c:pt>
                      <c:pt idx="10">
                        <c:v>286</c:v>
                      </c:pt>
                      <c:pt idx="11">
                        <c:v>326</c:v>
                      </c:pt>
                      <c:pt idx="12">
                        <c:v>358</c:v>
                      </c:pt>
                      <c:pt idx="13">
                        <c:v>129</c:v>
                      </c:pt>
                      <c:pt idx="14">
                        <c:v>220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0F7-409C-9F13-33F5AC3A969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Permits'!$A$3</c15:sqref>
                        </c15:formulaRef>
                      </c:ext>
                    </c:extLst>
                    <c:strCache>
                      <c:ptCount val="1"/>
                      <c:pt idx="0">
                        <c:v>Borden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Permits'!$B$3:$Y$3</c15:sqref>
                        </c15:fullRef>
                        <c15:formulaRef>
                          <c15:sqref>'New Permits'!$B$3:$P$3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36</c:v>
                      </c:pt>
                      <c:pt idx="1">
                        <c:v>31</c:v>
                      </c:pt>
                      <c:pt idx="2">
                        <c:v>13</c:v>
                      </c:pt>
                      <c:pt idx="3">
                        <c:v>37</c:v>
                      </c:pt>
                      <c:pt idx="4">
                        <c:v>49</c:v>
                      </c:pt>
                      <c:pt idx="5">
                        <c:v>57</c:v>
                      </c:pt>
                      <c:pt idx="6">
                        <c:v>89</c:v>
                      </c:pt>
                      <c:pt idx="7">
                        <c:v>75</c:v>
                      </c:pt>
                      <c:pt idx="8">
                        <c:v>10</c:v>
                      </c:pt>
                      <c:pt idx="9">
                        <c:v>17</c:v>
                      </c:pt>
                      <c:pt idx="10">
                        <c:v>46</c:v>
                      </c:pt>
                      <c:pt idx="11">
                        <c:v>80</c:v>
                      </c:pt>
                      <c:pt idx="12">
                        <c:v>35</c:v>
                      </c:pt>
                      <c:pt idx="13">
                        <c:v>9</c:v>
                      </c:pt>
                      <c:pt idx="14">
                        <c:v>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0F7-409C-9F13-33F5AC3A969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Permits'!$A$4</c15:sqref>
                        </c15:formulaRef>
                      </c:ext>
                    </c:extLst>
                    <c:strCache>
                      <c:ptCount val="1"/>
                      <c:pt idx="0">
                        <c:v>Brewster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Permits'!$B$4:$Y$4</c15:sqref>
                        </c15:fullRef>
                        <c15:formulaRef>
                          <c15:sqref>'New Permits'!$B$4:$P$4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8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0F7-409C-9F13-33F5AC3A969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Permits'!$A$5</c15:sqref>
                        </c15:formulaRef>
                      </c:ext>
                    </c:extLst>
                    <c:strCache>
                      <c:ptCount val="1"/>
                      <c:pt idx="0">
                        <c:v>Carson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Permits'!$B$5:$Y$5</c15:sqref>
                        </c15:fullRef>
                        <c15:formulaRef>
                          <c15:sqref>'New Permits'!$B$5:$P$5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</c:v>
                      </c:pt>
                      <c:pt idx="1">
                        <c:v>7</c:v>
                      </c:pt>
                      <c:pt idx="2">
                        <c:v>5</c:v>
                      </c:pt>
                      <c:pt idx="3">
                        <c:v>3</c:v>
                      </c:pt>
                      <c:pt idx="4">
                        <c:v>15</c:v>
                      </c:pt>
                      <c:pt idx="5">
                        <c:v>7</c:v>
                      </c:pt>
                      <c:pt idx="6">
                        <c:v>5</c:v>
                      </c:pt>
                      <c:pt idx="7">
                        <c:v>35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11</c:v>
                      </c:pt>
                      <c:pt idx="11">
                        <c:v>0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0F7-409C-9F13-33F5AC3A969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Permits'!$A$6</c15:sqref>
                        </c15:formulaRef>
                      </c:ext>
                    </c:extLst>
                    <c:strCache>
                      <c:ptCount val="1"/>
                      <c:pt idx="0">
                        <c:v>Cochran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Permits'!$B$6:$Y$6</c15:sqref>
                        </c15:fullRef>
                        <c15:formulaRef>
                          <c15:sqref>'New Permits'!$B$6:$P$6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</c:v>
                      </c:pt>
                      <c:pt idx="1">
                        <c:v>59</c:v>
                      </c:pt>
                      <c:pt idx="2">
                        <c:v>7</c:v>
                      </c:pt>
                      <c:pt idx="3">
                        <c:v>26</c:v>
                      </c:pt>
                      <c:pt idx="4">
                        <c:v>46</c:v>
                      </c:pt>
                      <c:pt idx="5">
                        <c:v>12</c:v>
                      </c:pt>
                      <c:pt idx="6">
                        <c:v>34</c:v>
                      </c:pt>
                      <c:pt idx="7">
                        <c:v>20</c:v>
                      </c:pt>
                      <c:pt idx="8">
                        <c:v>11</c:v>
                      </c:pt>
                      <c:pt idx="9">
                        <c:v>22</c:v>
                      </c:pt>
                      <c:pt idx="10">
                        <c:v>27</c:v>
                      </c:pt>
                      <c:pt idx="11">
                        <c:v>31</c:v>
                      </c:pt>
                      <c:pt idx="12">
                        <c:v>12</c:v>
                      </c:pt>
                      <c:pt idx="13">
                        <c:v>9</c:v>
                      </c:pt>
                      <c:pt idx="14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0F7-409C-9F13-33F5AC3A969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Permits'!$A$7</c15:sqref>
                        </c15:formulaRef>
                      </c:ext>
                    </c:extLst>
                    <c:strCache>
                      <c:ptCount val="1"/>
                      <c:pt idx="0">
                        <c:v>Coke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Permits'!$B$7:$Y$7</c15:sqref>
                        </c15:fullRef>
                        <c15:formulaRef>
                          <c15:sqref>'New Permits'!$B$7:$P$7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27</c:v>
                      </c:pt>
                      <c:pt idx="1">
                        <c:v>27</c:v>
                      </c:pt>
                      <c:pt idx="2">
                        <c:v>21</c:v>
                      </c:pt>
                      <c:pt idx="3">
                        <c:v>20</c:v>
                      </c:pt>
                      <c:pt idx="4">
                        <c:v>29</c:v>
                      </c:pt>
                      <c:pt idx="5">
                        <c:v>43</c:v>
                      </c:pt>
                      <c:pt idx="6">
                        <c:v>29</c:v>
                      </c:pt>
                      <c:pt idx="7">
                        <c:v>44</c:v>
                      </c:pt>
                      <c:pt idx="8">
                        <c:v>6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0F7-409C-9F13-33F5AC3A969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Permits'!$A$8</c15:sqref>
                        </c15:formulaRef>
                      </c:ext>
                    </c:extLst>
                    <c:strCache>
                      <c:ptCount val="1"/>
                      <c:pt idx="0">
                        <c:v>Concho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Permits'!$B$8:$Y$8</c15:sqref>
                        </c15:fullRef>
                        <c15:formulaRef>
                          <c15:sqref>'New Permits'!$B$8:$P$8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61</c:v>
                      </c:pt>
                      <c:pt idx="1">
                        <c:v>61</c:v>
                      </c:pt>
                      <c:pt idx="2">
                        <c:v>21</c:v>
                      </c:pt>
                      <c:pt idx="3">
                        <c:v>18</c:v>
                      </c:pt>
                      <c:pt idx="4">
                        <c:v>20</c:v>
                      </c:pt>
                      <c:pt idx="5">
                        <c:v>14</c:v>
                      </c:pt>
                      <c:pt idx="6">
                        <c:v>17</c:v>
                      </c:pt>
                      <c:pt idx="7">
                        <c:v>17</c:v>
                      </c:pt>
                      <c:pt idx="8">
                        <c:v>10</c:v>
                      </c:pt>
                      <c:pt idx="9">
                        <c:v>6</c:v>
                      </c:pt>
                      <c:pt idx="10">
                        <c:v>7</c:v>
                      </c:pt>
                      <c:pt idx="11">
                        <c:v>9</c:v>
                      </c:pt>
                      <c:pt idx="12">
                        <c:v>7</c:v>
                      </c:pt>
                      <c:pt idx="13">
                        <c:v>4</c:v>
                      </c:pt>
                      <c:pt idx="14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0F7-409C-9F13-33F5AC3A969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Permits'!$A$9</c15:sqref>
                        </c15:formulaRef>
                      </c:ext>
                    </c:extLst>
                    <c:strCache>
                      <c:ptCount val="1"/>
                      <c:pt idx="0">
                        <c:v>Cottle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Permits'!$B$9:$Y$9</c15:sqref>
                        </c15:fullRef>
                        <c15:formulaRef>
                          <c15:sqref>'New Permits'!$B$9:$P$9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22</c:v>
                      </c:pt>
                      <c:pt idx="1">
                        <c:v>13</c:v>
                      </c:pt>
                      <c:pt idx="2">
                        <c:v>2</c:v>
                      </c:pt>
                      <c:pt idx="3">
                        <c:v>6</c:v>
                      </c:pt>
                      <c:pt idx="4">
                        <c:v>5</c:v>
                      </c:pt>
                      <c:pt idx="5">
                        <c:v>3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7</c:v>
                      </c:pt>
                      <c:pt idx="9">
                        <c:v>14</c:v>
                      </c:pt>
                      <c:pt idx="10">
                        <c:v>5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0F7-409C-9F13-33F5AC3A969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Permits'!$A$10</c15:sqref>
                        </c15:formulaRef>
                      </c:ext>
                    </c:extLst>
                    <c:strCache>
                      <c:ptCount val="1"/>
                      <c:pt idx="0">
                        <c:v>Crane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Permits'!$B$10:$Y$10</c15:sqref>
                        </c15:fullRef>
                        <c15:formulaRef>
                          <c15:sqref>'New Permits'!$B$10:$P$10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218</c:v>
                      </c:pt>
                      <c:pt idx="1">
                        <c:v>109</c:v>
                      </c:pt>
                      <c:pt idx="2">
                        <c:v>72</c:v>
                      </c:pt>
                      <c:pt idx="3">
                        <c:v>75</c:v>
                      </c:pt>
                      <c:pt idx="4">
                        <c:v>152</c:v>
                      </c:pt>
                      <c:pt idx="5">
                        <c:v>161</c:v>
                      </c:pt>
                      <c:pt idx="6">
                        <c:v>208</c:v>
                      </c:pt>
                      <c:pt idx="7">
                        <c:v>242</c:v>
                      </c:pt>
                      <c:pt idx="8">
                        <c:v>64</c:v>
                      </c:pt>
                      <c:pt idx="9">
                        <c:v>14</c:v>
                      </c:pt>
                      <c:pt idx="10">
                        <c:v>43</c:v>
                      </c:pt>
                      <c:pt idx="11">
                        <c:v>41</c:v>
                      </c:pt>
                      <c:pt idx="12">
                        <c:v>95</c:v>
                      </c:pt>
                      <c:pt idx="13">
                        <c:v>58</c:v>
                      </c:pt>
                      <c:pt idx="14">
                        <c:v>349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0F7-409C-9F13-33F5AC3A969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Permits'!$A$11</c15:sqref>
                        </c15:formulaRef>
                      </c:ext>
                    </c:extLst>
                    <c:strCache>
                      <c:ptCount val="1"/>
                      <c:pt idx="0">
                        <c:v>Crockett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Permits'!$B$11:$Y$11</c15:sqref>
                        </c15:fullRef>
                        <c15:formulaRef>
                          <c15:sqref>'New Permits'!$B$11:$P$11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358</c:v>
                      </c:pt>
                      <c:pt idx="1">
                        <c:v>448</c:v>
                      </c:pt>
                      <c:pt idx="2">
                        <c:v>112</c:v>
                      </c:pt>
                      <c:pt idx="3">
                        <c:v>164</c:v>
                      </c:pt>
                      <c:pt idx="4">
                        <c:v>130</c:v>
                      </c:pt>
                      <c:pt idx="5">
                        <c:v>294</c:v>
                      </c:pt>
                      <c:pt idx="6">
                        <c:v>310</c:v>
                      </c:pt>
                      <c:pt idx="7">
                        <c:v>280</c:v>
                      </c:pt>
                      <c:pt idx="8">
                        <c:v>135</c:v>
                      </c:pt>
                      <c:pt idx="9">
                        <c:v>33</c:v>
                      </c:pt>
                      <c:pt idx="10">
                        <c:v>108</c:v>
                      </c:pt>
                      <c:pt idx="11">
                        <c:v>40</c:v>
                      </c:pt>
                      <c:pt idx="12">
                        <c:v>26</c:v>
                      </c:pt>
                      <c:pt idx="13">
                        <c:v>6</c:v>
                      </c:pt>
                      <c:pt idx="14">
                        <c:v>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0F7-409C-9F13-33F5AC3A969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Permits'!$A$12</c15:sqref>
                        </c15:formulaRef>
                      </c:ext>
                    </c:extLst>
                    <c:strCache>
                      <c:ptCount val="1"/>
                      <c:pt idx="0">
                        <c:v>Crosby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Permits'!$B$12:$Y$12</c15:sqref>
                        </c15:fullRef>
                        <c15:formulaRef>
                          <c15:sqref>'New Permits'!$B$12:$P$12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39</c:v>
                      </c:pt>
                      <c:pt idx="1">
                        <c:v>35</c:v>
                      </c:pt>
                      <c:pt idx="2">
                        <c:v>44</c:v>
                      </c:pt>
                      <c:pt idx="3">
                        <c:v>77</c:v>
                      </c:pt>
                      <c:pt idx="4">
                        <c:v>228</c:v>
                      </c:pt>
                      <c:pt idx="5">
                        <c:v>156</c:v>
                      </c:pt>
                      <c:pt idx="6">
                        <c:v>195</c:v>
                      </c:pt>
                      <c:pt idx="7">
                        <c:v>225</c:v>
                      </c:pt>
                      <c:pt idx="8">
                        <c:v>29</c:v>
                      </c:pt>
                      <c:pt idx="9">
                        <c:v>71</c:v>
                      </c:pt>
                      <c:pt idx="10">
                        <c:v>33</c:v>
                      </c:pt>
                      <c:pt idx="11">
                        <c:v>26</c:v>
                      </c:pt>
                      <c:pt idx="12">
                        <c:v>19</c:v>
                      </c:pt>
                      <c:pt idx="13">
                        <c:v>3</c:v>
                      </c:pt>
                      <c:pt idx="14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0F7-409C-9F13-33F5AC3A969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Permits'!$A$13</c15:sqref>
                        </c15:formulaRef>
                      </c:ext>
                    </c:extLst>
                    <c:strCache>
                      <c:ptCount val="1"/>
                      <c:pt idx="0">
                        <c:v>Culberson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Permits'!$B$13:$Y$13</c15:sqref>
                        </c15:fullRef>
                        <c15:formulaRef>
                          <c15:sqref>'New Permits'!$B$13:$P$13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16</c:v>
                      </c:pt>
                      <c:pt idx="1">
                        <c:v>18</c:v>
                      </c:pt>
                      <c:pt idx="2">
                        <c:v>11</c:v>
                      </c:pt>
                      <c:pt idx="3">
                        <c:v>35</c:v>
                      </c:pt>
                      <c:pt idx="4">
                        <c:v>98</c:v>
                      </c:pt>
                      <c:pt idx="5">
                        <c:v>45</c:v>
                      </c:pt>
                      <c:pt idx="6">
                        <c:v>157</c:v>
                      </c:pt>
                      <c:pt idx="7">
                        <c:v>203</c:v>
                      </c:pt>
                      <c:pt idx="8">
                        <c:v>166</c:v>
                      </c:pt>
                      <c:pt idx="9">
                        <c:v>138</c:v>
                      </c:pt>
                      <c:pt idx="10">
                        <c:v>315</c:v>
                      </c:pt>
                      <c:pt idx="11">
                        <c:v>249</c:v>
                      </c:pt>
                      <c:pt idx="12">
                        <c:v>264</c:v>
                      </c:pt>
                      <c:pt idx="13">
                        <c:v>138</c:v>
                      </c:pt>
                      <c:pt idx="14">
                        <c:v>124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0F7-409C-9F13-33F5AC3A9695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Permits'!$A$14</c15:sqref>
                        </c15:formulaRef>
                      </c:ext>
                    </c:extLst>
                    <c:strCache>
                      <c:ptCount val="1"/>
                      <c:pt idx="0">
                        <c:v>Dallam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Permits'!$B$14:$Y$14</c15:sqref>
                        </c15:fullRef>
                        <c15:formulaRef>
                          <c15:sqref>'New Permits'!$B$14:$P$14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3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0F7-409C-9F13-33F5AC3A9695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Permits'!$A$15</c15:sqref>
                        </c15:formulaRef>
                      </c:ext>
                    </c:extLst>
                    <c:strCache>
                      <c:ptCount val="1"/>
                      <c:pt idx="0">
                        <c:v>Dawson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Permits'!$B$15:$Y$15</c15:sqref>
                        </c15:fullRef>
                        <c15:formulaRef>
                          <c15:sqref>'New Permits'!$B$15:$P$15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41</c:v>
                      </c:pt>
                      <c:pt idx="1">
                        <c:v>47</c:v>
                      </c:pt>
                      <c:pt idx="2">
                        <c:v>22</c:v>
                      </c:pt>
                      <c:pt idx="3">
                        <c:v>64</c:v>
                      </c:pt>
                      <c:pt idx="4">
                        <c:v>113</c:v>
                      </c:pt>
                      <c:pt idx="5">
                        <c:v>80</c:v>
                      </c:pt>
                      <c:pt idx="6">
                        <c:v>96</c:v>
                      </c:pt>
                      <c:pt idx="7">
                        <c:v>83</c:v>
                      </c:pt>
                      <c:pt idx="8">
                        <c:v>19</c:v>
                      </c:pt>
                      <c:pt idx="9">
                        <c:v>20</c:v>
                      </c:pt>
                      <c:pt idx="10">
                        <c:v>30</c:v>
                      </c:pt>
                      <c:pt idx="11">
                        <c:v>21</c:v>
                      </c:pt>
                      <c:pt idx="12">
                        <c:v>18</c:v>
                      </c:pt>
                      <c:pt idx="13">
                        <c:v>18</c:v>
                      </c:pt>
                      <c:pt idx="14">
                        <c:v>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0F7-409C-9F13-33F5AC3A9695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Permits'!$A$16</c15:sqref>
                        </c15:formulaRef>
                      </c:ext>
                    </c:extLst>
                    <c:strCache>
                      <c:ptCount val="1"/>
                      <c:pt idx="0">
                        <c:v>Dickens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Permits'!$B$16:$Y$16</c15:sqref>
                        </c15:fullRef>
                        <c15:formulaRef>
                          <c15:sqref>'New Permits'!$B$16:$P$16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55</c:v>
                      </c:pt>
                      <c:pt idx="1">
                        <c:v>52</c:v>
                      </c:pt>
                      <c:pt idx="2">
                        <c:v>33</c:v>
                      </c:pt>
                      <c:pt idx="3">
                        <c:v>34</c:v>
                      </c:pt>
                      <c:pt idx="4">
                        <c:v>26</c:v>
                      </c:pt>
                      <c:pt idx="5">
                        <c:v>23</c:v>
                      </c:pt>
                      <c:pt idx="6">
                        <c:v>22</c:v>
                      </c:pt>
                      <c:pt idx="7">
                        <c:v>26</c:v>
                      </c:pt>
                      <c:pt idx="8">
                        <c:v>6</c:v>
                      </c:pt>
                      <c:pt idx="9">
                        <c:v>8</c:v>
                      </c:pt>
                      <c:pt idx="10">
                        <c:v>7</c:v>
                      </c:pt>
                      <c:pt idx="11">
                        <c:v>6</c:v>
                      </c:pt>
                      <c:pt idx="12">
                        <c:v>9</c:v>
                      </c:pt>
                      <c:pt idx="13">
                        <c:v>6</c:v>
                      </c:pt>
                      <c:pt idx="1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0F7-409C-9F13-33F5AC3A9695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Permits'!$A$18</c15:sqref>
                        </c15:formulaRef>
                      </c:ext>
                    </c:extLst>
                    <c:strCache>
                      <c:ptCount val="1"/>
                      <c:pt idx="0">
                        <c:v>Edwards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Permits'!$B$18:$Y$18</c15:sqref>
                        </c15:fullRef>
                        <c15:formulaRef>
                          <c15:sqref>'New Permits'!$B$18:$P$18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82</c:v>
                      </c:pt>
                      <c:pt idx="1">
                        <c:v>58</c:v>
                      </c:pt>
                      <c:pt idx="2">
                        <c:v>26</c:v>
                      </c:pt>
                      <c:pt idx="3">
                        <c:v>60</c:v>
                      </c:pt>
                      <c:pt idx="4">
                        <c:v>18</c:v>
                      </c:pt>
                      <c:pt idx="5">
                        <c:v>10</c:v>
                      </c:pt>
                      <c:pt idx="6">
                        <c:v>16</c:v>
                      </c:pt>
                      <c:pt idx="7">
                        <c:v>40</c:v>
                      </c:pt>
                      <c:pt idx="8">
                        <c:v>14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18</c:v>
                      </c:pt>
                      <c:pt idx="12">
                        <c:v>13</c:v>
                      </c:pt>
                      <c:pt idx="13">
                        <c:v>2</c:v>
                      </c:pt>
                      <c:pt idx="14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0F7-409C-9F13-33F5AC3A9695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Permits'!$A$19</c15:sqref>
                        </c15:formulaRef>
                      </c:ext>
                    </c:extLst>
                    <c:strCache>
                      <c:ptCount val="1"/>
                      <c:pt idx="0">
                        <c:v>Fisher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Permits'!$B$19:$Y$19</c15:sqref>
                        </c15:fullRef>
                        <c15:formulaRef>
                          <c15:sqref>'New Permits'!$B$19:$P$19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31</c:v>
                      </c:pt>
                      <c:pt idx="1">
                        <c:v>83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45</c:v>
                      </c:pt>
                      <c:pt idx="5">
                        <c:v>53</c:v>
                      </c:pt>
                      <c:pt idx="6">
                        <c:v>67</c:v>
                      </c:pt>
                      <c:pt idx="7">
                        <c:v>76</c:v>
                      </c:pt>
                      <c:pt idx="8">
                        <c:v>20</c:v>
                      </c:pt>
                      <c:pt idx="9">
                        <c:v>14</c:v>
                      </c:pt>
                      <c:pt idx="10">
                        <c:v>18</c:v>
                      </c:pt>
                      <c:pt idx="11">
                        <c:v>28</c:v>
                      </c:pt>
                      <c:pt idx="12">
                        <c:v>56</c:v>
                      </c:pt>
                      <c:pt idx="13">
                        <c:v>34</c:v>
                      </c:pt>
                      <c:pt idx="14">
                        <c:v>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0F7-409C-9F13-33F5AC3A9695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Permits'!$A$20</c15:sqref>
                        </c15:formulaRef>
                      </c:ext>
                    </c:extLst>
                    <c:strCache>
                      <c:ptCount val="1"/>
                      <c:pt idx="0">
                        <c:v>Floyd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Permits'!$B$20:$Y$20</c15:sqref>
                        </c15:fullRef>
                        <c15:formulaRef>
                          <c15:sqref>'New Permits'!$B$20:$P$20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0F7-409C-9F13-33F5AC3A9695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Permits'!$A$21</c15:sqref>
                        </c15:formulaRef>
                      </c:ext>
                    </c:extLst>
                    <c:strCache>
                      <c:ptCount val="1"/>
                      <c:pt idx="0">
                        <c:v>Gaines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Permits'!$B$21:$Y$21</c15:sqref>
                        </c15:fullRef>
                        <c15:formulaRef>
                          <c15:sqref>'New Permits'!$B$21:$P$21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141</c:v>
                      </c:pt>
                      <c:pt idx="1">
                        <c:v>171</c:v>
                      </c:pt>
                      <c:pt idx="2">
                        <c:v>61</c:v>
                      </c:pt>
                      <c:pt idx="3">
                        <c:v>206</c:v>
                      </c:pt>
                      <c:pt idx="4">
                        <c:v>228</c:v>
                      </c:pt>
                      <c:pt idx="5">
                        <c:v>178</c:v>
                      </c:pt>
                      <c:pt idx="6">
                        <c:v>220</c:v>
                      </c:pt>
                      <c:pt idx="7">
                        <c:v>386</c:v>
                      </c:pt>
                      <c:pt idx="8">
                        <c:v>103</c:v>
                      </c:pt>
                      <c:pt idx="9">
                        <c:v>137</c:v>
                      </c:pt>
                      <c:pt idx="10">
                        <c:v>185</c:v>
                      </c:pt>
                      <c:pt idx="11">
                        <c:v>123</c:v>
                      </c:pt>
                      <c:pt idx="12">
                        <c:v>84</c:v>
                      </c:pt>
                      <c:pt idx="13">
                        <c:v>21</c:v>
                      </c:pt>
                      <c:pt idx="14">
                        <c:v>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F0F7-409C-9F13-33F5AC3A9695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Permits'!$A$22</c15:sqref>
                        </c15:formulaRef>
                      </c:ext>
                    </c:extLst>
                    <c:strCache>
                      <c:ptCount val="1"/>
                      <c:pt idx="0">
                        <c:v>Garza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Permits'!$B$22:$Y$22</c15:sqref>
                        </c15:fullRef>
                        <c15:formulaRef>
                          <c15:sqref>'New Permits'!$B$22:$P$22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43</c:v>
                      </c:pt>
                      <c:pt idx="1">
                        <c:v>69</c:v>
                      </c:pt>
                      <c:pt idx="2">
                        <c:v>38</c:v>
                      </c:pt>
                      <c:pt idx="3">
                        <c:v>32</c:v>
                      </c:pt>
                      <c:pt idx="4">
                        <c:v>36</c:v>
                      </c:pt>
                      <c:pt idx="5">
                        <c:v>35</c:v>
                      </c:pt>
                      <c:pt idx="6">
                        <c:v>45</c:v>
                      </c:pt>
                      <c:pt idx="7">
                        <c:v>53</c:v>
                      </c:pt>
                      <c:pt idx="8">
                        <c:v>21</c:v>
                      </c:pt>
                      <c:pt idx="9">
                        <c:v>13</c:v>
                      </c:pt>
                      <c:pt idx="10">
                        <c:v>22</c:v>
                      </c:pt>
                      <c:pt idx="11">
                        <c:v>32</c:v>
                      </c:pt>
                      <c:pt idx="12">
                        <c:v>9</c:v>
                      </c:pt>
                      <c:pt idx="13">
                        <c:v>1</c:v>
                      </c:pt>
                      <c:pt idx="14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F0F7-409C-9F13-33F5AC3A9695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Permits'!$A$23</c15:sqref>
                        </c15:formulaRef>
                      </c:ext>
                    </c:extLst>
                    <c:strCache>
                      <c:ptCount val="1"/>
                      <c:pt idx="0">
                        <c:v>Glasscock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Permits'!$B$23:$Y$23</c15:sqref>
                        </c15:fullRef>
                        <c15:formulaRef>
                          <c15:sqref>'New Permits'!$B$23:$P$23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89</c:v>
                      </c:pt>
                      <c:pt idx="1">
                        <c:v>114</c:v>
                      </c:pt>
                      <c:pt idx="2">
                        <c:v>105</c:v>
                      </c:pt>
                      <c:pt idx="3">
                        <c:v>317</c:v>
                      </c:pt>
                      <c:pt idx="4">
                        <c:v>748</c:v>
                      </c:pt>
                      <c:pt idx="5">
                        <c:v>819</c:v>
                      </c:pt>
                      <c:pt idx="6">
                        <c:v>847</c:v>
                      </c:pt>
                      <c:pt idx="7">
                        <c:v>946</c:v>
                      </c:pt>
                      <c:pt idx="8">
                        <c:v>351</c:v>
                      </c:pt>
                      <c:pt idx="9">
                        <c:v>254</c:v>
                      </c:pt>
                      <c:pt idx="10">
                        <c:v>379</c:v>
                      </c:pt>
                      <c:pt idx="11">
                        <c:v>332</c:v>
                      </c:pt>
                      <c:pt idx="12">
                        <c:v>319</c:v>
                      </c:pt>
                      <c:pt idx="13">
                        <c:v>158</c:v>
                      </c:pt>
                      <c:pt idx="14">
                        <c:v>127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F0F7-409C-9F13-33F5AC3A9695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Permits'!$A$24</c15:sqref>
                        </c15:formulaRef>
                      </c:ext>
                    </c:extLst>
                    <c:strCache>
                      <c:ptCount val="1"/>
                      <c:pt idx="0">
                        <c:v>Gray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Permits'!$B$24:$Y$24</c15:sqref>
                        </c15:fullRef>
                        <c15:formulaRef>
                          <c15:sqref>'New Permits'!$B$24:$P$24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</c:v>
                      </c:pt>
                      <c:pt idx="1">
                        <c:v>8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14</c:v>
                      </c:pt>
                      <c:pt idx="6">
                        <c:v>11</c:v>
                      </c:pt>
                      <c:pt idx="7">
                        <c:v>13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F0F7-409C-9F13-33F5AC3A9695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Permits'!$A$25</c15:sqref>
                        </c15:formulaRef>
                      </c:ext>
                    </c:extLst>
                    <c:strCache>
                      <c:ptCount val="1"/>
                      <c:pt idx="0">
                        <c:v>Hale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Permits'!$B$25:$Y$25</c15:sqref>
                        </c15:fullRef>
                        <c15:formulaRef>
                          <c15:sqref>'New Permits'!$B$25:$P$25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16</c:v>
                      </c:pt>
                      <c:pt idx="1">
                        <c:v>1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7</c:v>
                      </c:pt>
                      <c:pt idx="12">
                        <c:v>4</c:v>
                      </c:pt>
                      <c:pt idx="13">
                        <c:v>1</c:v>
                      </c:pt>
                      <c:pt idx="14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F0F7-409C-9F13-33F5AC3A9695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Permits'!$A$26</c15:sqref>
                        </c15:formulaRef>
                      </c:ext>
                    </c:extLst>
                    <c:strCache>
                      <c:ptCount val="1"/>
                      <c:pt idx="0">
                        <c:v>Hockley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Permits'!$B$26:$Y$26</c15:sqref>
                        </c15:fullRef>
                        <c15:formulaRef>
                          <c15:sqref>'New Permits'!$B$26:$P$26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71</c:v>
                      </c:pt>
                      <c:pt idx="1">
                        <c:v>66</c:v>
                      </c:pt>
                      <c:pt idx="2">
                        <c:v>24</c:v>
                      </c:pt>
                      <c:pt idx="3">
                        <c:v>67</c:v>
                      </c:pt>
                      <c:pt idx="4">
                        <c:v>44</c:v>
                      </c:pt>
                      <c:pt idx="5">
                        <c:v>32</c:v>
                      </c:pt>
                      <c:pt idx="6">
                        <c:v>54</c:v>
                      </c:pt>
                      <c:pt idx="7">
                        <c:v>52</c:v>
                      </c:pt>
                      <c:pt idx="8">
                        <c:v>13</c:v>
                      </c:pt>
                      <c:pt idx="9">
                        <c:v>48</c:v>
                      </c:pt>
                      <c:pt idx="10">
                        <c:v>27</c:v>
                      </c:pt>
                      <c:pt idx="11">
                        <c:v>57</c:v>
                      </c:pt>
                      <c:pt idx="12">
                        <c:v>26</c:v>
                      </c:pt>
                      <c:pt idx="13">
                        <c:v>4</c:v>
                      </c:pt>
                      <c:pt idx="14">
                        <c:v>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F0F7-409C-9F13-33F5AC3A9695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Permits'!$A$27</c15:sqref>
                        </c15:formulaRef>
                      </c:ext>
                    </c:extLst>
                    <c:strCache>
                      <c:ptCount val="1"/>
                      <c:pt idx="0">
                        <c:v>Howard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Permits'!$B$27:$Y$27</c15:sqref>
                        </c15:fullRef>
                        <c15:formulaRef>
                          <c15:sqref>'New Permits'!$B$27:$P$27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91</c:v>
                      </c:pt>
                      <c:pt idx="1">
                        <c:v>105</c:v>
                      </c:pt>
                      <c:pt idx="2">
                        <c:v>87</c:v>
                      </c:pt>
                      <c:pt idx="3">
                        <c:v>249</c:v>
                      </c:pt>
                      <c:pt idx="4">
                        <c:v>288</c:v>
                      </c:pt>
                      <c:pt idx="5">
                        <c:v>437</c:v>
                      </c:pt>
                      <c:pt idx="6">
                        <c:v>530</c:v>
                      </c:pt>
                      <c:pt idx="7">
                        <c:v>668</c:v>
                      </c:pt>
                      <c:pt idx="8">
                        <c:v>346</c:v>
                      </c:pt>
                      <c:pt idx="9">
                        <c:v>293</c:v>
                      </c:pt>
                      <c:pt idx="10">
                        <c:v>592</c:v>
                      </c:pt>
                      <c:pt idx="11">
                        <c:v>814</c:v>
                      </c:pt>
                      <c:pt idx="12">
                        <c:v>783</c:v>
                      </c:pt>
                      <c:pt idx="13">
                        <c:v>545</c:v>
                      </c:pt>
                      <c:pt idx="14">
                        <c:v>498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F0F7-409C-9F13-33F5AC3A9695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Permits'!$A$28</c15:sqref>
                        </c15:formulaRef>
                      </c:ext>
                    </c:extLst>
                    <c:strCache>
                      <c:ptCount val="1"/>
                      <c:pt idx="0">
                        <c:v>Hudspeth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Permits'!$B$28:$Y$28</c15:sqref>
                        </c15:fullRef>
                        <c15:formulaRef>
                          <c15:sqref>'New Permits'!$B$28:$P$28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18</c:v>
                      </c:pt>
                      <c:pt idx="1">
                        <c:v>7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7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F0F7-409C-9F13-33F5AC3A9695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Permits'!$A$29</c15:sqref>
                        </c15:formulaRef>
                      </c:ext>
                    </c:extLst>
                    <c:strCache>
                      <c:ptCount val="1"/>
                      <c:pt idx="0">
                        <c:v>Irion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Permits'!$B$29:$Y$29</c15:sqref>
                        </c15:fullRef>
                        <c15:formulaRef>
                          <c15:sqref>'New Permits'!$B$29:$P$29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112</c:v>
                      </c:pt>
                      <c:pt idx="1">
                        <c:v>246</c:v>
                      </c:pt>
                      <c:pt idx="2">
                        <c:v>65</c:v>
                      </c:pt>
                      <c:pt idx="3">
                        <c:v>152</c:v>
                      </c:pt>
                      <c:pt idx="4">
                        <c:v>292</c:v>
                      </c:pt>
                      <c:pt idx="5">
                        <c:v>281</c:v>
                      </c:pt>
                      <c:pt idx="6">
                        <c:v>437</c:v>
                      </c:pt>
                      <c:pt idx="7">
                        <c:v>421</c:v>
                      </c:pt>
                      <c:pt idx="8">
                        <c:v>104</c:v>
                      </c:pt>
                      <c:pt idx="9">
                        <c:v>54</c:v>
                      </c:pt>
                      <c:pt idx="10">
                        <c:v>89</c:v>
                      </c:pt>
                      <c:pt idx="11">
                        <c:v>141</c:v>
                      </c:pt>
                      <c:pt idx="12">
                        <c:v>103</c:v>
                      </c:pt>
                      <c:pt idx="13">
                        <c:v>48</c:v>
                      </c:pt>
                      <c:pt idx="14">
                        <c:v>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F0F7-409C-9F13-33F5AC3A9695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Permits'!$A$30</c15:sqref>
                        </c15:formulaRef>
                      </c:ext>
                    </c:extLst>
                    <c:strCache>
                      <c:ptCount val="1"/>
                      <c:pt idx="0">
                        <c:v>Jeff Davis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Permits'!$B$30:$Y$30</c15:sqref>
                        </c15:fullRef>
                        <c15:formulaRef>
                          <c15:sqref>'New Permits'!$B$30:$P$30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11</c:v>
                      </c:pt>
                      <c:pt idx="11">
                        <c:v>5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F0F7-409C-9F13-33F5AC3A9695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Permits'!$A$31</c15:sqref>
                        </c15:formulaRef>
                      </c:ext>
                    </c:extLst>
                    <c:strCache>
                      <c:ptCount val="1"/>
                      <c:pt idx="0">
                        <c:v>Kent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Permits'!$B$31:$Y$31</c15:sqref>
                        </c15:fullRef>
                        <c15:formulaRef>
                          <c15:sqref>'New Permits'!$B$31:$P$31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37</c:v>
                      </c:pt>
                      <c:pt idx="1">
                        <c:v>45</c:v>
                      </c:pt>
                      <c:pt idx="2">
                        <c:v>47</c:v>
                      </c:pt>
                      <c:pt idx="3">
                        <c:v>37</c:v>
                      </c:pt>
                      <c:pt idx="4">
                        <c:v>55</c:v>
                      </c:pt>
                      <c:pt idx="5">
                        <c:v>34</c:v>
                      </c:pt>
                      <c:pt idx="6">
                        <c:v>57</c:v>
                      </c:pt>
                      <c:pt idx="7">
                        <c:v>27</c:v>
                      </c:pt>
                      <c:pt idx="8">
                        <c:v>15</c:v>
                      </c:pt>
                      <c:pt idx="9">
                        <c:v>6</c:v>
                      </c:pt>
                      <c:pt idx="10">
                        <c:v>4</c:v>
                      </c:pt>
                      <c:pt idx="11">
                        <c:v>5</c:v>
                      </c:pt>
                      <c:pt idx="12">
                        <c:v>20</c:v>
                      </c:pt>
                      <c:pt idx="13">
                        <c:v>1</c:v>
                      </c:pt>
                      <c:pt idx="14">
                        <c:v>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F0F7-409C-9F13-33F5AC3A9695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Permits'!$A$32</c15:sqref>
                        </c15:formulaRef>
                      </c:ext>
                    </c:extLst>
                    <c:strCache>
                      <c:ptCount val="1"/>
                      <c:pt idx="0">
                        <c:v>Kimble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Permits'!$B$32:$Y$32</c15:sqref>
                        </c15:fullRef>
                        <c15:formulaRef>
                          <c15:sqref>'New Permits'!$B$32:$P$32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F0F7-409C-9F13-33F5AC3A9695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Permits'!$A$33</c15:sqref>
                        </c15:formulaRef>
                      </c:ext>
                    </c:extLst>
                    <c:strCache>
                      <c:ptCount val="1"/>
                      <c:pt idx="0">
                        <c:v>King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Permits'!$B$33:$Y$33</c15:sqref>
                        </c15:fullRef>
                        <c15:formulaRef>
                          <c15:sqref>'New Permits'!$B$33:$P$33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48</c:v>
                      </c:pt>
                      <c:pt idx="1">
                        <c:v>48</c:v>
                      </c:pt>
                      <c:pt idx="2">
                        <c:v>16</c:v>
                      </c:pt>
                      <c:pt idx="3">
                        <c:v>23</c:v>
                      </c:pt>
                      <c:pt idx="4">
                        <c:v>24</c:v>
                      </c:pt>
                      <c:pt idx="5">
                        <c:v>27</c:v>
                      </c:pt>
                      <c:pt idx="6">
                        <c:v>48</c:v>
                      </c:pt>
                      <c:pt idx="7">
                        <c:v>47</c:v>
                      </c:pt>
                      <c:pt idx="8">
                        <c:v>11</c:v>
                      </c:pt>
                      <c:pt idx="9">
                        <c:v>9</c:v>
                      </c:pt>
                      <c:pt idx="10">
                        <c:v>8</c:v>
                      </c:pt>
                      <c:pt idx="11">
                        <c:v>12</c:v>
                      </c:pt>
                      <c:pt idx="12">
                        <c:v>8</c:v>
                      </c:pt>
                      <c:pt idx="13">
                        <c:v>3</c:v>
                      </c:pt>
                      <c:pt idx="14">
                        <c:v>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F0F7-409C-9F13-33F5AC3A9695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Permits'!$A$34</c15:sqref>
                        </c15:formulaRef>
                      </c:ext>
                    </c:extLst>
                    <c:strCache>
                      <c:ptCount val="1"/>
                      <c:pt idx="0">
                        <c:v>Knox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Permits'!$B$34:$Y$34</c15:sqref>
                        </c15:fullRef>
                        <c15:formulaRef>
                          <c15:sqref>'New Permits'!$B$34:$P$34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</c:v>
                      </c:pt>
                      <c:pt idx="1">
                        <c:v>19</c:v>
                      </c:pt>
                      <c:pt idx="2">
                        <c:v>11</c:v>
                      </c:pt>
                      <c:pt idx="3">
                        <c:v>11</c:v>
                      </c:pt>
                      <c:pt idx="4">
                        <c:v>11</c:v>
                      </c:pt>
                      <c:pt idx="5">
                        <c:v>23</c:v>
                      </c:pt>
                      <c:pt idx="6">
                        <c:v>12</c:v>
                      </c:pt>
                      <c:pt idx="7">
                        <c:v>11</c:v>
                      </c:pt>
                      <c:pt idx="8">
                        <c:v>10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10</c:v>
                      </c:pt>
                      <c:pt idx="12">
                        <c:v>12</c:v>
                      </c:pt>
                      <c:pt idx="13">
                        <c:v>9</c:v>
                      </c:pt>
                      <c:pt idx="14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F0F7-409C-9F13-33F5AC3A9695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Permits'!$A$35</c15:sqref>
                        </c15:formulaRef>
                      </c:ext>
                    </c:extLst>
                    <c:strCache>
                      <c:ptCount val="1"/>
                      <c:pt idx="0">
                        <c:v>Lamb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Permits'!$B$35:$Y$35</c15:sqref>
                        </c15:fullRef>
                        <c15:formulaRef>
                          <c15:sqref>'New Permits'!$B$35:$P$35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</c:v>
                      </c:pt>
                      <c:pt idx="1">
                        <c:v>11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4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4</c:v>
                      </c:pt>
                      <c:pt idx="10">
                        <c:v>2</c:v>
                      </c:pt>
                      <c:pt idx="11">
                        <c:v>18</c:v>
                      </c:pt>
                      <c:pt idx="12">
                        <c:v>5</c:v>
                      </c:pt>
                      <c:pt idx="13">
                        <c:v>2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F0F7-409C-9F13-33F5AC3A9695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Permits'!$A$36</c15:sqref>
                        </c15:formulaRef>
                      </c:ext>
                    </c:extLst>
                    <c:strCache>
                      <c:ptCount val="1"/>
                      <c:pt idx="0">
                        <c:v>Loving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Permits'!$B$36:$Y$36</c15:sqref>
                        </c15:fullRef>
                        <c15:formulaRef>
                          <c15:sqref>'New Permits'!$B$36:$P$36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76</c:v>
                      </c:pt>
                      <c:pt idx="1">
                        <c:v>72</c:v>
                      </c:pt>
                      <c:pt idx="2">
                        <c:v>31</c:v>
                      </c:pt>
                      <c:pt idx="3">
                        <c:v>48</c:v>
                      </c:pt>
                      <c:pt idx="4">
                        <c:v>109</c:v>
                      </c:pt>
                      <c:pt idx="5">
                        <c:v>221</c:v>
                      </c:pt>
                      <c:pt idx="6">
                        <c:v>241</c:v>
                      </c:pt>
                      <c:pt idx="7">
                        <c:v>480</c:v>
                      </c:pt>
                      <c:pt idx="8">
                        <c:v>427</c:v>
                      </c:pt>
                      <c:pt idx="9">
                        <c:v>397</c:v>
                      </c:pt>
                      <c:pt idx="10">
                        <c:v>778</c:v>
                      </c:pt>
                      <c:pt idx="11">
                        <c:v>704</c:v>
                      </c:pt>
                      <c:pt idx="12">
                        <c:v>894</c:v>
                      </c:pt>
                      <c:pt idx="13">
                        <c:v>550</c:v>
                      </c:pt>
                      <c:pt idx="14">
                        <c:v>324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F0F7-409C-9F13-33F5AC3A9695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Permits'!$A$37</c15:sqref>
                        </c15:formulaRef>
                      </c:ext>
                    </c:extLst>
                    <c:strCache>
                      <c:ptCount val="1"/>
                      <c:pt idx="0">
                        <c:v>Lubbock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Permits'!$B$37:$Y$37</c15:sqref>
                        </c15:fullRef>
                        <c15:formulaRef>
                          <c15:sqref>'New Permits'!$B$37:$P$37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</c:v>
                      </c:pt>
                      <c:pt idx="1">
                        <c:v>17</c:v>
                      </c:pt>
                      <c:pt idx="2">
                        <c:v>21</c:v>
                      </c:pt>
                      <c:pt idx="3">
                        <c:v>17</c:v>
                      </c:pt>
                      <c:pt idx="4">
                        <c:v>7</c:v>
                      </c:pt>
                      <c:pt idx="5">
                        <c:v>12</c:v>
                      </c:pt>
                      <c:pt idx="6">
                        <c:v>10</c:v>
                      </c:pt>
                      <c:pt idx="7">
                        <c:v>13</c:v>
                      </c:pt>
                      <c:pt idx="8">
                        <c:v>11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7</c:v>
                      </c:pt>
                      <c:pt idx="12">
                        <c:v>6</c:v>
                      </c:pt>
                      <c:pt idx="13">
                        <c:v>0</c:v>
                      </c:pt>
                      <c:pt idx="14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F0F7-409C-9F13-33F5AC3A9695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Permits'!$A$38</c15:sqref>
                        </c15:formulaRef>
                      </c:ext>
                    </c:extLst>
                    <c:strCache>
                      <c:ptCount val="1"/>
                      <c:pt idx="0">
                        <c:v>Lynn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Permits'!$B$38:$Y$38</c15:sqref>
                        </c15:fullRef>
                        <c15:formulaRef>
                          <c15:sqref>'New Permits'!$B$38:$P$38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7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29</c:v>
                      </c:pt>
                      <c:pt idx="5">
                        <c:v>19</c:v>
                      </c:pt>
                      <c:pt idx="6">
                        <c:v>10</c:v>
                      </c:pt>
                      <c:pt idx="7">
                        <c:v>12</c:v>
                      </c:pt>
                      <c:pt idx="8">
                        <c:v>5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F0F7-409C-9F13-33F5AC3A9695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Permits'!$A$39</c15:sqref>
                        </c15:formulaRef>
                      </c:ext>
                    </c:extLst>
                    <c:strCache>
                      <c:ptCount val="1"/>
                      <c:pt idx="0">
                        <c:v>Martin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Permits'!$B$39:$Y$39</c15:sqref>
                        </c15:fullRef>
                        <c15:formulaRef>
                          <c15:sqref>'New Permits'!$B$39:$P$39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350</c:v>
                      </c:pt>
                      <c:pt idx="1">
                        <c:v>362</c:v>
                      </c:pt>
                      <c:pt idx="2">
                        <c:v>246</c:v>
                      </c:pt>
                      <c:pt idx="3">
                        <c:v>726</c:v>
                      </c:pt>
                      <c:pt idx="4">
                        <c:v>844</c:v>
                      </c:pt>
                      <c:pt idx="5">
                        <c:v>878</c:v>
                      </c:pt>
                      <c:pt idx="6">
                        <c:v>903</c:v>
                      </c:pt>
                      <c:pt idx="7">
                        <c:v>1172</c:v>
                      </c:pt>
                      <c:pt idx="8">
                        <c:v>401</c:v>
                      </c:pt>
                      <c:pt idx="9">
                        <c:v>373</c:v>
                      </c:pt>
                      <c:pt idx="10">
                        <c:v>646</c:v>
                      </c:pt>
                      <c:pt idx="11">
                        <c:v>1005</c:v>
                      </c:pt>
                      <c:pt idx="12">
                        <c:v>1126</c:v>
                      </c:pt>
                      <c:pt idx="13">
                        <c:v>784</c:v>
                      </c:pt>
                      <c:pt idx="14">
                        <c:v>563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F0F7-409C-9F13-33F5AC3A9695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Permits'!$A$40</c15:sqref>
                        </c15:formulaRef>
                      </c:ext>
                    </c:extLst>
                    <c:strCache>
                      <c:ptCount val="1"/>
                      <c:pt idx="0">
                        <c:v>McCulloch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Permits'!$B$40:$Y$40</c15:sqref>
                        </c15:fullRef>
                        <c15:formulaRef>
                          <c15:sqref>'New Permits'!$B$40:$P$40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0</c:v>
                      </c:pt>
                      <c:pt idx="2">
                        <c:v>9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2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5</c:v>
                      </c:pt>
                      <c:pt idx="9">
                        <c:v>11</c:v>
                      </c:pt>
                      <c:pt idx="10">
                        <c:v>2</c:v>
                      </c:pt>
                      <c:pt idx="11">
                        <c:v>6</c:v>
                      </c:pt>
                      <c:pt idx="12">
                        <c:v>3</c:v>
                      </c:pt>
                      <c:pt idx="13">
                        <c:v>7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F0F7-409C-9F13-33F5AC3A9695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Permits'!$A$41</c15:sqref>
                        </c15:formulaRef>
                      </c:ext>
                    </c:extLst>
                    <c:strCache>
                      <c:ptCount val="1"/>
                      <c:pt idx="0">
                        <c:v>Menard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Permits'!$B$41:$Y$41</c15:sqref>
                        </c15:fullRef>
                        <c15:formulaRef>
                          <c15:sqref>'New Permits'!$B$41:$P$41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21</c:v>
                      </c:pt>
                      <c:pt idx="1">
                        <c:v>17</c:v>
                      </c:pt>
                      <c:pt idx="2">
                        <c:v>15</c:v>
                      </c:pt>
                      <c:pt idx="3">
                        <c:v>35</c:v>
                      </c:pt>
                      <c:pt idx="4">
                        <c:v>50</c:v>
                      </c:pt>
                      <c:pt idx="5">
                        <c:v>42</c:v>
                      </c:pt>
                      <c:pt idx="6">
                        <c:v>30</c:v>
                      </c:pt>
                      <c:pt idx="7">
                        <c:v>19</c:v>
                      </c:pt>
                      <c:pt idx="8">
                        <c:v>10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F0F7-409C-9F13-33F5AC3A9695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Permits'!$A$43</c15:sqref>
                        </c15:formulaRef>
                      </c:ext>
                    </c:extLst>
                    <c:strCache>
                      <c:ptCount val="1"/>
                      <c:pt idx="0">
                        <c:v>Mitchell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Permits'!$B$43:$Y$43</c15:sqref>
                        </c15:fullRef>
                        <c15:formulaRef>
                          <c15:sqref>'New Permits'!$B$43:$P$43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217</c:v>
                      </c:pt>
                      <c:pt idx="1">
                        <c:v>261</c:v>
                      </c:pt>
                      <c:pt idx="2">
                        <c:v>128</c:v>
                      </c:pt>
                      <c:pt idx="3">
                        <c:v>160</c:v>
                      </c:pt>
                      <c:pt idx="4">
                        <c:v>129</c:v>
                      </c:pt>
                      <c:pt idx="5">
                        <c:v>130</c:v>
                      </c:pt>
                      <c:pt idx="6">
                        <c:v>132</c:v>
                      </c:pt>
                      <c:pt idx="7">
                        <c:v>67</c:v>
                      </c:pt>
                      <c:pt idx="8">
                        <c:v>17</c:v>
                      </c:pt>
                      <c:pt idx="9">
                        <c:v>6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F0F7-409C-9F13-33F5AC3A9695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Permits'!$A$44</c15:sqref>
                        </c15:formulaRef>
                      </c:ext>
                    </c:extLst>
                    <c:strCache>
                      <c:ptCount val="1"/>
                      <c:pt idx="0">
                        <c:v>Moore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Permits'!$B$44:$Y$44</c15:sqref>
                        </c15:fullRef>
                        <c15:formulaRef>
                          <c15:sqref>'New Permits'!$B$44:$P$44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43</c:v>
                      </c:pt>
                      <c:pt idx="1">
                        <c:v>59</c:v>
                      </c:pt>
                      <c:pt idx="2">
                        <c:v>32</c:v>
                      </c:pt>
                      <c:pt idx="3">
                        <c:v>23</c:v>
                      </c:pt>
                      <c:pt idx="4">
                        <c:v>52</c:v>
                      </c:pt>
                      <c:pt idx="5">
                        <c:v>38</c:v>
                      </c:pt>
                      <c:pt idx="6">
                        <c:v>18</c:v>
                      </c:pt>
                      <c:pt idx="7">
                        <c:v>88</c:v>
                      </c:pt>
                      <c:pt idx="8">
                        <c:v>63</c:v>
                      </c:pt>
                      <c:pt idx="9">
                        <c:v>30</c:v>
                      </c:pt>
                      <c:pt idx="10">
                        <c:v>67</c:v>
                      </c:pt>
                      <c:pt idx="11">
                        <c:v>44</c:v>
                      </c:pt>
                      <c:pt idx="12">
                        <c:v>59</c:v>
                      </c:pt>
                      <c:pt idx="13">
                        <c:v>9</c:v>
                      </c:pt>
                      <c:pt idx="14">
                        <c:v>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F0F7-409C-9F13-33F5AC3A9695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Permits'!$A$45</c15:sqref>
                        </c15:formulaRef>
                      </c:ext>
                    </c:extLst>
                    <c:strCache>
                      <c:ptCount val="1"/>
                      <c:pt idx="0">
                        <c:v>Motley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Permits'!$B$45:$Y$45</c15:sqref>
                        </c15:fullRef>
                        <c15:formulaRef>
                          <c15:sqref>'New Permits'!$B$45:$P$45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4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5</c:v>
                      </c:pt>
                      <c:pt idx="10">
                        <c:v>4</c:v>
                      </c:pt>
                      <c:pt idx="11">
                        <c:v>6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F0F7-409C-9F13-33F5AC3A9695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Permits'!$A$46</c15:sqref>
                        </c15:formulaRef>
                      </c:ext>
                    </c:extLst>
                    <c:strCache>
                      <c:ptCount val="1"/>
                      <c:pt idx="0">
                        <c:v>Nolan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Permits'!$B$46:$Y$46</c15:sqref>
                        </c15:fullRef>
                        <c15:formulaRef>
                          <c15:sqref>'New Permits'!$B$46:$P$46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81</c:v>
                      </c:pt>
                      <c:pt idx="1">
                        <c:v>76</c:v>
                      </c:pt>
                      <c:pt idx="2">
                        <c:v>33</c:v>
                      </c:pt>
                      <c:pt idx="3">
                        <c:v>60</c:v>
                      </c:pt>
                      <c:pt idx="4">
                        <c:v>104</c:v>
                      </c:pt>
                      <c:pt idx="5">
                        <c:v>103</c:v>
                      </c:pt>
                      <c:pt idx="6">
                        <c:v>92</c:v>
                      </c:pt>
                      <c:pt idx="7">
                        <c:v>95</c:v>
                      </c:pt>
                      <c:pt idx="8">
                        <c:v>52</c:v>
                      </c:pt>
                      <c:pt idx="9">
                        <c:v>29</c:v>
                      </c:pt>
                      <c:pt idx="10">
                        <c:v>36</c:v>
                      </c:pt>
                      <c:pt idx="11">
                        <c:v>38</c:v>
                      </c:pt>
                      <c:pt idx="12">
                        <c:v>36</c:v>
                      </c:pt>
                      <c:pt idx="13">
                        <c:v>22</c:v>
                      </c:pt>
                      <c:pt idx="14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F0F7-409C-9F13-33F5AC3A9695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Permits'!$A$47</c15:sqref>
                        </c15:formulaRef>
                      </c:ext>
                    </c:extLst>
                    <c:strCache>
                      <c:ptCount val="1"/>
                      <c:pt idx="0">
                        <c:v>Ochiltree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Permits'!$B$47:$Y$47</c15:sqref>
                        </c15:fullRef>
                        <c15:formulaRef>
                          <c15:sqref>'New Permits'!$B$47:$P$47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83</c:v>
                      </c:pt>
                      <c:pt idx="1">
                        <c:v>117</c:v>
                      </c:pt>
                      <c:pt idx="2">
                        <c:v>92</c:v>
                      </c:pt>
                      <c:pt idx="3">
                        <c:v>103</c:v>
                      </c:pt>
                      <c:pt idx="4">
                        <c:v>104</c:v>
                      </c:pt>
                      <c:pt idx="5">
                        <c:v>139</c:v>
                      </c:pt>
                      <c:pt idx="6">
                        <c:v>188</c:v>
                      </c:pt>
                      <c:pt idx="7">
                        <c:v>208</c:v>
                      </c:pt>
                      <c:pt idx="8">
                        <c:v>73</c:v>
                      </c:pt>
                      <c:pt idx="9">
                        <c:v>25</c:v>
                      </c:pt>
                      <c:pt idx="10">
                        <c:v>45</c:v>
                      </c:pt>
                      <c:pt idx="11">
                        <c:v>41</c:v>
                      </c:pt>
                      <c:pt idx="12">
                        <c:v>21</c:v>
                      </c:pt>
                      <c:pt idx="13">
                        <c:v>6</c:v>
                      </c:pt>
                      <c:pt idx="14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F0F7-409C-9F13-33F5AC3A9695}"/>
                  </c:ext>
                </c:extLst>
              </c15:ser>
            </c15:filteredLineSeries>
            <c15:filteredLine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Permits'!$A$48</c15:sqref>
                        </c15:formulaRef>
                      </c:ext>
                    </c:extLst>
                    <c:strCache>
                      <c:ptCount val="1"/>
                      <c:pt idx="0">
                        <c:v>Pecos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Permits'!$B$48:$Y$48</c15:sqref>
                        </c15:fullRef>
                        <c15:formulaRef>
                          <c15:sqref>'New Permits'!$B$48:$P$48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393</c:v>
                      </c:pt>
                      <c:pt idx="1">
                        <c:v>337</c:v>
                      </c:pt>
                      <c:pt idx="2">
                        <c:v>107</c:v>
                      </c:pt>
                      <c:pt idx="3">
                        <c:v>160</c:v>
                      </c:pt>
                      <c:pt idx="4">
                        <c:v>91</c:v>
                      </c:pt>
                      <c:pt idx="5">
                        <c:v>140</c:v>
                      </c:pt>
                      <c:pt idx="6">
                        <c:v>128</c:v>
                      </c:pt>
                      <c:pt idx="7">
                        <c:v>183</c:v>
                      </c:pt>
                      <c:pt idx="8">
                        <c:v>98</c:v>
                      </c:pt>
                      <c:pt idx="9">
                        <c:v>119</c:v>
                      </c:pt>
                      <c:pt idx="10">
                        <c:v>259</c:v>
                      </c:pt>
                      <c:pt idx="11">
                        <c:v>391</c:v>
                      </c:pt>
                      <c:pt idx="12">
                        <c:v>413</c:v>
                      </c:pt>
                      <c:pt idx="13">
                        <c:v>121</c:v>
                      </c:pt>
                      <c:pt idx="14">
                        <c:v>118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F0F7-409C-9F13-33F5AC3A9695}"/>
                  </c:ext>
                </c:extLst>
              </c15:ser>
            </c15:filteredLineSeries>
            <c15:filteredLine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Permits'!$A$49</c15:sqref>
                        </c15:formulaRef>
                      </c:ext>
                    </c:extLst>
                    <c:strCache>
                      <c:ptCount val="1"/>
                      <c:pt idx="0">
                        <c:v>Potter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Permits'!$B$49:$Y$49</c15:sqref>
                        </c15:fullRef>
                        <c15:formulaRef>
                          <c15:sqref>'New Permits'!$B$49:$P$49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</c:v>
                      </c:pt>
                      <c:pt idx="1">
                        <c:v>5</c:v>
                      </c:pt>
                      <c:pt idx="2">
                        <c:v>3</c:v>
                      </c:pt>
                      <c:pt idx="3">
                        <c:v>17</c:v>
                      </c:pt>
                      <c:pt idx="4">
                        <c:v>17</c:v>
                      </c:pt>
                      <c:pt idx="5">
                        <c:v>9</c:v>
                      </c:pt>
                      <c:pt idx="6">
                        <c:v>16</c:v>
                      </c:pt>
                      <c:pt idx="7">
                        <c:v>49</c:v>
                      </c:pt>
                      <c:pt idx="8">
                        <c:v>21</c:v>
                      </c:pt>
                      <c:pt idx="9">
                        <c:v>5</c:v>
                      </c:pt>
                      <c:pt idx="10">
                        <c:v>18</c:v>
                      </c:pt>
                      <c:pt idx="11">
                        <c:v>21</c:v>
                      </c:pt>
                      <c:pt idx="12">
                        <c:v>23</c:v>
                      </c:pt>
                      <c:pt idx="13">
                        <c:v>7</c:v>
                      </c:pt>
                      <c:pt idx="14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F0F7-409C-9F13-33F5AC3A9695}"/>
                  </c:ext>
                </c:extLst>
              </c15:ser>
            </c15:filteredLineSeries>
            <c15:filteredLine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Permits'!$A$50</c15:sqref>
                        </c15:formulaRef>
                      </c:ext>
                    </c:extLst>
                    <c:strCache>
                      <c:ptCount val="1"/>
                      <c:pt idx="0">
                        <c:v>Presidio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Permits'!$B$50:$Y$50</c15:sqref>
                        </c15:fullRef>
                        <c15:formulaRef>
                          <c15:sqref>'New Permits'!$B$50:$P$50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3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F0F7-409C-9F13-33F5AC3A9695}"/>
                  </c:ext>
                </c:extLst>
              </c15:ser>
            </c15:filteredLineSeries>
            <c15:filteredLineSeries>
              <c15:ser>
                <c:idx val="49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Permits'!$A$51</c15:sqref>
                        </c15:formulaRef>
                      </c:ext>
                    </c:extLst>
                    <c:strCache>
                      <c:ptCount val="1"/>
                      <c:pt idx="0">
                        <c:v>Randall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Permits'!$B$51:$Y$51</c15:sqref>
                        </c15:fullRef>
                        <c15:formulaRef>
                          <c15:sqref>'New Permits'!$B$51:$P$51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F0F7-409C-9F13-33F5AC3A9695}"/>
                  </c:ext>
                </c:extLst>
              </c15:ser>
            </c15:filteredLineSeries>
            <c15:filteredLineSeries>
              <c15:ser>
                <c:idx val="50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Permits'!$A$52</c15:sqref>
                        </c15:formulaRef>
                      </c:ext>
                    </c:extLst>
                    <c:strCache>
                      <c:ptCount val="1"/>
                      <c:pt idx="0">
                        <c:v>Reagan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Permits'!$B$52:$Y$52</c15:sqref>
                        </c15:fullRef>
                        <c15:formulaRef>
                          <c15:sqref>'New Permits'!$B$52:$P$52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244</c:v>
                      </c:pt>
                      <c:pt idx="1">
                        <c:v>315</c:v>
                      </c:pt>
                      <c:pt idx="2">
                        <c:v>174</c:v>
                      </c:pt>
                      <c:pt idx="3">
                        <c:v>488</c:v>
                      </c:pt>
                      <c:pt idx="4">
                        <c:v>473</c:v>
                      </c:pt>
                      <c:pt idx="5">
                        <c:v>536</c:v>
                      </c:pt>
                      <c:pt idx="6">
                        <c:v>533</c:v>
                      </c:pt>
                      <c:pt idx="7">
                        <c:v>774</c:v>
                      </c:pt>
                      <c:pt idx="8">
                        <c:v>343</c:v>
                      </c:pt>
                      <c:pt idx="9">
                        <c:v>322</c:v>
                      </c:pt>
                      <c:pt idx="10">
                        <c:v>378</c:v>
                      </c:pt>
                      <c:pt idx="11">
                        <c:v>509</c:v>
                      </c:pt>
                      <c:pt idx="12">
                        <c:v>446</c:v>
                      </c:pt>
                      <c:pt idx="13">
                        <c:v>153</c:v>
                      </c:pt>
                      <c:pt idx="14">
                        <c:v>135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F0F7-409C-9F13-33F5AC3A9695}"/>
                  </c:ext>
                </c:extLst>
              </c15:ser>
            </c15:filteredLineSeries>
            <c15:filteredLineSeries>
              <c15:ser>
                <c:idx val="51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Permits'!$A$53</c15:sqref>
                        </c15:formulaRef>
                      </c:ext>
                    </c:extLst>
                    <c:strCache>
                      <c:ptCount val="1"/>
                      <c:pt idx="0">
                        <c:v>Reeves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Permits'!$B$53:$Y$53</c15:sqref>
                        </c15:fullRef>
                        <c15:formulaRef>
                          <c15:sqref>'New Permits'!$B$53:$P$53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74</c:v>
                      </c:pt>
                      <c:pt idx="1">
                        <c:v>79</c:v>
                      </c:pt>
                      <c:pt idx="2">
                        <c:v>28</c:v>
                      </c:pt>
                      <c:pt idx="3">
                        <c:v>107</c:v>
                      </c:pt>
                      <c:pt idx="4">
                        <c:v>407</c:v>
                      </c:pt>
                      <c:pt idx="5">
                        <c:v>428</c:v>
                      </c:pt>
                      <c:pt idx="6">
                        <c:v>570</c:v>
                      </c:pt>
                      <c:pt idx="7">
                        <c:v>752</c:v>
                      </c:pt>
                      <c:pt idx="8">
                        <c:v>506</c:v>
                      </c:pt>
                      <c:pt idx="9">
                        <c:v>592</c:v>
                      </c:pt>
                      <c:pt idx="10">
                        <c:v>1391</c:v>
                      </c:pt>
                      <c:pt idx="11">
                        <c:v>1736</c:v>
                      </c:pt>
                      <c:pt idx="12">
                        <c:v>1412</c:v>
                      </c:pt>
                      <c:pt idx="13">
                        <c:v>670</c:v>
                      </c:pt>
                      <c:pt idx="14">
                        <c:v>332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F0F7-409C-9F13-33F5AC3A9695}"/>
                  </c:ext>
                </c:extLst>
              </c15:ser>
            </c15:filteredLineSeries>
            <c15:filteredLineSeries>
              <c15:ser>
                <c:idx val="52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Permits'!$A$54</c15:sqref>
                        </c15:formulaRef>
                      </c:ext>
                    </c:extLst>
                    <c:strCache>
                      <c:ptCount val="1"/>
                      <c:pt idx="0">
                        <c:v>Roberts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Permits'!$B$54:$Y$54</c15:sqref>
                        </c15:fullRef>
                        <c15:formulaRef>
                          <c15:sqref>'New Permits'!$B$54:$P$54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169</c:v>
                      </c:pt>
                      <c:pt idx="1">
                        <c:v>188</c:v>
                      </c:pt>
                      <c:pt idx="2">
                        <c:v>90</c:v>
                      </c:pt>
                      <c:pt idx="3">
                        <c:v>80</c:v>
                      </c:pt>
                      <c:pt idx="4">
                        <c:v>87</c:v>
                      </c:pt>
                      <c:pt idx="5">
                        <c:v>96</c:v>
                      </c:pt>
                      <c:pt idx="6">
                        <c:v>74</c:v>
                      </c:pt>
                      <c:pt idx="7">
                        <c:v>128</c:v>
                      </c:pt>
                      <c:pt idx="8">
                        <c:v>29</c:v>
                      </c:pt>
                      <c:pt idx="9">
                        <c:v>12</c:v>
                      </c:pt>
                      <c:pt idx="10">
                        <c:v>20</c:v>
                      </c:pt>
                      <c:pt idx="11">
                        <c:v>18</c:v>
                      </c:pt>
                      <c:pt idx="12">
                        <c:v>6</c:v>
                      </c:pt>
                      <c:pt idx="13">
                        <c:v>4</c:v>
                      </c:pt>
                      <c:pt idx="1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F0F7-409C-9F13-33F5AC3A9695}"/>
                  </c:ext>
                </c:extLst>
              </c15:ser>
            </c15:filteredLineSeries>
            <c15:filteredLineSeries>
              <c15:ser>
                <c:idx val="53"/>
                <c:order val="5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Permits'!$A$55</c15:sqref>
                        </c15:formulaRef>
                      </c:ext>
                    </c:extLst>
                    <c:strCache>
                      <c:ptCount val="1"/>
                      <c:pt idx="0">
                        <c:v>Runnels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Permits'!$B$55:$Y$55</c15:sqref>
                        </c15:fullRef>
                        <c15:formulaRef>
                          <c15:sqref>'New Permits'!$B$55:$P$55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73</c:v>
                      </c:pt>
                      <c:pt idx="1">
                        <c:v>76</c:v>
                      </c:pt>
                      <c:pt idx="2">
                        <c:v>32</c:v>
                      </c:pt>
                      <c:pt idx="3">
                        <c:v>48</c:v>
                      </c:pt>
                      <c:pt idx="4">
                        <c:v>64</c:v>
                      </c:pt>
                      <c:pt idx="5">
                        <c:v>57</c:v>
                      </c:pt>
                      <c:pt idx="6">
                        <c:v>44</c:v>
                      </c:pt>
                      <c:pt idx="7">
                        <c:v>48</c:v>
                      </c:pt>
                      <c:pt idx="8">
                        <c:v>35</c:v>
                      </c:pt>
                      <c:pt idx="9">
                        <c:v>27</c:v>
                      </c:pt>
                      <c:pt idx="10">
                        <c:v>19</c:v>
                      </c:pt>
                      <c:pt idx="11">
                        <c:v>12</c:v>
                      </c:pt>
                      <c:pt idx="12">
                        <c:v>33</c:v>
                      </c:pt>
                      <c:pt idx="13">
                        <c:v>14</c:v>
                      </c:pt>
                      <c:pt idx="14">
                        <c:v>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F0F7-409C-9F13-33F5AC3A9695}"/>
                  </c:ext>
                </c:extLst>
              </c15:ser>
            </c15:filteredLineSeries>
            <c15:filteredLineSeries>
              <c15:ser>
                <c:idx val="54"/>
                <c:order val="5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Permits'!$A$56</c15:sqref>
                        </c15:formulaRef>
                      </c:ext>
                    </c:extLst>
                    <c:strCache>
                      <c:ptCount val="1"/>
                      <c:pt idx="0">
                        <c:v>Schleicher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Permits'!$B$56:$Y$56</c15:sqref>
                        </c15:fullRef>
                        <c15:formulaRef>
                          <c15:sqref>'New Permits'!$B$56:$P$56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83</c:v>
                      </c:pt>
                      <c:pt idx="1">
                        <c:v>74</c:v>
                      </c:pt>
                      <c:pt idx="2">
                        <c:v>44</c:v>
                      </c:pt>
                      <c:pt idx="3">
                        <c:v>99</c:v>
                      </c:pt>
                      <c:pt idx="4">
                        <c:v>82</c:v>
                      </c:pt>
                      <c:pt idx="5">
                        <c:v>65</c:v>
                      </c:pt>
                      <c:pt idx="6">
                        <c:v>55</c:v>
                      </c:pt>
                      <c:pt idx="7">
                        <c:v>50</c:v>
                      </c:pt>
                      <c:pt idx="8">
                        <c:v>13</c:v>
                      </c:pt>
                      <c:pt idx="9">
                        <c:v>7</c:v>
                      </c:pt>
                      <c:pt idx="10">
                        <c:v>27</c:v>
                      </c:pt>
                      <c:pt idx="11">
                        <c:v>6</c:v>
                      </c:pt>
                      <c:pt idx="12">
                        <c:v>5</c:v>
                      </c:pt>
                      <c:pt idx="13">
                        <c:v>4</c:v>
                      </c:pt>
                      <c:pt idx="14">
                        <c:v>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F0F7-409C-9F13-33F5AC3A9695}"/>
                  </c:ext>
                </c:extLst>
              </c15:ser>
            </c15:filteredLineSeries>
            <c15:filteredLineSeries>
              <c15:ser>
                <c:idx val="55"/>
                <c:order val="5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Permits'!$A$57</c15:sqref>
                        </c15:formulaRef>
                      </c:ext>
                    </c:extLst>
                    <c:strCache>
                      <c:ptCount val="1"/>
                      <c:pt idx="0">
                        <c:v>Scurry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Permits'!$B$57:$Y$57</c15:sqref>
                        </c15:fullRef>
                        <c15:formulaRef>
                          <c15:sqref>'New Permits'!$B$57:$P$57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75</c:v>
                      </c:pt>
                      <c:pt idx="1">
                        <c:v>135</c:v>
                      </c:pt>
                      <c:pt idx="2">
                        <c:v>66</c:v>
                      </c:pt>
                      <c:pt idx="3">
                        <c:v>75</c:v>
                      </c:pt>
                      <c:pt idx="4">
                        <c:v>115</c:v>
                      </c:pt>
                      <c:pt idx="5">
                        <c:v>83</c:v>
                      </c:pt>
                      <c:pt idx="6">
                        <c:v>157</c:v>
                      </c:pt>
                      <c:pt idx="7">
                        <c:v>152</c:v>
                      </c:pt>
                      <c:pt idx="8">
                        <c:v>61</c:v>
                      </c:pt>
                      <c:pt idx="9">
                        <c:v>86</c:v>
                      </c:pt>
                      <c:pt idx="10">
                        <c:v>102</c:v>
                      </c:pt>
                      <c:pt idx="11">
                        <c:v>98</c:v>
                      </c:pt>
                      <c:pt idx="12">
                        <c:v>90</c:v>
                      </c:pt>
                      <c:pt idx="13">
                        <c:v>59</c:v>
                      </c:pt>
                      <c:pt idx="14">
                        <c:v>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F0F7-409C-9F13-33F5AC3A9695}"/>
                  </c:ext>
                </c:extLst>
              </c15:ser>
            </c15:filteredLineSeries>
            <c15:filteredLineSeries>
              <c15:ser>
                <c:idx val="56"/>
                <c:order val="5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Permits'!$A$58</c15:sqref>
                        </c15:formulaRef>
                      </c:ext>
                    </c:extLst>
                    <c:strCache>
                      <c:ptCount val="1"/>
                      <c:pt idx="0">
                        <c:v>Sherman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Permits'!$B$58:$Y$58</c15:sqref>
                        </c15:fullRef>
                        <c15:formulaRef>
                          <c15:sqref>'New Permits'!$B$58:$P$58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90</c:v>
                      </c:pt>
                      <c:pt idx="1">
                        <c:v>85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33</c:v>
                      </c:pt>
                      <c:pt idx="5">
                        <c:v>12</c:v>
                      </c:pt>
                      <c:pt idx="6">
                        <c:v>11</c:v>
                      </c:pt>
                      <c:pt idx="7">
                        <c:v>9</c:v>
                      </c:pt>
                      <c:pt idx="8">
                        <c:v>6</c:v>
                      </c:pt>
                      <c:pt idx="9">
                        <c:v>0</c:v>
                      </c:pt>
                      <c:pt idx="10">
                        <c:v>10</c:v>
                      </c:pt>
                      <c:pt idx="11">
                        <c:v>13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F0F7-409C-9F13-33F5AC3A9695}"/>
                  </c:ext>
                </c:extLst>
              </c15:ser>
            </c15:filteredLineSeries>
            <c15:filteredLineSeries>
              <c15:ser>
                <c:idx val="57"/>
                <c:order val="5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Permits'!$A$59</c15:sqref>
                        </c15:formulaRef>
                      </c:ext>
                    </c:extLst>
                    <c:strCache>
                      <c:ptCount val="1"/>
                      <c:pt idx="0">
                        <c:v>Sterling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Permits'!$B$59:$Y$59</c15:sqref>
                        </c15:fullRef>
                        <c15:formulaRef>
                          <c15:sqref>'New Permits'!$B$59:$P$59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45</c:v>
                      </c:pt>
                      <c:pt idx="1">
                        <c:v>43</c:v>
                      </c:pt>
                      <c:pt idx="2">
                        <c:v>28</c:v>
                      </c:pt>
                      <c:pt idx="3">
                        <c:v>31</c:v>
                      </c:pt>
                      <c:pt idx="4">
                        <c:v>43</c:v>
                      </c:pt>
                      <c:pt idx="5">
                        <c:v>69</c:v>
                      </c:pt>
                      <c:pt idx="6">
                        <c:v>71</c:v>
                      </c:pt>
                      <c:pt idx="7">
                        <c:v>30</c:v>
                      </c:pt>
                      <c:pt idx="8">
                        <c:v>15</c:v>
                      </c:pt>
                      <c:pt idx="9">
                        <c:v>9</c:v>
                      </c:pt>
                      <c:pt idx="10">
                        <c:v>9</c:v>
                      </c:pt>
                      <c:pt idx="11">
                        <c:v>4</c:v>
                      </c:pt>
                      <c:pt idx="12">
                        <c:v>13</c:v>
                      </c:pt>
                      <c:pt idx="13">
                        <c:v>2</c:v>
                      </c:pt>
                      <c:pt idx="14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F0F7-409C-9F13-33F5AC3A9695}"/>
                  </c:ext>
                </c:extLst>
              </c15:ser>
            </c15:filteredLineSeries>
            <c15:filteredLineSeries>
              <c15:ser>
                <c:idx val="58"/>
                <c:order val="5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Permits'!$A$60</c15:sqref>
                        </c15:formulaRef>
                      </c:ext>
                    </c:extLst>
                    <c:strCache>
                      <c:ptCount val="1"/>
                      <c:pt idx="0">
                        <c:v>Stonewall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Permits'!$B$60:$Y$60</c15:sqref>
                        </c15:fullRef>
                        <c15:formulaRef>
                          <c15:sqref>'New Permits'!$B$60:$P$60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64</c:v>
                      </c:pt>
                      <c:pt idx="1">
                        <c:v>73</c:v>
                      </c:pt>
                      <c:pt idx="2">
                        <c:v>39</c:v>
                      </c:pt>
                      <c:pt idx="3">
                        <c:v>117</c:v>
                      </c:pt>
                      <c:pt idx="4">
                        <c:v>131</c:v>
                      </c:pt>
                      <c:pt idx="5">
                        <c:v>92</c:v>
                      </c:pt>
                      <c:pt idx="6">
                        <c:v>62</c:v>
                      </c:pt>
                      <c:pt idx="7">
                        <c:v>103</c:v>
                      </c:pt>
                      <c:pt idx="8">
                        <c:v>49</c:v>
                      </c:pt>
                      <c:pt idx="9">
                        <c:v>28</c:v>
                      </c:pt>
                      <c:pt idx="10">
                        <c:v>59</c:v>
                      </c:pt>
                      <c:pt idx="11">
                        <c:v>49</c:v>
                      </c:pt>
                      <c:pt idx="12">
                        <c:v>27</c:v>
                      </c:pt>
                      <c:pt idx="13">
                        <c:v>0</c:v>
                      </c:pt>
                      <c:pt idx="14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F0F7-409C-9F13-33F5AC3A9695}"/>
                  </c:ext>
                </c:extLst>
              </c15:ser>
            </c15:filteredLineSeries>
            <c15:filteredLineSeries>
              <c15:ser>
                <c:idx val="59"/>
                <c:order val="5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Permits'!$A$61</c15:sqref>
                        </c15:formulaRef>
                      </c:ext>
                    </c:extLst>
                    <c:strCache>
                      <c:ptCount val="1"/>
                      <c:pt idx="0">
                        <c:v>Sutton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Permits'!$B$61:$Y$61</c15:sqref>
                        </c15:fullRef>
                        <c15:formulaRef>
                          <c15:sqref>'New Permits'!$B$61:$P$61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587</c:v>
                      </c:pt>
                      <c:pt idx="1">
                        <c:v>349</c:v>
                      </c:pt>
                      <c:pt idx="2">
                        <c:v>107</c:v>
                      </c:pt>
                      <c:pt idx="3">
                        <c:v>98</c:v>
                      </c:pt>
                      <c:pt idx="4">
                        <c:v>33</c:v>
                      </c:pt>
                      <c:pt idx="5">
                        <c:v>34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26</c:v>
                      </c:pt>
                      <c:pt idx="13">
                        <c:v>10</c:v>
                      </c:pt>
                      <c:pt idx="14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F0F7-409C-9F13-33F5AC3A9695}"/>
                  </c:ext>
                </c:extLst>
              </c15:ser>
            </c15:filteredLineSeries>
            <c15:filteredLineSeries>
              <c15:ser>
                <c:idx val="60"/>
                <c:order val="6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Permits'!$A$62</c15:sqref>
                        </c15:formulaRef>
                      </c:ext>
                    </c:extLst>
                    <c:strCache>
                      <c:ptCount val="1"/>
                      <c:pt idx="0">
                        <c:v>Swisher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Permits'!$B$62:$Y$62</c15:sqref>
                        </c15:fullRef>
                        <c15:formulaRef>
                          <c15:sqref>'New Permits'!$B$62:$P$62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C-F0F7-409C-9F13-33F5AC3A9695}"/>
                  </c:ext>
                </c:extLst>
              </c15:ser>
            </c15:filteredLineSeries>
            <c15:filteredLineSeries>
              <c15:ser>
                <c:idx val="61"/>
                <c:order val="6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Permits'!$A$63</c15:sqref>
                        </c15:formulaRef>
                      </c:ext>
                    </c:extLst>
                    <c:strCache>
                      <c:ptCount val="1"/>
                      <c:pt idx="0">
                        <c:v>Taylor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Permits'!$B$63:$Y$63</c15:sqref>
                        </c15:fullRef>
                        <c15:formulaRef>
                          <c15:sqref>'New Permits'!$B$63:$P$63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57</c:v>
                      </c:pt>
                      <c:pt idx="1">
                        <c:v>34</c:v>
                      </c:pt>
                      <c:pt idx="2">
                        <c:v>29</c:v>
                      </c:pt>
                      <c:pt idx="3">
                        <c:v>39</c:v>
                      </c:pt>
                      <c:pt idx="4">
                        <c:v>33</c:v>
                      </c:pt>
                      <c:pt idx="5">
                        <c:v>46</c:v>
                      </c:pt>
                      <c:pt idx="6">
                        <c:v>52</c:v>
                      </c:pt>
                      <c:pt idx="7">
                        <c:v>50</c:v>
                      </c:pt>
                      <c:pt idx="8">
                        <c:v>22</c:v>
                      </c:pt>
                      <c:pt idx="9">
                        <c:v>26</c:v>
                      </c:pt>
                      <c:pt idx="10">
                        <c:v>36</c:v>
                      </c:pt>
                      <c:pt idx="11">
                        <c:v>15</c:v>
                      </c:pt>
                      <c:pt idx="12">
                        <c:v>25</c:v>
                      </c:pt>
                      <c:pt idx="13">
                        <c:v>22</c:v>
                      </c:pt>
                      <c:pt idx="14">
                        <c:v>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F0F7-409C-9F13-33F5AC3A9695}"/>
                  </c:ext>
                </c:extLst>
              </c15:ser>
            </c15:filteredLineSeries>
            <c15:filteredLineSeries>
              <c15:ser>
                <c:idx val="62"/>
                <c:order val="6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Permits'!$A$64</c15:sqref>
                        </c15:formulaRef>
                      </c:ext>
                    </c:extLst>
                    <c:strCache>
                      <c:ptCount val="1"/>
                      <c:pt idx="0">
                        <c:v>Terrell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Permits'!$B$64:$Y$64</c15:sqref>
                        </c15:fullRef>
                        <c15:formulaRef>
                          <c15:sqref>'New Permits'!$B$64:$P$64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51</c:v>
                      </c:pt>
                      <c:pt idx="1">
                        <c:v>64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6</c:v>
                      </c:pt>
                      <c:pt idx="7">
                        <c:v>14</c:v>
                      </c:pt>
                      <c:pt idx="8">
                        <c:v>7</c:v>
                      </c:pt>
                      <c:pt idx="9">
                        <c:v>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F0F7-409C-9F13-33F5AC3A9695}"/>
                  </c:ext>
                </c:extLst>
              </c15:ser>
            </c15:filteredLineSeries>
            <c15:filteredLineSeries>
              <c15:ser>
                <c:idx val="63"/>
                <c:order val="6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Permits'!$A$65</c15:sqref>
                        </c15:formulaRef>
                      </c:ext>
                    </c:extLst>
                    <c:strCache>
                      <c:ptCount val="1"/>
                      <c:pt idx="0">
                        <c:v>Terry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Permits'!$B$65:$Y$65</c15:sqref>
                        </c15:fullRef>
                        <c15:formulaRef>
                          <c15:sqref>'New Permits'!$B$65:$P$65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22</c:v>
                      </c:pt>
                      <c:pt idx="1">
                        <c:v>33</c:v>
                      </c:pt>
                      <c:pt idx="2">
                        <c:v>21</c:v>
                      </c:pt>
                      <c:pt idx="3">
                        <c:v>26</c:v>
                      </c:pt>
                      <c:pt idx="4">
                        <c:v>53</c:v>
                      </c:pt>
                      <c:pt idx="5">
                        <c:v>31</c:v>
                      </c:pt>
                      <c:pt idx="6">
                        <c:v>25</c:v>
                      </c:pt>
                      <c:pt idx="7">
                        <c:v>75</c:v>
                      </c:pt>
                      <c:pt idx="8">
                        <c:v>3</c:v>
                      </c:pt>
                      <c:pt idx="9">
                        <c:v>14</c:v>
                      </c:pt>
                      <c:pt idx="10">
                        <c:v>17</c:v>
                      </c:pt>
                      <c:pt idx="11">
                        <c:v>7</c:v>
                      </c:pt>
                      <c:pt idx="12">
                        <c:v>4</c:v>
                      </c:pt>
                      <c:pt idx="13">
                        <c:v>1</c:v>
                      </c:pt>
                      <c:pt idx="14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F0F7-409C-9F13-33F5AC3A9695}"/>
                  </c:ext>
                </c:extLst>
              </c15:ser>
            </c15:filteredLineSeries>
            <c15:filteredLineSeries>
              <c15:ser>
                <c:idx val="64"/>
                <c:order val="6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Permits'!$A$66</c15:sqref>
                        </c15:formulaRef>
                      </c:ext>
                    </c:extLst>
                    <c:strCache>
                      <c:ptCount val="1"/>
                      <c:pt idx="0">
                        <c:v>Tom Green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Permits'!$B$66:$Y$66</c15:sqref>
                        </c15:fullRef>
                        <c15:formulaRef>
                          <c15:sqref>'New Permits'!$B$66:$P$66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37</c:v>
                      </c:pt>
                      <c:pt idx="1">
                        <c:v>37</c:v>
                      </c:pt>
                      <c:pt idx="2">
                        <c:v>50</c:v>
                      </c:pt>
                      <c:pt idx="3">
                        <c:v>31</c:v>
                      </c:pt>
                      <c:pt idx="4">
                        <c:v>36</c:v>
                      </c:pt>
                      <c:pt idx="5">
                        <c:v>34</c:v>
                      </c:pt>
                      <c:pt idx="6">
                        <c:v>30</c:v>
                      </c:pt>
                      <c:pt idx="7">
                        <c:v>29</c:v>
                      </c:pt>
                      <c:pt idx="8">
                        <c:v>18</c:v>
                      </c:pt>
                      <c:pt idx="9">
                        <c:v>10</c:v>
                      </c:pt>
                      <c:pt idx="10">
                        <c:v>21</c:v>
                      </c:pt>
                      <c:pt idx="11">
                        <c:v>20</c:v>
                      </c:pt>
                      <c:pt idx="12">
                        <c:v>6</c:v>
                      </c:pt>
                      <c:pt idx="13">
                        <c:v>0</c:v>
                      </c:pt>
                      <c:pt idx="14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F0F7-409C-9F13-33F5AC3A9695}"/>
                  </c:ext>
                </c:extLst>
              </c15:ser>
            </c15:filteredLineSeries>
            <c15:filteredLineSeries>
              <c15:ser>
                <c:idx val="65"/>
                <c:order val="6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Permits'!$A$67</c15:sqref>
                        </c15:formulaRef>
                      </c:ext>
                    </c:extLst>
                    <c:strCache>
                      <c:ptCount val="1"/>
                      <c:pt idx="0">
                        <c:v>Upton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Permits'!$B$67:$Y$67</c15:sqref>
                        </c15:fullRef>
                        <c15:formulaRef>
                          <c15:sqref>'New Permits'!$B$67:$P$67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401</c:v>
                      </c:pt>
                      <c:pt idx="1">
                        <c:v>604</c:v>
                      </c:pt>
                      <c:pt idx="2">
                        <c:v>239</c:v>
                      </c:pt>
                      <c:pt idx="3">
                        <c:v>643</c:v>
                      </c:pt>
                      <c:pt idx="4">
                        <c:v>656</c:v>
                      </c:pt>
                      <c:pt idx="5">
                        <c:v>696</c:v>
                      </c:pt>
                      <c:pt idx="6">
                        <c:v>771</c:v>
                      </c:pt>
                      <c:pt idx="7">
                        <c:v>892</c:v>
                      </c:pt>
                      <c:pt idx="8">
                        <c:v>420</c:v>
                      </c:pt>
                      <c:pt idx="9">
                        <c:v>325</c:v>
                      </c:pt>
                      <c:pt idx="10">
                        <c:v>323</c:v>
                      </c:pt>
                      <c:pt idx="11">
                        <c:v>400</c:v>
                      </c:pt>
                      <c:pt idx="12">
                        <c:v>510</c:v>
                      </c:pt>
                      <c:pt idx="13">
                        <c:v>344</c:v>
                      </c:pt>
                      <c:pt idx="14">
                        <c:v>302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F0F7-409C-9F13-33F5AC3A9695}"/>
                  </c:ext>
                </c:extLst>
              </c15:ser>
            </c15:filteredLineSeries>
            <c15:filteredLineSeries>
              <c15:ser>
                <c:idx val="66"/>
                <c:order val="6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Permits'!$A$68</c15:sqref>
                        </c15:formulaRef>
                      </c:ext>
                    </c:extLst>
                    <c:strCache>
                      <c:ptCount val="1"/>
                      <c:pt idx="0">
                        <c:v>Val Verde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Permits'!$B$68:$Y$68</c15:sqref>
                        </c15:fullRef>
                        <c15:formulaRef>
                          <c15:sqref>'New Permits'!$B$68:$P$68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23</c:v>
                      </c:pt>
                      <c:pt idx="1">
                        <c:v>16</c:v>
                      </c:pt>
                      <c:pt idx="2">
                        <c:v>5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4</c:v>
                      </c:pt>
                      <c:pt idx="12">
                        <c:v>6</c:v>
                      </c:pt>
                      <c:pt idx="13">
                        <c:v>1</c:v>
                      </c:pt>
                      <c:pt idx="14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F0F7-409C-9F13-33F5AC3A9695}"/>
                  </c:ext>
                </c:extLst>
              </c15:ser>
            </c15:filteredLineSeries>
            <c15:filteredLineSeries>
              <c15:ser>
                <c:idx val="67"/>
                <c:order val="6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Permits'!$A$69</c15:sqref>
                        </c15:formulaRef>
                      </c:ext>
                    </c:extLst>
                    <c:strCache>
                      <c:ptCount val="1"/>
                      <c:pt idx="0">
                        <c:v>Ward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Permits'!$B$69:$Y$69</c15:sqref>
                        </c15:fullRef>
                        <c15:formulaRef>
                          <c15:sqref>'New Permits'!$B$69:$P$69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156</c:v>
                      </c:pt>
                      <c:pt idx="1">
                        <c:v>152</c:v>
                      </c:pt>
                      <c:pt idx="2">
                        <c:v>38</c:v>
                      </c:pt>
                      <c:pt idx="3">
                        <c:v>140</c:v>
                      </c:pt>
                      <c:pt idx="4">
                        <c:v>293</c:v>
                      </c:pt>
                      <c:pt idx="5">
                        <c:v>361</c:v>
                      </c:pt>
                      <c:pt idx="6">
                        <c:v>308</c:v>
                      </c:pt>
                      <c:pt idx="7">
                        <c:v>393</c:v>
                      </c:pt>
                      <c:pt idx="8">
                        <c:v>135</c:v>
                      </c:pt>
                      <c:pt idx="9">
                        <c:v>131</c:v>
                      </c:pt>
                      <c:pt idx="10">
                        <c:v>291</c:v>
                      </c:pt>
                      <c:pt idx="11">
                        <c:v>508</c:v>
                      </c:pt>
                      <c:pt idx="12">
                        <c:v>482</c:v>
                      </c:pt>
                      <c:pt idx="13">
                        <c:v>140</c:v>
                      </c:pt>
                      <c:pt idx="14">
                        <c:v>126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F0F7-409C-9F13-33F5AC3A9695}"/>
                  </c:ext>
                </c:extLst>
              </c15:ser>
            </c15:filteredLineSeries>
            <c15:filteredLineSeries>
              <c15:ser>
                <c:idx val="68"/>
                <c:order val="6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Permits'!$A$70</c15:sqref>
                        </c15:formulaRef>
                      </c:ext>
                    </c:extLst>
                    <c:strCache>
                      <c:ptCount val="1"/>
                      <c:pt idx="0">
                        <c:v>Winkler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Permits'!$B$70:$Y$70</c15:sqref>
                        </c15:fullRef>
                        <c15:formulaRef>
                          <c15:sqref>'New Permits'!$B$70:$P$70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42</c:v>
                      </c:pt>
                      <c:pt idx="1">
                        <c:v>41</c:v>
                      </c:pt>
                      <c:pt idx="2">
                        <c:v>10</c:v>
                      </c:pt>
                      <c:pt idx="3">
                        <c:v>37</c:v>
                      </c:pt>
                      <c:pt idx="4">
                        <c:v>30</c:v>
                      </c:pt>
                      <c:pt idx="5">
                        <c:v>78</c:v>
                      </c:pt>
                      <c:pt idx="6">
                        <c:v>68</c:v>
                      </c:pt>
                      <c:pt idx="7">
                        <c:v>134</c:v>
                      </c:pt>
                      <c:pt idx="8">
                        <c:v>49</c:v>
                      </c:pt>
                      <c:pt idx="9">
                        <c:v>107</c:v>
                      </c:pt>
                      <c:pt idx="10">
                        <c:v>279</c:v>
                      </c:pt>
                      <c:pt idx="11">
                        <c:v>319</c:v>
                      </c:pt>
                      <c:pt idx="12">
                        <c:v>280</c:v>
                      </c:pt>
                      <c:pt idx="13">
                        <c:v>167</c:v>
                      </c:pt>
                      <c:pt idx="14">
                        <c:v>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F0F7-409C-9F13-33F5AC3A9695}"/>
                  </c:ext>
                </c:extLst>
              </c15:ser>
            </c15:filteredLineSeries>
            <c15:filteredLineSeries>
              <c15:ser>
                <c:idx val="69"/>
                <c:order val="6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Permits'!$A$71</c15:sqref>
                        </c15:formulaRef>
                      </c:ext>
                    </c:extLst>
                    <c:strCache>
                      <c:ptCount val="1"/>
                      <c:pt idx="0">
                        <c:v>Yoakum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'New Permits'!$B$1:$Y$1</c15:sqref>
                        </c15:fullRef>
                        <c15:formulaRef>
                          <c15:sqref>'New Permits'!$B$1:$P$1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Permits'!$B$71:$Y$71</c15:sqref>
                        </c15:fullRef>
                        <c15:formulaRef>
                          <c15:sqref>'New Permits'!$B$71:$P$71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81</c:v>
                      </c:pt>
                      <c:pt idx="1">
                        <c:v>111</c:v>
                      </c:pt>
                      <c:pt idx="2">
                        <c:v>54</c:v>
                      </c:pt>
                      <c:pt idx="3">
                        <c:v>108</c:v>
                      </c:pt>
                      <c:pt idx="4">
                        <c:v>171</c:v>
                      </c:pt>
                      <c:pt idx="5">
                        <c:v>193</c:v>
                      </c:pt>
                      <c:pt idx="6">
                        <c:v>267</c:v>
                      </c:pt>
                      <c:pt idx="7">
                        <c:v>227</c:v>
                      </c:pt>
                      <c:pt idx="8">
                        <c:v>140</c:v>
                      </c:pt>
                      <c:pt idx="9">
                        <c:v>114</c:v>
                      </c:pt>
                      <c:pt idx="10">
                        <c:v>219</c:v>
                      </c:pt>
                      <c:pt idx="11">
                        <c:v>195</c:v>
                      </c:pt>
                      <c:pt idx="12">
                        <c:v>186</c:v>
                      </c:pt>
                      <c:pt idx="13">
                        <c:v>67</c:v>
                      </c:pt>
                      <c:pt idx="14">
                        <c:v>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F0F7-409C-9F13-33F5AC3A9695}"/>
                  </c:ext>
                </c:extLst>
              </c15:ser>
            </c15:filteredLineSeries>
          </c:ext>
        </c:extLst>
      </c:lineChart>
      <c:catAx>
        <c:axId val="63151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00463"/>
        <c:crosses val="autoZero"/>
        <c:auto val="1"/>
        <c:lblAlgn val="ctr"/>
        <c:lblOffset val="100"/>
        <c:noMultiLvlLbl val="0"/>
      </c:catAx>
      <c:valAx>
        <c:axId val="63230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1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Permits (2007-2020)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'All Permits'!$B$74</c:f>
              <c:numCache>
                <c:formatCode>General</c:formatCode>
                <c:ptCount val="1"/>
                <c:pt idx="0">
                  <c:v>109.07142857142857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C-4C3D-966B-F17114E15D2E}"/>
            </c:ext>
          </c:extLst>
        </c:ser>
        <c:ser>
          <c:idx val="1"/>
          <c:order val="1"/>
          <c:tx>
            <c:v>2008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'All Permits'!$C$74</c:f>
              <c:numCache>
                <c:formatCode>General</c:formatCode>
                <c:ptCount val="1"/>
                <c:pt idx="0">
                  <c:v>120.04285714285714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14C-4C3D-966B-F17114E15D2E}"/>
            </c:ext>
          </c:extLst>
        </c:ser>
        <c:ser>
          <c:idx val="2"/>
          <c:order val="2"/>
          <c:tx>
            <c:v>2009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'All Permits'!$D$74</c:f>
              <c:numCache>
                <c:formatCode>General</c:formatCode>
                <c:ptCount val="1"/>
                <c:pt idx="0">
                  <c:v>67.314285714285717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14C-4C3D-966B-F17114E15D2E}"/>
            </c:ext>
          </c:extLst>
        </c:ser>
        <c:ser>
          <c:idx val="3"/>
          <c:order val="3"/>
          <c:tx>
            <c:v>2010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'All Permits'!$E$74</c:f>
              <c:numCache>
                <c:formatCode>General</c:formatCode>
                <c:ptCount val="1"/>
                <c:pt idx="0">
                  <c:v>124.2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14C-4C3D-966B-F17114E15D2E}"/>
            </c:ext>
          </c:extLst>
        </c:ser>
        <c:ser>
          <c:idx val="4"/>
          <c:order val="4"/>
          <c:tx>
            <c:v>2011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'All Permits'!$F$74</c:f>
              <c:numCache>
                <c:formatCode>General</c:formatCode>
                <c:ptCount val="1"/>
                <c:pt idx="0">
                  <c:v>159.15714285714284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14C-4C3D-966B-F17114E15D2E}"/>
            </c:ext>
          </c:extLst>
        </c:ser>
        <c:ser>
          <c:idx val="5"/>
          <c:order val="5"/>
          <c:tx>
            <c:v>2012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'All Permits'!$G$74</c:f>
              <c:numCache>
                <c:formatCode>General</c:formatCode>
                <c:ptCount val="1"/>
                <c:pt idx="0">
                  <c:v>158.5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14C-4C3D-966B-F17114E15D2E}"/>
            </c:ext>
          </c:extLst>
        </c:ser>
        <c:ser>
          <c:idx val="6"/>
          <c:order val="6"/>
          <c:tx>
            <c:v>2013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Permits'!$H$74</c:f>
              <c:numCache>
                <c:formatCode>General</c:formatCode>
                <c:ptCount val="1"/>
                <c:pt idx="0">
                  <c:v>171.71428571428572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14C-4C3D-966B-F17114E15D2E}"/>
            </c:ext>
          </c:extLst>
        </c:ser>
        <c:ser>
          <c:idx val="7"/>
          <c:order val="7"/>
          <c:tx>
            <c:v>2014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Permits'!$I$74</c:f>
              <c:numCache>
                <c:formatCode>General</c:formatCode>
                <c:ptCount val="1"/>
                <c:pt idx="0">
                  <c:v>205.71428571428572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14C-4C3D-966B-F17114E15D2E}"/>
            </c:ext>
          </c:extLst>
        </c:ser>
        <c:ser>
          <c:idx val="8"/>
          <c:order val="8"/>
          <c:tx>
            <c:v>2015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Permits'!$J$74</c:f>
              <c:numCache>
                <c:formatCode>General</c:formatCode>
                <c:ptCount val="1"/>
                <c:pt idx="0">
                  <c:v>97.357142857142861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14C-4C3D-966B-F17114E15D2E}"/>
            </c:ext>
          </c:extLst>
        </c:ser>
        <c:ser>
          <c:idx val="9"/>
          <c:order val="9"/>
          <c:tx>
            <c:v>2016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Permits'!$K$74</c:f>
              <c:numCache>
                <c:formatCode>General</c:formatCode>
                <c:ptCount val="1"/>
                <c:pt idx="0">
                  <c:v>87.357142857142861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14C-4C3D-966B-F17114E15D2E}"/>
            </c:ext>
          </c:extLst>
        </c:ser>
        <c:ser>
          <c:idx val="10"/>
          <c:order val="10"/>
          <c:tx>
            <c:v>2017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Permits'!$L$74</c:f>
              <c:numCache>
                <c:formatCode>General</c:formatCode>
                <c:ptCount val="1"/>
                <c:pt idx="0">
                  <c:v>138.01428571428571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14C-4C3D-966B-F17114E15D2E}"/>
            </c:ext>
          </c:extLst>
        </c:ser>
        <c:ser>
          <c:idx val="11"/>
          <c:order val="11"/>
          <c:tx>
            <c:v>2018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Permits'!$M$74</c:f>
              <c:numCache>
                <c:formatCode>General</c:formatCode>
                <c:ptCount val="1"/>
                <c:pt idx="0">
                  <c:v>157.15714285714284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14C-4C3D-966B-F17114E15D2E}"/>
            </c:ext>
          </c:extLst>
        </c:ser>
        <c:ser>
          <c:idx val="12"/>
          <c:order val="12"/>
          <c:tx>
            <c:v>2019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Permits'!$N$74</c:f>
              <c:numCache>
                <c:formatCode>General</c:formatCode>
                <c:ptCount val="1"/>
                <c:pt idx="0">
                  <c:v>151.91428571428571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14C-4C3D-966B-F17114E15D2E}"/>
            </c:ext>
          </c:extLst>
        </c:ser>
        <c:ser>
          <c:idx val="13"/>
          <c:order val="13"/>
          <c:tx>
            <c:v>2020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Permits'!$O$74</c:f>
              <c:numCache>
                <c:formatCode>General</c:formatCode>
                <c:ptCount val="1"/>
                <c:pt idx="0">
                  <c:v>82.257142857142853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14C-4C3D-966B-F17114E15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706191"/>
        <c:axId val="703622223"/>
      </c:barChart>
      <c:catAx>
        <c:axId val="81570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622223"/>
        <c:crosses val="autoZero"/>
        <c:auto val="1"/>
        <c:lblAlgn val="ctr"/>
        <c:lblOffset val="100"/>
        <c:noMultiLvlLbl val="0"/>
      </c:catAx>
      <c:valAx>
        <c:axId val="70362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70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Permits (2007-2020)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'All Permits'!$B$73</c:f>
              <c:numCache>
                <c:formatCode>#,##0</c:formatCode>
                <c:ptCount val="1"/>
                <c:pt idx="0">
                  <c:v>7635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6-497C-B188-FAD748CF8C4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'All Permits'!$C$73</c:f>
              <c:numCache>
                <c:formatCode>#,##0</c:formatCode>
                <c:ptCount val="1"/>
                <c:pt idx="0">
                  <c:v>8403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6-497C-B188-FAD748CF8C4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'All Permits'!$D$73</c:f>
              <c:numCache>
                <c:formatCode>#,##0</c:formatCode>
                <c:ptCount val="1"/>
                <c:pt idx="0">
                  <c:v>4712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6-497C-B188-FAD748CF8C4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'All Permits'!$E$73</c:f>
              <c:numCache>
                <c:formatCode>#,##0</c:formatCode>
                <c:ptCount val="1"/>
                <c:pt idx="0">
                  <c:v>8694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36-497C-B188-FAD748CF8C4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'All Permits'!$F$73</c:f>
              <c:numCache>
                <c:formatCode>#,##0</c:formatCode>
                <c:ptCount val="1"/>
                <c:pt idx="0">
                  <c:v>11141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36-497C-B188-FAD748CF8C42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'All Permits'!$G$73</c:f>
              <c:numCache>
                <c:formatCode>#,##0</c:formatCode>
                <c:ptCount val="1"/>
                <c:pt idx="0">
                  <c:v>11095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36-497C-B188-FAD748CF8C42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Permits'!$H$73</c:f>
              <c:numCache>
                <c:formatCode>#,##0</c:formatCode>
                <c:ptCount val="1"/>
                <c:pt idx="0">
                  <c:v>12020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36-497C-B188-FAD748CF8C42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Permits'!$I$73</c:f>
              <c:numCache>
                <c:formatCode>#,##0</c:formatCode>
                <c:ptCount val="1"/>
                <c:pt idx="0">
                  <c:v>14400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36-497C-B188-FAD748CF8C42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Permits'!$J$73</c:f>
              <c:numCache>
                <c:formatCode>#,##0</c:formatCode>
                <c:ptCount val="1"/>
                <c:pt idx="0">
                  <c:v>6815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436-497C-B188-FAD748CF8C42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Permits'!$K$73</c:f>
              <c:numCache>
                <c:formatCode>#,##0</c:formatCode>
                <c:ptCount val="1"/>
                <c:pt idx="0">
                  <c:v>6115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436-497C-B188-FAD748CF8C42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Permits'!$L$73</c:f>
              <c:numCache>
                <c:formatCode>#,##0</c:formatCode>
                <c:ptCount val="1"/>
                <c:pt idx="0">
                  <c:v>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436-497C-B188-FAD748CF8C42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Permits'!$M$73</c:f>
              <c:numCache>
                <c:formatCode>#,##0</c:formatCode>
                <c:ptCount val="1"/>
                <c:pt idx="0">
                  <c:v>11001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436-497C-B188-FAD748CF8C42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Permits'!$N$73</c:f>
              <c:numCache>
                <c:formatCode>#,##0</c:formatCode>
                <c:ptCount val="1"/>
                <c:pt idx="0">
                  <c:v>10634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436-497C-B188-FAD748CF8C42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Permits'!$O$73</c:f>
              <c:numCache>
                <c:formatCode>#,##0</c:formatCode>
                <c:ptCount val="1"/>
                <c:pt idx="0">
                  <c:v>5758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436-497C-B188-FAD748CF8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706191"/>
        <c:axId val="703622223"/>
      </c:barChart>
      <c:catAx>
        <c:axId val="81570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622223"/>
        <c:crosses val="autoZero"/>
        <c:auto val="1"/>
        <c:lblAlgn val="ctr"/>
        <c:lblOffset val="100"/>
        <c:noMultiLvlLbl val="0"/>
      </c:catAx>
      <c:valAx>
        <c:axId val="70362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70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Permits From Top</a:t>
            </a:r>
            <a:r>
              <a:rPr lang="en-US" baseline="0"/>
              <a:t> 15 counties (2007-2020)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5"/>
          <c:order val="15"/>
          <c:tx>
            <c:strRef>
              <c:f>'All Permits'!$Q$1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'All Permits'!$A$2:$A$73</c15:sqref>
                  </c15:fullRef>
                </c:ext>
              </c:extLst>
              <c:f>'All Permits'!$A$57:$A$72</c:f>
              <c:strCache>
                <c:ptCount val="16"/>
                <c:pt idx="0">
                  <c:v>Irion</c:v>
                </c:pt>
                <c:pt idx="1">
                  <c:v>Gaines</c:v>
                </c:pt>
                <c:pt idx="2">
                  <c:v>Yoakum</c:v>
                </c:pt>
                <c:pt idx="3">
                  <c:v>Pecos</c:v>
                </c:pt>
                <c:pt idx="4">
                  <c:v>Ward</c:v>
                </c:pt>
                <c:pt idx="5">
                  <c:v>Loving </c:v>
                </c:pt>
                <c:pt idx="6">
                  <c:v>Reagan</c:v>
                </c:pt>
                <c:pt idx="7">
                  <c:v>Ector</c:v>
                </c:pt>
                <c:pt idx="8">
                  <c:v>Glasscock</c:v>
                </c:pt>
                <c:pt idx="9">
                  <c:v>Howard</c:v>
                </c:pt>
                <c:pt idx="10">
                  <c:v>Upton</c:v>
                </c:pt>
                <c:pt idx="11">
                  <c:v>Reeves</c:v>
                </c:pt>
                <c:pt idx="12">
                  <c:v>Andrews</c:v>
                </c:pt>
                <c:pt idx="13">
                  <c:v>Martin</c:v>
                </c:pt>
                <c:pt idx="14">
                  <c:v>Midland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Permits'!$Q$2:$Q$73</c15:sqref>
                  </c15:fullRef>
                </c:ext>
              </c:extLst>
              <c:f>'All Permits'!$Q$57:$Q$72</c:f>
              <c:numCache>
                <c:formatCode>General</c:formatCode>
                <c:ptCount val="16"/>
                <c:pt idx="0">
                  <c:v>2768</c:v>
                </c:pt>
                <c:pt idx="1">
                  <c:v>2882</c:v>
                </c:pt>
                <c:pt idx="2">
                  <c:v>2912</c:v>
                </c:pt>
                <c:pt idx="3">
                  <c:v>4133</c:v>
                </c:pt>
                <c:pt idx="4">
                  <c:v>4642</c:v>
                </c:pt>
                <c:pt idx="5">
                  <c:v>5221</c:v>
                </c:pt>
                <c:pt idx="6">
                  <c:v>5845</c:v>
                </c:pt>
                <c:pt idx="7">
                  <c:v>5928</c:v>
                </c:pt>
                <c:pt idx="8">
                  <c:v>6245</c:v>
                </c:pt>
                <c:pt idx="9">
                  <c:v>6285</c:v>
                </c:pt>
                <c:pt idx="10">
                  <c:v>7633</c:v>
                </c:pt>
                <c:pt idx="11">
                  <c:v>9071</c:v>
                </c:pt>
                <c:pt idx="12">
                  <c:v>9735</c:v>
                </c:pt>
                <c:pt idx="13">
                  <c:v>10685</c:v>
                </c:pt>
                <c:pt idx="14">
                  <c:v>11090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9A-495D-812E-C9A83DD62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973199"/>
        <c:axId val="7036130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'All Permits'!$B$1</c15:sqref>
                        </c15:formulaRef>
                      </c:ext>
                    </c:extLst>
                    <c:strCache>
                      <c:ptCount val="1"/>
                      <c:pt idx="0">
                        <c:v>2007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'All Permits'!$A$2:$A$73</c15:sqref>
                        </c15:fullRef>
                        <c15:formulaRef>
                          <c15:sqref>'All Permits'!$A$57:$A$72</c15:sqref>
                        </c15:formulaRef>
                      </c:ext>
                    </c:extLst>
                    <c:strCache>
                      <c:ptCount val="16"/>
                      <c:pt idx="0">
                        <c:v>Irion</c:v>
                      </c:pt>
                      <c:pt idx="1">
                        <c:v>Gaines</c:v>
                      </c:pt>
                      <c:pt idx="2">
                        <c:v>Yoakum</c:v>
                      </c:pt>
                      <c:pt idx="3">
                        <c:v>Pecos</c:v>
                      </c:pt>
                      <c:pt idx="4">
                        <c:v>Ward</c:v>
                      </c:pt>
                      <c:pt idx="5">
                        <c:v>Loving </c:v>
                      </c:pt>
                      <c:pt idx="6">
                        <c:v>Reagan</c:v>
                      </c:pt>
                      <c:pt idx="7">
                        <c:v>Ector</c:v>
                      </c:pt>
                      <c:pt idx="8">
                        <c:v>Glasscock</c:v>
                      </c:pt>
                      <c:pt idx="9">
                        <c:v>Howard</c:v>
                      </c:pt>
                      <c:pt idx="10">
                        <c:v>Upton</c:v>
                      </c:pt>
                      <c:pt idx="11">
                        <c:v>Reeves</c:v>
                      </c:pt>
                      <c:pt idx="12">
                        <c:v>Andrews</c:v>
                      </c:pt>
                      <c:pt idx="13">
                        <c:v>Martin</c:v>
                      </c:pt>
                      <c:pt idx="14">
                        <c:v>Midland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'All Permits'!$B$2:$B$73</c15:sqref>
                        </c15:fullRef>
                        <c15:formulaRef>
                          <c15:sqref>'All Permits'!$B$57:$B$72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123</c:v>
                      </c:pt>
                      <c:pt idx="1">
                        <c:v>247</c:v>
                      </c:pt>
                      <c:pt idx="2">
                        <c:v>183</c:v>
                      </c:pt>
                      <c:pt idx="3">
                        <c:v>541</c:v>
                      </c:pt>
                      <c:pt idx="4">
                        <c:v>307</c:v>
                      </c:pt>
                      <c:pt idx="5">
                        <c:v>79</c:v>
                      </c:pt>
                      <c:pt idx="6">
                        <c:v>252</c:v>
                      </c:pt>
                      <c:pt idx="7">
                        <c:v>232</c:v>
                      </c:pt>
                      <c:pt idx="8">
                        <c:v>108</c:v>
                      </c:pt>
                      <c:pt idx="9">
                        <c:v>129</c:v>
                      </c:pt>
                      <c:pt idx="10">
                        <c:v>420</c:v>
                      </c:pt>
                      <c:pt idx="11">
                        <c:v>89</c:v>
                      </c:pt>
                      <c:pt idx="12">
                        <c:v>429</c:v>
                      </c:pt>
                      <c:pt idx="13">
                        <c:v>365</c:v>
                      </c:pt>
                      <c:pt idx="14">
                        <c:v>220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59A-495D-812E-C9A83DD62AE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Permits'!$C$1</c15:sqref>
                        </c15:formulaRef>
                      </c:ext>
                    </c:extLst>
                    <c:strCache>
                      <c:ptCount val="1"/>
                      <c:pt idx="0">
                        <c:v>2008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Permits'!$A$2:$A$73</c15:sqref>
                        </c15:fullRef>
                        <c15:formulaRef>
                          <c15:sqref>'All Permits'!$A$57:$A$72</c15:sqref>
                        </c15:formulaRef>
                      </c:ext>
                    </c:extLst>
                    <c:strCache>
                      <c:ptCount val="16"/>
                      <c:pt idx="0">
                        <c:v>Irion</c:v>
                      </c:pt>
                      <c:pt idx="1">
                        <c:v>Gaines</c:v>
                      </c:pt>
                      <c:pt idx="2">
                        <c:v>Yoakum</c:v>
                      </c:pt>
                      <c:pt idx="3">
                        <c:v>Pecos</c:v>
                      </c:pt>
                      <c:pt idx="4">
                        <c:v>Ward</c:v>
                      </c:pt>
                      <c:pt idx="5">
                        <c:v>Loving </c:v>
                      </c:pt>
                      <c:pt idx="6">
                        <c:v>Reagan</c:v>
                      </c:pt>
                      <c:pt idx="7">
                        <c:v>Ector</c:v>
                      </c:pt>
                      <c:pt idx="8">
                        <c:v>Glasscock</c:v>
                      </c:pt>
                      <c:pt idx="9">
                        <c:v>Howard</c:v>
                      </c:pt>
                      <c:pt idx="10">
                        <c:v>Upton</c:v>
                      </c:pt>
                      <c:pt idx="11">
                        <c:v>Reeves</c:v>
                      </c:pt>
                      <c:pt idx="12">
                        <c:v>Andrews</c:v>
                      </c:pt>
                      <c:pt idx="13">
                        <c:v>Martin</c:v>
                      </c:pt>
                      <c:pt idx="14">
                        <c:v>Midland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Permits'!$C$2:$C$73</c15:sqref>
                        </c15:fullRef>
                        <c15:formulaRef>
                          <c15:sqref>'All Permits'!$C$57:$C$72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256</c:v>
                      </c:pt>
                      <c:pt idx="1">
                        <c:v>204</c:v>
                      </c:pt>
                      <c:pt idx="2">
                        <c:v>169</c:v>
                      </c:pt>
                      <c:pt idx="3">
                        <c:v>454</c:v>
                      </c:pt>
                      <c:pt idx="4">
                        <c:v>391</c:v>
                      </c:pt>
                      <c:pt idx="5">
                        <c:v>84</c:v>
                      </c:pt>
                      <c:pt idx="6">
                        <c:v>324</c:v>
                      </c:pt>
                      <c:pt idx="7">
                        <c:v>399</c:v>
                      </c:pt>
                      <c:pt idx="8">
                        <c:v>125</c:v>
                      </c:pt>
                      <c:pt idx="9">
                        <c:v>139</c:v>
                      </c:pt>
                      <c:pt idx="10">
                        <c:v>625</c:v>
                      </c:pt>
                      <c:pt idx="11">
                        <c:v>95</c:v>
                      </c:pt>
                      <c:pt idx="12">
                        <c:v>672</c:v>
                      </c:pt>
                      <c:pt idx="13">
                        <c:v>397</c:v>
                      </c:pt>
                      <c:pt idx="14">
                        <c:v>346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59A-495D-812E-C9A83DD62AE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Permits'!$D$1</c15:sqref>
                        </c15:formulaRef>
                      </c:ext>
                    </c:extLst>
                    <c:strCache>
                      <c:ptCount val="1"/>
                      <c:pt idx="0">
                        <c:v>2009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Permits'!$A$2:$A$73</c15:sqref>
                        </c15:fullRef>
                        <c15:formulaRef>
                          <c15:sqref>'All Permits'!$A$57:$A$72</c15:sqref>
                        </c15:formulaRef>
                      </c:ext>
                    </c:extLst>
                    <c:strCache>
                      <c:ptCount val="16"/>
                      <c:pt idx="0">
                        <c:v>Irion</c:v>
                      </c:pt>
                      <c:pt idx="1">
                        <c:v>Gaines</c:v>
                      </c:pt>
                      <c:pt idx="2">
                        <c:v>Yoakum</c:v>
                      </c:pt>
                      <c:pt idx="3">
                        <c:v>Pecos</c:v>
                      </c:pt>
                      <c:pt idx="4">
                        <c:v>Ward</c:v>
                      </c:pt>
                      <c:pt idx="5">
                        <c:v>Loving </c:v>
                      </c:pt>
                      <c:pt idx="6">
                        <c:v>Reagan</c:v>
                      </c:pt>
                      <c:pt idx="7">
                        <c:v>Ector</c:v>
                      </c:pt>
                      <c:pt idx="8">
                        <c:v>Glasscock</c:v>
                      </c:pt>
                      <c:pt idx="9">
                        <c:v>Howard</c:v>
                      </c:pt>
                      <c:pt idx="10">
                        <c:v>Upton</c:v>
                      </c:pt>
                      <c:pt idx="11">
                        <c:v>Reeves</c:v>
                      </c:pt>
                      <c:pt idx="12">
                        <c:v>Andrews</c:v>
                      </c:pt>
                      <c:pt idx="13">
                        <c:v>Martin</c:v>
                      </c:pt>
                      <c:pt idx="14">
                        <c:v>Midland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Permits'!$D$2:$D$73</c15:sqref>
                        </c15:fullRef>
                        <c15:formulaRef>
                          <c15:sqref>'All Permits'!$D$57:$D$72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71</c:v>
                      </c:pt>
                      <c:pt idx="1">
                        <c:v>93</c:v>
                      </c:pt>
                      <c:pt idx="2">
                        <c:v>98</c:v>
                      </c:pt>
                      <c:pt idx="3">
                        <c:v>213</c:v>
                      </c:pt>
                      <c:pt idx="4">
                        <c:v>101</c:v>
                      </c:pt>
                      <c:pt idx="5">
                        <c:v>45</c:v>
                      </c:pt>
                      <c:pt idx="6">
                        <c:v>185</c:v>
                      </c:pt>
                      <c:pt idx="7">
                        <c:v>440</c:v>
                      </c:pt>
                      <c:pt idx="8">
                        <c:v>125</c:v>
                      </c:pt>
                      <c:pt idx="9">
                        <c:v>129</c:v>
                      </c:pt>
                      <c:pt idx="10">
                        <c:v>256</c:v>
                      </c:pt>
                      <c:pt idx="11">
                        <c:v>42</c:v>
                      </c:pt>
                      <c:pt idx="12">
                        <c:v>513</c:v>
                      </c:pt>
                      <c:pt idx="13">
                        <c:v>270</c:v>
                      </c:pt>
                      <c:pt idx="14">
                        <c:v>281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59A-495D-812E-C9A83DD62AE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Permits'!$E$1</c15:sqref>
                        </c15:formulaRef>
                      </c:ext>
                    </c:extLst>
                    <c:strCache>
                      <c:ptCount val="1"/>
                      <c:pt idx="0">
                        <c:v>2010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Permits'!$A$2:$A$73</c15:sqref>
                        </c15:fullRef>
                        <c15:formulaRef>
                          <c15:sqref>'All Permits'!$A$57:$A$72</c15:sqref>
                        </c15:formulaRef>
                      </c:ext>
                    </c:extLst>
                    <c:strCache>
                      <c:ptCount val="16"/>
                      <c:pt idx="0">
                        <c:v>Irion</c:v>
                      </c:pt>
                      <c:pt idx="1">
                        <c:v>Gaines</c:v>
                      </c:pt>
                      <c:pt idx="2">
                        <c:v>Yoakum</c:v>
                      </c:pt>
                      <c:pt idx="3">
                        <c:v>Pecos</c:v>
                      </c:pt>
                      <c:pt idx="4">
                        <c:v>Ward</c:v>
                      </c:pt>
                      <c:pt idx="5">
                        <c:v>Loving </c:v>
                      </c:pt>
                      <c:pt idx="6">
                        <c:v>Reagan</c:v>
                      </c:pt>
                      <c:pt idx="7">
                        <c:v>Ector</c:v>
                      </c:pt>
                      <c:pt idx="8">
                        <c:v>Glasscock</c:v>
                      </c:pt>
                      <c:pt idx="9">
                        <c:v>Howard</c:v>
                      </c:pt>
                      <c:pt idx="10">
                        <c:v>Upton</c:v>
                      </c:pt>
                      <c:pt idx="11">
                        <c:v>Reeves</c:v>
                      </c:pt>
                      <c:pt idx="12">
                        <c:v>Andrews</c:v>
                      </c:pt>
                      <c:pt idx="13">
                        <c:v>Martin</c:v>
                      </c:pt>
                      <c:pt idx="14">
                        <c:v>Midland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Permits'!$E$2:$E$73</c15:sqref>
                        </c15:fullRef>
                        <c15:formulaRef>
                          <c15:sqref>'All Permits'!$E$57:$E$72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157</c:v>
                      </c:pt>
                      <c:pt idx="1">
                        <c:v>242</c:v>
                      </c:pt>
                      <c:pt idx="2">
                        <c:v>206</c:v>
                      </c:pt>
                      <c:pt idx="3">
                        <c:v>231</c:v>
                      </c:pt>
                      <c:pt idx="4">
                        <c:v>270</c:v>
                      </c:pt>
                      <c:pt idx="5">
                        <c:v>67</c:v>
                      </c:pt>
                      <c:pt idx="6">
                        <c:v>503</c:v>
                      </c:pt>
                      <c:pt idx="7">
                        <c:v>614</c:v>
                      </c:pt>
                      <c:pt idx="8">
                        <c:v>377</c:v>
                      </c:pt>
                      <c:pt idx="9">
                        <c:v>291</c:v>
                      </c:pt>
                      <c:pt idx="10">
                        <c:v>662</c:v>
                      </c:pt>
                      <c:pt idx="11">
                        <c:v>122</c:v>
                      </c:pt>
                      <c:pt idx="12">
                        <c:v>1161</c:v>
                      </c:pt>
                      <c:pt idx="13">
                        <c:v>810</c:v>
                      </c:pt>
                      <c:pt idx="14">
                        <c:v>566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59A-495D-812E-C9A83DD62AE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Permits'!$F$1</c15:sqref>
                        </c15:formulaRef>
                      </c:ext>
                    </c:extLst>
                    <c:strCache>
                      <c:ptCount val="1"/>
                      <c:pt idx="0">
                        <c:v>2011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Permits'!$A$2:$A$73</c15:sqref>
                        </c15:fullRef>
                        <c15:formulaRef>
                          <c15:sqref>'All Permits'!$A$57:$A$72</c15:sqref>
                        </c15:formulaRef>
                      </c:ext>
                    </c:extLst>
                    <c:strCache>
                      <c:ptCount val="16"/>
                      <c:pt idx="0">
                        <c:v>Irion</c:v>
                      </c:pt>
                      <c:pt idx="1">
                        <c:v>Gaines</c:v>
                      </c:pt>
                      <c:pt idx="2">
                        <c:v>Yoakum</c:v>
                      </c:pt>
                      <c:pt idx="3">
                        <c:v>Pecos</c:v>
                      </c:pt>
                      <c:pt idx="4">
                        <c:v>Ward</c:v>
                      </c:pt>
                      <c:pt idx="5">
                        <c:v>Loving </c:v>
                      </c:pt>
                      <c:pt idx="6">
                        <c:v>Reagan</c:v>
                      </c:pt>
                      <c:pt idx="7">
                        <c:v>Ector</c:v>
                      </c:pt>
                      <c:pt idx="8">
                        <c:v>Glasscock</c:v>
                      </c:pt>
                      <c:pt idx="9">
                        <c:v>Howard</c:v>
                      </c:pt>
                      <c:pt idx="10">
                        <c:v>Upton</c:v>
                      </c:pt>
                      <c:pt idx="11">
                        <c:v>Reeves</c:v>
                      </c:pt>
                      <c:pt idx="12">
                        <c:v>Andrews</c:v>
                      </c:pt>
                      <c:pt idx="13">
                        <c:v>Martin</c:v>
                      </c:pt>
                      <c:pt idx="14">
                        <c:v>Midland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Permits'!$F$2:$F$73</c15:sqref>
                        </c15:fullRef>
                        <c15:formulaRef>
                          <c15:sqref>'All Permits'!$F$57:$F$72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357</c:v>
                      </c:pt>
                      <c:pt idx="1">
                        <c:v>270</c:v>
                      </c:pt>
                      <c:pt idx="2">
                        <c:v>185</c:v>
                      </c:pt>
                      <c:pt idx="3">
                        <c:v>192</c:v>
                      </c:pt>
                      <c:pt idx="4">
                        <c:v>371</c:v>
                      </c:pt>
                      <c:pt idx="5">
                        <c:v>137</c:v>
                      </c:pt>
                      <c:pt idx="6">
                        <c:v>486</c:v>
                      </c:pt>
                      <c:pt idx="7">
                        <c:v>896</c:v>
                      </c:pt>
                      <c:pt idx="8">
                        <c:v>774</c:v>
                      </c:pt>
                      <c:pt idx="9">
                        <c:v>336</c:v>
                      </c:pt>
                      <c:pt idx="10">
                        <c:v>686</c:v>
                      </c:pt>
                      <c:pt idx="11">
                        <c:v>418</c:v>
                      </c:pt>
                      <c:pt idx="12">
                        <c:v>1436</c:v>
                      </c:pt>
                      <c:pt idx="13">
                        <c:v>886</c:v>
                      </c:pt>
                      <c:pt idx="14">
                        <c:v>835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59A-495D-812E-C9A83DD62AE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Permits'!$G$1</c15:sqref>
                        </c15:formulaRef>
                      </c:ext>
                    </c:extLst>
                    <c:strCache>
                      <c:ptCount val="1"/>
                      <c:pt idx="0">
                        <c:v>2012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Permits'!$A$2:$A$73</c15:sqref>
                        </c15:fullRef>
                        <c15:formulaRef>
                          <c15:sqref>'All Permits'!$A$57:$A$72</c15:sqref>
                        </c15:formulaRef>
                      </c:ext>
                    </c:extLst>
                    <c:strCache>
                      <c:ptCount val="16"/>
                      <c:pt idx="0">
                        <c:v>Irion</c:v>
                      </c:pt>
                      <c:pt idx="1">
                        <c:v>Gaines</c:v>
                      </c:pt>
                      <c:pt idx="2">
                        <c:v>Yoakum</c:v>
                      </c:pt>
                      <c:pt idx="3">
                        <c:v>Pecos</c:v>
                      </c:pt>
                      <c:pt idx="4">
                        <c:v>Ward</c:v>
                      </c:pt>
                      <c:pt idx="5">
                        <c:v>Loving </c:v>
                      </c:pt>
                      <c:pt idx="6">
                        <c:v>Reagan</c:v>
                      </c:pt>
                      <c:pt idx="7">
                        <c:v>Ector</c:v>
                      </c:pt>
                      <c:pt idx="8">
                        <c:v>Glasscock</c:v>
                      </c:pt>
                      <c:pt idx="9">
                        <c:v>Howard</c:v>
                      </c:pt>
                      <c:pt idx="10">
                        <c:v>Upton</c:v>
                      </c:pt>
                      <c:pt idx="11">
                        <c:v>Reeves</c:v>
                      </c:pt>
                      <c:pt idx="12">
                        <c:v>Andrews</c:v>
                      </c:pt>
                      <c:pt idx="13">
                        <c:v>Martin</c:v>
                      </c:pt>
                      <c:pt idx="14">
                        <c:v>Midland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Permits'!$G$2:$G$73</c15:sqref>
                        </c15:fullRef>
                        <c15:formulaRef>
                          <c15:sqref>'All Permits'!$G$57:$G$72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312</c:v>
                      </c:pt>
                      <c:pt idx="1">
                        <c:v>227</c:v>
                      </c:pt>
                      <c:pt idx="2">
                        <c:v>203</c:v>
                      </c:pt>
                      <c:pt idx="3">
                        <c:v>218</c:v>
                      </c:pt>
                      <c:pt idx="4">
                        <c:v>435</c:v>
                      </c:pt>
                      <c:pt idx="5">
                        <c:v>238</c:v>
                      </c:pt>
                      <c:pt idx="6">
                        <c:v>554</c:v>
                      </c:pt>
                      <c:pt idx="7">
                        <c:v>834</c:v>
                      </c:pt>
                      <c:pt idx="8">
                        <c:v>857</c:v>
                      </c:pt>
                      <c:pt idx="9">
                        <c:v>457</c:v>
                      </c:pt>
                      <c:pt idx="10">
                        <c:v>726</c:v>
                      </c:pt>
                      <c:pt idx="11">
                        <c:v>436</c:v>
                      </c:pt>
                      <c:pt idx="12">
                        <c:v>1214</c:v>
                      </c:pt>
                      <c:pt idx="13">
                        <c:v>920</c:v>
                      </c:pt>
                      <c:pt idx="14">
                        <c:v>681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59A-495D-812E-C9A83DD62AE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Permits'!$H$1</c15:sqref>
                        </c15:formulaRef>
                      </c:ext>
                    </c:extLst>
                    <c:strCache>
                      <c:ptCount val="1"/>
                      <c:pt idx="0">
                        <c:v>2013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Permits'!$A$2:$A$73</c15:sqref>
                        </c15:fullRef>
                        <c15:formulaRef>
                          <c15:sqref>'All Permits'!$A$57:$A$72</c15:sqref>
                        </c15:formulaRef>
                      </c:ext>
                    </c:extLst>
                    <c:strCache>
                      <c:ptCount val="16"/>
                      <c:pt idx="0">
                        <c:v>Irion</c:v>
                      </c:pt>
                      <c:pt idx="1">
                        <c:v>Gaines</c:v>
                      </c:pt>
                      <c:pt idx="2">
                        <c:v>Yoakum</c:v>
                      </c:pt>
                      <c:pt idx="3">
                        <c:v>Pecos</c:v>
                      </c:pt>
                      <c:pt idx="4">
                        <c:v>Ward</c:v>
                      </c:pt>
                      <c:pt idx="5">
                        <c:v>Loving </c:v>
                      </c:pt>
                      <c:pt idx="6">
                        <c:v>Reagan</c:v>
                      </c:pt>
                      <c:pt idx="7">
                        <c:v>Ector</c:v>
                      </c:pt>
                      <c:pt idx="8">
                        <c:v>Glasscock</c:v>
                      </c:pt>
                      <c:pt idx="9">
                        <c:v>Howard</c:v>
                      </c:pt>
                      <c:pt idx="10">
                        <c:v>Upton</c:v>
                      </c:pt>
                      <c:pt idx="11">
                        <c:v>Reeves</c:v>
                      </c:pt>
                      <c:pt idx="12">
                        <c:v>Andrews</c:v>
                      </c:pt>
                      <c:pt idx="13">
                        <c:v>Martin</c:v>
                      </c:pt>
                      <c:pt idx="14">
                        <c:v>Midland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Permits'!$H$2:$H$73</c15:sqref>
                        </c15:fullRef>
                        <c15:formulaRef>
                          <c15:sqref>'All Permits'!$H$57:$H$72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444</c:v>
                      </c:pt>
                      <c:pt idx="1">
                        <c:v>270</c:v>
                      </c:pt>
                      <c:pt idx="2">
                        <c:v>328</c:v>
                      </c:pt>
                      <c:pt idx="3">
                        <c:v>187</c:v>
                      </c:pt>
                      <c:pt idx="4">
                        <c:v>353</c:v>
                      </c:pt>
                      <c:pt idx="5">
                        <c:v>246</c:v>
                      </c:pt>
                      <c:pt idx="6">
                        <c:v>547</c:v>
                      </c:pt>
                      <c:pt idx="7">
                        <c:v>882</c:v>
                      </c:pt>
                      <c:pt idx="8">
                        <c:v>895</c:v>
                      </c:pt>
                      <c:pt idx="9">
                        <c:v>585</c:v>
                      </c:pt>
                      <c:pt idx="10">
                        <c:v>809</c:v>
                      </c:pt>
                      <c:pt idx="11">
                        <c:v>600</c:v>
                      </c:pt>
                      <c:pt idx="12">
                        <c:v>986</c:v>
                      </c:pt>
                      <c:pt idx="13">
                        <c:v>985</c:v>
                      </c:pt>
                      <c:pt idx="14">
                        <c:v>714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59A-495D-812E-C9A83DD62AE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Permits'!$I$1</c15:sqref>
                        </c15:formulaRef>
                      </c:ext>
                    </c:extLst>
                    <c:strCache>
                      <c:ptCount val="1"/>
                      <c:pt idx="0">
                        <c:v>2014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Permits'!$A$2:$A$73</c15:sqref>
                        </c15:fullRef>
                        <c15:formulaRef>
                          <c15:sqref>'All Permits'!$A$57:$A$72</c15:sqref>
                        </c15:formulaRef>
                      </c:ext>
                    </c:extLst>
                    <c:strCache>
                      <c:ptCount val="16"/>
                      <c:pt idx="0">
                        <c:v>Irion</c:v>
                      </c:pt>
                      <c:pt idx="1">
                        <c:v>Gaines</c:v>
                      </c:pt>
                      <c:pt idx="2">
                        <c:v>Yoakum</c:v>
                      </c:pt>
                      <c:pt idx="3">
                        <c:v>Pecos</c:v>
                      </c:pt>
                      <c:pt idx="4">
                        <c:v>Ward</c:v>
                      </c:pt>
                      <c:pt idx="5">
                        <c:v>Loving </c:v>
                      </c:pt>
                      <c:pt idx="6">
                        <c:v>Reagan</c:v>
                      </c:pt>
                      <c:pt idx="7">
                        <c:v>Ector</c:v>
                      </c:pt>
                      <c:pt idx="8">
                        <c:v>Glasscock</c:v>
                      </c:pt>
                      <c:pt idx="9">
                        <c:v>Howard</c:v>
                      </c:pt>
                      <c:pt idx="10">
                        <c:v>Upton</c:v>
                      </c:pt>
                      <c:pt idx="11">
                        <c:v>Reeves</c:v>
                      </c:pt>
                      <c:pt idx="12">
                        <c:v>Andrews</c:v>
                      </c:pt>
                      <c:pt idx="13">
                        <c:v>Martin</c:v>
                      </c:pt>
                      <c:pt idx="14">
                        <c:v>Midland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Permits'!$I$2:$I$73</c15:sqref>
                        </c15:fullRef>
                        <c15:formulaRef>
                          <c15:sqref>'All Permits'!$I$57:$I$72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462</c:v>
                      </c:pt>
                      <c:pt idx="1">
                        <c:v>508</c:v>
                      </c:pt>
                      <c:pt idx="2">
                        <c:v>275</c:v>
                      </c:pt>
                      <c:pt idx="3">
                        <c:v>277</c:v>
                      </c:pt>
                      <c:pt idx="4">
                        <c:v>473</c:v>
                      </c:pt>
                      <c:pt idx="5">
                        <c:v>493</c:v>
                      </c:pt>
                      <c:pt idx="6">
                        <c:v>781</c:v>
                      </c:pt>
                      <c:pt idx="7">
                        <c:v>643</c:v>
                      </c:pt>
                      <c:pt idx="8">
                        <c:v>1020</c:v>
                      </c:pt>
                      <c:pt idx="9">
                        <c:v>706</c:v>
                      </c:pt>
                      <c:pt idx="10">
                        <c:v>969</c:v>
                      </c:pt>
                      <c:pt idx="11">
                        <c:v>770</c:v>
                      </c:pt>
                      <c:pt idx="12">
                        <c:v>1378</c:v>
                      </c:pt>
                      <c:pt idx="13">
                        <c:v>1125</c:v>
                      </c:pt>
                      <c:pt idx="14">
                        <c:v>1072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59A-495D-812E-C9A83DD62AE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Permits'!$J$1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Permits'!$A$2:$A$73</c15:sqref>
                        </c15:fullRef>
                        <c15:formulaRef>
                          <c15:sqref>'All Permits'!$A$57:$A$72</c15:sqref>
                        </c15:formulaRef>
                      </c:ext>
                    </c:extLst>
                    <c:strCache>
                      <c:ptCount val="16"/>
                      <c:pt idx="0">
                        <c:v>Irion</c:v>
                      </c:pt>
                      <c:pt idx="1">
                        <c:v>Gaines</c:v>
                      </c:pt>
                      <c:pt idx="2">
                        <c:v>Yoakum</c:v>
                      </c:pt>
                      <c:pt idx="3">
                        <c:v>Pecos</c:v>
                      </c:pt>
                      <c:pt idx="4">
                        <c:v>Ward</c:v>
                      </c:pt>
                      <c:pt idx="5">
                        <c:v>Loving </c:v>
                      </c:pt>
                      <c:pt idx="6">
                        <c:v>Reagan</c:v>
                      </c:pt>
                      <c:pt idx="7">
                        <c:v>Ector</c:v>
                      </c:pt>
                      <c:pt idx="8">
                        <c:v>Glasscock</c:v>
                      </c:pt>
                      <c:pt idx="9">
                        <c:v>Howard</c:v>
                      </c:pt>
                      <c:pt idx="10">
                        <c:v>Upton</c:v>
                      </c:pt>
                      <c:pt idx="11">
                        <c:v>Reeves</c:v>
                      </c:pt>
                      <c:pt idx="12">
                        <c:v>Andrews</c:v>
                      </c:pt>
                      <c:pt idx="13">
                        <c:v>Martin</c:v>
                      </c:pt>
                      <c:pt idx="14">
                        <c:v>Midland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Permits'!$J$2:$J$73</c15:sqref>
                        </c15:fullRef>
                        <c15:formulaRef>
                          <c15:sqref>'All Permits'!$J$57:$J$72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112</c:v>
                      </c:pt>
                      <c:pt idx="1">
                        <c:v>120</c:v>
                      </c:pt>
                      <c:pt idx="2">
                        <c:v>222</c:v>
                      </c:pt>
                      <c:pt idx="3">
                        <c:v>163</c:v>
                      </c:pt>
                      <c:pt idx="4">
                        <c:v>167</c:v>
                      </c:pt>
                      <c:pt idx="5">
                        <c:v>440</c:v>
                      </c:pt>
                      <c:pt idx="6">
                        <c:v>363</c:v>
                      </c:pt>
                      <c:pt idx="7">
                        <c:v>165</c:v>
                      </c:pt>
                      <c:pt idx="8">
                        <c:v>375</c:v>
                      </c:pt>
                      <c:pt idx="9">
                        <c:v>355</c:v>
                      </c:pt>
                      <c:pt idx="10">
                        <c:v>490</c:v>
                      </c:pt>
                      <c:pt idx="11">
                        <c:v>528</c:v>
                      </c:pt>
                      <c:pt idx="12">
                        <c:v>479</c:v>
                      </c:pt>
                      <c:pt idx="13">
                        <c:v>456</c:v>
                      </c:pt>
                      <c:pt idx="14">
                        <c:v>911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59A-495D-812E-C9A83DD62AE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Permits'!$K$1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Permits'!$A$2:$A$73</c15:sqref>
                        </c15:fullRef>
                        <c15:formulaRef>
                          <c15:sqref>'All Permits'!$A$57:$A$72</c15:sqref>
                        </c15:formulaRef>
                      </c:ext>
                    </c:extLst>
                    <c:strCache>
                      <c:ptCount val="16"/>
                      <c:pt idx="0">
                        <c:v>Irion</c:v>
                      </c:pt>
                      <c:pt idx="1">
                        <c:v>Gaines</c:v>
                      </c:pt>
                      <c:pt idx="2">
                        <c:v>Yoakum</c:v>
                      </c:pt>
                      <c:pt idx="3">
                        <c:v>Pecos</c:v>
                      </c:pt>
                      <c:pt idx="4">
                        <c:v>Ward</c:v>
                      </c:pt>
                      <c:pt idx="5">
                        <c:v>Loving </c:v>
                      </c:pt>
                      <c:pt idx="6">
                        <c:v>Reagan</c:v>
                      </c:pt>
                      <c:pt idx="7">
                        <c:v>Ector</c:v>
                      </c:pt>
                      <c:pt idx="8">
                        <c:v>Glasscock</c:v>
                      </c:pt>
                      <c:pt idx="9">
                        <c:v>Howard</c:v>
                      </c:pt>
                      <c:pt idx="10">
                        <c:v>Upton</c:v>
                      </c:pt>
                      <c:pt idx="11">
                        <c:v>Reeves</c:v>
                      </c:pt>
                      <c:pt idx="12">
                        <c:v>Andrews</c:v>
                      </c:pt>
                      <c:pt idx="13">
                        <c:v>Martin</c:v>
                      </c:pt>
                      <c:pt idx="14">
                        <c:v>Midland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Permits'!$K$2:$K$73</c15:sqref>
                        </c15:fullRef>
                        <c15:formulaRef>
                          <c15:sqref>'All Permits'!$K$57:$K$72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66</c:v>
                      </c:pt>
                      <c:pt idx="1">
                        <c:v>179</c:v>
                      </c:pt>
                      <c:pt idx="2">
                        <c:v>268</c:v>
                      </c:pt>
                      <c:pt idx="3">
                        <c:v>178</c:v>
                      </c:pt>
                      <c:pt idx="4">
                        <c:v>169</c:v>
                      </c:pt>
                      <c:pt idx="5">
                        <c:v>412</c:v>
                      </c:pt>
                      <c:pt idx="6">
                        <c:v>331</c:v>
                      </c:pt>
                      <c:pt idx="7">
                        <c:v>151</c:v>
                      </c:pt>
                      <c:pt idx="8">
                        <c:v>271</c:v>
                      </c:pt>
                      <c:pt idx="9">
                        <c:v>338</c:v>
                      </c:pt>
                      <c:pt idx="10">
                        <c:v>359</c:v>
                      </c:pt>
                      <c:pt idx="11">
                        <c:v>617</c:v>
                      </c:pt>
                      <c:pt idx="12">
                        <c:v>198</c:v>
                      </c:pt>
                      <c:pt idx="13">
                        <c:v>538</c:v>
                      </c:pt>
                      <c:pt idx="14">
                        <c:v>832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59A-495D-812E-C9A83DD62AE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Permits'!$L$1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Permits'!$A$2:$A$73</c15:sqref>
                        </c15:fullRef>
                        <c15:formulaRef>
                          <c15:sqref>'All Permits'!$A$57:$A$72</c15:sqref>
                        </c15:formulaRef>
                      </c:ext>
                    </c:extLst>
                    <c:strCache>
                      <c:ptCount val="16"/>
                      <c:pt idx="0">
                        <c:v>Irion</c:v>
                      </c:pt>
                      <c:pt idx="1">
                        <c:v>Gaines</c:v>
                      </c:pt>
                      <c:pt idx="2">
                        <c:v>Yoakum</c:v>
                      </c:pt>
                      <c:pt idx="3">
                        <c:v>Pecos</c:v>
                      </c:pt>
                      <c:pt idx="4">
                        <c:v>Ward</c:v>
                      </c:pt>
                      <c:pt idx="5">
                        <c:v>Loving </c:v>
                      </c:pt>
                      <c:pt idx="6">
                        <c:v>Reagan</c:v>
                      </c:pt>
                      <c:pt idx="7">
                        <c:v>Ector</c:v>
                      </c:pt>
                      <c:pt idx="8">
                        <c:v>Glasscock</c:v>
                      </c:pt>
                      <c:pt idx="9">
                        <c:v>Howard</c:v>
                      </c:pt>
                      <c:pt idx="10">
                        <c:v>Upton</c:v>
                      </c:pt>
                      <c:pt idx="11">
                        <c:v>Reeves</c:v>
                      </c:pt>
                      <c:pt idx="12">
                        <c:v>Andrews</c:v>
                      </c:pt>
                      <c:pt idx="13">
                        <c:v>Martin</c:v>
                      </c:pt>
                      <c:pt idx="14">
                        <c:v>Midland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Permits'!$L$2:$L$73</c15:sqref>
                        </c15:fullRef>
                        <c15:formulaRef>
                          <c15:sqref>'All Permits'!$L$57:$L$72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105</c:v>
                      </c:pt>
                      <c:pt idx="1">
                        <c:v>223</c:v>
                      </c:pt>
                      <c:pt idx="2">
                        <c:v>278</c:v>
                      </c:pt>
                      <c:pt idx="3">
                        <c:v>342</c:v>
                      </c:pt>
                      <c:pt idx="4">
                        <c:v>402</c:v>
                      </c:pt>
                      <c:pt idx="5">
                        <c:v>799</c:v>
                      </c:pt>
                      <c:pt idx="6">
                        <c:v>388</c:v>
                      </c:pt>
                      <c:pt idx="7">
                        <c:v>191</c:v>
                      </c:pt>
                      <c:pt idx="8">
                        <c:v>416</c:v>
                      </c:pt>
                      <c:pt idx="9">
                        <c:v>604</c:v>
                      </c:pt>
                      <c:pt idx="10">
                        <c:v>326</c:v>
                      </c:pt>
                      <c:pt idx="11">
                        <c:v>1427</c:v>
                      </c:pt>
                      <c:pt idx="12">
                        <c:v>344</c:v>
                      </c:pt>
                      <c:pt idx="13">
                        <c:v>854</c:v>
                      </c:pt>
                      <c:pt idx="14">
                        <c:v>1070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59A-495D-812E-C9A83DD62AE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Permits'!$M$1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Permits'!$A$2:$A$73</c15:sqref>
                        </c15:fullRef>
                        <c15:formulaRef>
                          <c15:sqref>'All Permits'!$A$57:$A$72</c15:sqref>
                        </c15:formulaRef>
                      </c:ext>
                    </c:extLst>
                    <c:strCache>
                      <c:ptCount val="16"/>
                      <c:pt idx="0">
                        <c:v>Irion</c:v>
                      </c:pt>
                      <c:pt idx="1">
                        <c:v>Gaines</c:v>
                      </c:pt>
                      <c:pt idx="2">
                        <c:v>Yoakum</c:v>
                      </c:pt>
                      <c:pt idx="3">
                        <c:v>Pecos</c:v>
                      </c:pt>
                      <c:pt idx="4">
                        <c:v>Ward</c:v>
                      </c:pt>
                      <c:pt idx="5">
                        <c:v>Loving </c:v>
                      </c:pt>
                      <c:pt idx="6">
                        <c:v>Reagan</c:v>
                      </c:pt>
                      <c:pt idx="7">
                        <c:v>Ector</c:v>
                      </c:pt>
                      <c:pt idx="8">
                        <c:v>Glasscock</c:v>
                      </c:pt>
                      <c:pt idx="9">
                        <c:v>Howard</c:v>
                      </c:pt>
                      <c:pt idx="10">
                        <c:v>Upton</c:v>
                      </c:pt>
                      <c:pt idx="11">
                        <c:v>Reeves</c:v>
                      </c:pt>
                      <c:pt idx="12">
                        <c:v>Andrews</c:v>
                      </c:pt>
                      <c:pt idx="13">
                        <c:v>Martin</c:v>
                      </c:pt>
                      <c:pt idx="14">
                        <c:v>Midland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Permits'!$M$2:$M$73</c15:sqref>
                        </c15:fullRef>
                        <c15:formulaRef>
                          <c15:sqref>'All Permits'!$M$57:$M$72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149</c:v>
                      </c:pt>
                      <c:pt idx="1">
                        <c:v>141</c:v>
                      </c:pt>
                      <c:pt idx="2">
                        <c:v>230</c:v>
                      </c:pt>
                      <c:pt idx="3">
                        <c:v>479</c:v>
                      </c:pt>
                      <c:pt idx="4">
                        <c:v>531</c:v>
                      </c:pt>
                      <c:pt idx="5">
                        <c:v>718</c:v>
                      </c:pt>
                      <c:pt idx="6">
                        <c:v>521</c:v>
                      </c:pt>
                      <c:pt idx="7">
                        <c:v>236</c:v>
                      </c:pt>
                      <c:pt idx="8">
                        <c:v>377</c:v>
                      </c:pt>
                      <c:pt idx="9">
                        <c:v>842</c:v>
                      </c:pt>
                      <c:pt idx="10">
                        <c:v>425</c:v>
                      </c:pt>
                      <c:pt idx="11">
                        <c:v>1760</c:v>
                      </c:pt>
                      <c:pt idx="12">
                        <c:v>373</c:v>
                      </c:pt>
                      <c:pt idx="13">
                        <c:v>1124</c:v>
                      </c:pt>
                      <c:pt idx="14">
                        <c:v>1351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59A-495D-812E-C9A83DD62AE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Permits'!$N$1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Permits'!$A$2:$A$73</c15:sqref>
                        </c15:fullRef>
                        <c15:formulaRef>
                          <c15:sqref>'All Permits'!$A$57:$A$72</c15:sqref>
                        </c15:formulaRef>
                      </c:ext>
                    </c:extLst>
                    <c:strCache>
                      <c:ptCount val="16"/>
                      <c:pt idx="0">
                        <c:v>Irion</c:v>
                      </c:pt>
                      <c:pt idx="1">
                        <c:v>Gaines</c:v>
                      </c:pt>
                      <c:pt idx="2">
                        <c:v>Yoakum</c:v>
                      </c:pt>
                      <c:pt idx="3">
                        <c:v>Pecos</c:v>
                      </c:pt>
                      <c:pt idx="4">
                        <c:v>Ward</c:v>
                      </c:pt>
                      <c:pt idx="5">
                        <c:v>Loving </c:v>
                      </c:pt>
                      <c:pt idx="6">
                        <c:v>Reagan</c:v>
                      </c:pt>
                      <c:pt idx="7">
                        <c:v>Ector</c:v>
                      </c:pt>
                      <c:pt idx="8">
                        <c:v>Glasscock</c:v>
                      </c:pt>
                      <c:pt idx="9">
                        <c:v>Howard</c:v>
                      </c:pt>
                      <c:pt idx="10">
                        <c:v>Upton</c:v>
                      </c:pt>
                      <c:pt idx="11">
                        <c:v>Reeves</c:v>
                      </c:pt>
                      <c:pt idx="12">
                        <c:v>Andrews</c:v>
                      </c:pt>
                      <c:pt idx="13">
                        <c:v>Martin</c:v>
                      </c:pt>
                      <c:pt idx="14">
                        <c:v>Midland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Permits'!$N$2:$N$73</c15:sqref>
                        </c15:fullRef>
                        <c15:formulaRef>
                          <c15:sqref>'All Permits'!$N$57:$N$72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105</c:v>
                      </c:pt>
                      <c:pt idx="1">
                        <c:v>122</c:v>
                      </c:pt>
                      <c:pt idx="2">
                        <c:v>194</c:v>
                      </c:pt>
                      <c:pt idx="3">
                        <c:v>507</c:v>
                      </c:pt>
                      <c:pt idx="4">
                        <c:v>510</c:v>
                      </c:pt>
                      <c:pt idx="5">
                        <c:v>908</c:v>
                      </c:pt>
                      <c:pt idx="6">
                        <c:v>450</c:v>
                      </c:pt>
                      <c:pt idx="7">
                        <c:v>182</c:v>
                      </c:pt>
                      <c:pt idx="8">
                        <c:v>363</c:v>
                      </c:pt>
                      <c:pt idx="9">
                        <c:v>815</c:v>
                      </c:pt>
                      <c:pt idx="10">
                        <c:v>524</c:v>
                      </c:pt>
                      <c:pt idx="11">
                        <c:v>1454</c:v>
                      </c:pt>
                      <c:pt idx="12">
                        <c:v>400</c:v>
                      </c:pt>
                      <c:pt idx="13">
                        <c:v>1157</c:v>
                      </c:pt>
                      <c:pt idx="14">
                        <c:v>1318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59A-495D-812E-C9A83DD62AE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Permits'!$O$1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Permits'!$A$2:$A$73</c15:sqref>
                        </c15:fullRef>
                        <c15:formulaRef>
                          <c15:sqref>'All Permits'!$A$57:$A$72</c15:sqref>
                        </c15:formulaRef>
                      </c:ext>
                    </c:extLst>
                    <c:strCache>
                      <c:ptCount val="16"/>
                      <c:pt idx="0">
                        <c:v>Irion</c:v>
                      </c:pt>
                      <c:pt idx="1">
                        <c:v>Gaines</c:v>
                      </c:pt>
                      <c:pt idx="2">
                        <c:v>Yoakum</c:v>
                      </c:pt>
                      <c:pt idx="3">
                        <c:v>Pecos</c:v>
                      </c:pt>
                      <c:pt idx="4">
                        <c:v>Ward</c:v>
                      </c:pt>
                      <c:pt idx="5">
                        <c:v>Loving </c:v>
                      </c:pt>
                      <c:pt idx="6">
                        <c:v>Reagan</c:v>
                      </c:pt>
                      <c:pt idx="7">
                        <c:v>Ector</c:v>
                      </c:pt>
                      <c:pt idx="8">
                        <c:v>Glasscock</c:v>
                      </c:pt>
                      <c:pt idx="9">
                        <c:v>Howard</c:v>
                      </c:pt>
                      <c:pt idx="10">
                        <c:v>Upton</c:v>
                      </c:pt>
                      <c:pt idx="11">
                        <c:v>Reeves</c:v>
                      </c:pt>
                      <c:pt idx="12">
                        <c:v>Andrews</c:v>
                      </c:pt>
                      <c:pt idx="13">
                        <c:v>Martin</c:v>
                      </c:pt>
                      <c:pt idx="14">
                        <c:v>Midland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Permits'!$O$2:$O$73</c15:sqref>
                        </c15:fullRef>
                        <c15:formulaRef>
                          <c15:sqref>'All Permits'!$O$57:$O$72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49</c:v>
                      </c:pt>
                      <c:pt idx="1">
                        <c:v>36</c:v>
                      </c:pt>
                      <c:pt idx="2">
                        <c:v>73</c:v>
                      </c:pt>
                      <c:pt idx="3">
                        <c:v>151</c:v>
                      </c:pt>
                      <c:pt idx="4">
                        <c:v>162</c:v>
                      </c:pt>
                      <c:pt idx="5">
                        <c:v>555</c:v>
                      </c:pt>
                      <c:pt idx="6">
                        <c:v>160</c:v>
                      </c:pt>
                      <c:pt idx="7">
                        <c:v>63</c:v>
                      </c:pt>
                      <c:pt idx="8">
                        <c:v>162</c:v>
                      </c:pt>
                      <c:pt idx="9">
                        <c:v>559</c:v>
                      </c:pt>
                      <c:pt idx="10">
                        <c:v>356</c:v>
                      </c:pt>
                      <c:pt idx="11">
                        <c:v>713</c:v>
                      </c:pt>
                      <c:pt idx="12">
                        <c:v>152</c:v>
                      </c:pt>
                      <c:pt idx="13">
                        <c:v>798</c:v>
                      </c:pt>
                      <c:pt idx="14">
                        <c:v>893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59A-495D-812E-C9A83DD62AE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Permits'!$P$1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Permits'!$A$2:$A$73</c15:sqref>
                        </c15:fullRef>
                        <c15:formulaRef>
                          <c15:sqref>'All Permits'!$A$57:$A$72</c15:sqref>
                        </c15:formulaRef>
                      </c:ext>
                    </c:extLst>
                    <c:strCache>
                      <c:ptCount val="16"/>
                      <c:pt idx="0">
                        <c:v>Irion</c:v>
                      </c:pt>
                      <c:pt idx="1">
                        <c:v>Gaines</c:v>
                      </c:pt>
                      <c:pt idx="2">
                        <c:v>Yoakum</c:v>
                      </c:pt>
                      <c:pt idx="3">
                        <c:v>Pecos</c:v>
                      </c:pt>
                      <c:pt idx="4">
                        <c:v>Ward</c:v>
                      </c:pt>
                      <c:pt idx="5">
                        <c:v>Loving </c:v>
                      </c:pt>
                      <c:pt idx="6">
                        <c:v>Reagan</c:v>
                      </c:pt>
                      <c:pt idx="7">
                        <c:v>Ector</c:v>
                      </c:pt>
                      <c:pt idx="8">
                        <c:v>Glasscock</c:v>
                      </c:pt>
                      <c:pt idx="9">
                        <c:v>Howard</c:v>
                      </c:pt>
                      <c:pt idx="10">
                        <c:v>Upton</c:v>
                      </c:pt>
                      <c:pt idx="11">
                        <c:v>Reeves</c:v>
                      </c:pt>
                      <c:pt idx="12">
                        <c:v>Andrews</c:v>
                      </c:pt>
                      <c:pt idx="13">
                        <c:v>Martin</c:v>
                      </c:pt>
                      <c:pt idx="14">
                        <c:v>Midland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Permits'!$P$2:$P$73</c15:sqref>
                        </c15:fullRef>
                        <c15:formulaRef>
                          <c15:sqref>'All Permits'!$P$57:$P$72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59A-495D-812E-C9A83DD62AED}"/>
                  </c:ext>
                </c:extLst>
              </c15:ser>
            </c15:filteredBarSeries>
          </c:ext>
        </c:extLst>
      </c:barChart>
      <c:catAx>
        <c:axId val="62397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613071"/>
        <c:crosses val="autoZero"/>
        <c:auto val="1"/>
        <c:lblAlgn val="ctr"/>
        <c:lblOffset val="100"/>
        <c:noMultiLvlLbl val="0"/>
      </c:catAx>
      <c:valAx>
        <c:axId val="70361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7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permits comparioson chart</a:t>
            </a:r>
            <a:r>
              <a:rPr lang="en-US" baseline="0"/>
              <a:t>(2007-2020)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2"/>
          <c:order val="62"/>
          <c:tx>
            <c:strRef>
              <c:f>'All Permits'!$A$64</c:f>
              <c:strCache>
                <c:ptCount val="1"/>
                <c:pt idx="0">
                  <c:v>Ector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'All Permits'!$B$1:$Q$1</c15:sqref>
                  </c15:fullRef>
                </c:ext>
              </c:extLst>
              <c:f>'All Permits'!$B$1:$O$1</c:f>
              <c:strCach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Permits'!$B$64:$Q$64</c15:sqref>
                  </c15:fullRef>
                </c:ext>
              </c:extLst>
              <c:f>'All Permits'!$B$64:$O$64</c:f>
              <c:numCache>
                <c:formatCode>General</c:formatCode>
                <c:ptCount val="14"/>
                <c:pt idx="0">
                  <c:v>232</c:v>
                </c:pt>
                <c:pt idx="1">
                  <c:v>399</c:v>
                </c:pt>
                <c:pt idx="2">
                  <c:v>440</c:v>
                </c:pt>
                <c:pt idx="3">
                  <c:v>614</c:v>
                </c:pt>
                <c:pt idx="4">
                  <c:v>896</c:v>
                </c:pt>
                <c:pt idx="5">
                  <c:v>834</c:v>
                </c:pt>
                <c:pt idx="6">
                  <c:v>882</c:v>
                </c:pt>
                <c:pt idx="7">
                  <c:v>643</c:v>
                </c:pt>
                <c:pt idx="8">
                  <c:v>165</c:v>
                </c:pt>
                <c:pt idx="9">
                  <c:v>151</c:v>
                </c:pt>
                <c:pt idx="10">
                  <c:v>191</c:v>
                </c:pt>
                <c:pt idx="11">
                  <c:v>236</c:v>
                </c:pt>
                <c:pt idx="12">
                  <c:v>182</c:v>
                </c:pt>
                <c:pt idx="13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519A-4421-9843-351A751D4ADB}"/>
            </c:ext>
          </c:extLst>
        </c:ser>
        <c:ser>
          <c:idx val="69"/>
          <c:order val="69"/>
          <c:tx>
            <c:strRef>
              <c:f>'All Permits'!$A$71</c:f>
              <c:strCache>
                <c:ptCount val="1"/>
                <c:pt idx="0">
                  <c:v>Midland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'All Permits'!$B$1:$Q$1</c15:sqref>
                  </c15:fullRef>
                </c:ext>
              </c:extLst>
              <c:f>'All Permits'!$B$1:$O$1</c:f>
              <c:strCach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Permits'!$B$71:$Q$71</c15:sqref>
                  </c15:fullRef>
                </c:ext>
              </c:extLst>
              <c:f>'All Permits'!$B$71:$O$71</c:f>
              <c:numCache>
                <c:formatCode>General</c:formatCode>
                <c:ptCount val="14"/>
                <c:pt idx="0">
                  <c:v>220</c:v>
                </c:pt>
                <c:pt idx="1">
                  <c:v>346</c:v>
                </c:pt>
                <c:pt idx="2">
                  <c:v>281</c:v>
                </c:pt>
                <c:pt idx="3">
                  <c:v>566</c:v>
                </c:pt>
                <c:pt idx="4">
                  <c:v>835</c:v>
                </c:pt>
                <c:pt idx="5">
                  <c:v>681</c:v>
                </c:pt>
                <c:pt idx="6">
                  <c:v>714</c:v>
                </c:pt>
                <c:pt idx="7">
                  <c:v>1072</c:v>
                </c:pt>
                <c:pt idx="8">
                  <c:v>911</c:v>
                </c:pt>
                <c:pt idx="9">
                  <c:v>832</c:v>
                </c:pt>
                <c:pt idx="10">
                  <c:v>1070</c:v>
                </c:pt>
                <c:pt idx="11">
                  <c:v>1351</c:v>
                </c:pt>
                <c:pt idx="12">
                  <c:v>1318</c:v>
                </c:pt>
                <c:pt idx="13">
                  <c:v>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519A-4421-9843-351A751D4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973199"/>
        <c:axId val="7036130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'All Permits'!$A$2</c15:sqref>
                        </c15:formulaRef>
                      </c:ext>
                    </c:extLst>
                    <c:strCache>
                      <c:ptCount val="1"/>
                      <c:pt idx="0">
                        <c:v>Randall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'All Permits'!$B$2:$Q$2</c15:sqref>
                        </c15:fullRef>
                        <c15:formulaRef>
                          <c15:sqref>'All Permits'!$B$2:$O$2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19A-4421-9843-351A751D4AD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Permits'!$A$3</c15:sqref>
                        </c15:formulaRef>
                      </c:ext>
                    </c:extLst>
                    <c:strCache>
                      <c:ptCount val="1"/>
                      <c:pt idx="0">
                        <c:v>Swisher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Permits'!$B$3:$Q$3</c15:sqref>
                        </c15:fullRef>
                        <c15:formulaRef>
                          <c15:sqref>'All Permits'!$B$3:$O$3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19A-4421-9843-351A751D4AD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Permits'!$A$4</c15:sqref>
                        </c15:formulaRef>
                      </c:ext>
                    </c:extLst>
                    <c:strCache>
                      <c:ptCount val="1"/>
                      <c:pt idx="0">
                        <c:v>Kimble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Permits'!$B$4:$Q$4</c15:sqref>
                        </c15:fullRef>
                        <c15:formulaRef>
                          <c15:sqref>'All Permits'!$B$4:$O$4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9A-4421-9843-351A751D4AD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Permits'!$A$5</c15:sqref>
                        </c15:formulaRef>
                      </c:ext>
                    </c:extLst>
                    <c:strCache>
                      <c:ptCount val="1"/>
                      <c:pt idx="0">
                        <c:v>Dallam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Permits'!$B$5:$Q$5</c15:sqref>
                        </c15:fullRef>
                        <c15:formulaRef>
                          <c15:sqref>'All Permits'!$B$5:$O$5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3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19A-4421-9843-351A751D4AD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Permits'!$A$6</c15:sqref>
                        </c15:formulaRef>
                      </c:ext>
                    </c:extLst>
                    <c:strCache>
                      <c:ptCount val="1"/>
                      <c:pt idx="0">
                        <c:v>Floyd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Permits'!$B$6:$Q$6</c15:sqref>
                        </c15:fullRef>
                        <c15:formulaRef>
                          <c15:sqref>'All Permits'!$B$6:$O$6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3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19A-4421-9843-351A751D4AD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Permits'!$A$7</c15:sqref>
                        </c15:formulaRef>
                      </c:ext>
                    </c:extLst>
                    <c:strCache>
                      <c:ptCount val="1"/>
                      <c:pt idx="0">
                        <c:v>Brewster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Permits'!$B$7:$Q$7</c15:sqref>
                        </c15:fullRef>
                        <c15:formulaRef>
                          <c15:sqref>'All Permits'!$B$7:$O$7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8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19A-4421-9843-351A751D4AD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Permits'!$A$8</c15:sqref>
                        </c15:formulaRef>
                      </c:ext>
                    </c:extLst>
                    <c:strCache>
                      <c:ptCount val="1"/>
                      <c:pt idx="0">
                        <c:v>Presidio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Permits'!$B$8:$Q$8</c15:sqref>
                        </c15:fullRef>
                        <c15:formulaRef>
                          <c15:sqref>'All Permits'!$B$8:$O$8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3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19A-4421-9843-351A751D4AD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Permits'!$A$9</c15:sqref>
                        </c15:formulaRef>
                      </c:ext>
                    </c:extLst>
                    <c:strCache>
                      <c:ptCount val="1"/>
                      <c:pt idx="0">
                        <c:v>Jeff Davis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Permits'!$B$9:$Q$9</c15:sqref>
                        </c15:fullRef>
                        <c15:formulaRef>
                          <c15:sqref>'All Permits'!$B$9:$O$9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12</c:v>
                      </c:pt>
                      <c:pt idx="11">
                        <c:v>5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19A-4421-9843-351A751D4AD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Permits'!$A$10</c15:sqref>
                        </c15:formulaRef>
                      </c:ext>
                    </c:extLst>
                    <c:strCache>
                      <c:ptCount val="1"/>
                      <c:pt idx="0">
                        <c:v>Hudspeth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Permits'!$B$10:$Q$10</c15:sqref>
                        </c15:fullRef>
                        <c15:formulaRef>
                          <c15:sqref>'All Permits'!$B$10:$O$10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20</c:v>
                      </c:pt>
                      <c:pt idx="1">
                        <c:v>7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7</c:v>
                      </c:pt>
                      <c:pt idx="12">
                        <c:v>2</c:v>
                      </c:pt>
                      <c:pt idx="13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19A-4421-9843-351A751D4AD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Permits'!$A$11</c15:sqref>
                        </c15:formulaRef>
                      </c:ext>
                    </c:extLst>
                    <c:strCache>
                      <c:ptCount val="1"/>
                      <c:pt idx="0">
                        <c:v>Motley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Permits'!$B$11:$Q$11</c15:sqref>
                        </c15:fullRef>
                        <c15:formulaRef>
                          <c15:sqref>'All Permits'!$B$11:$O$11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4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5</c:v>
                      </c:pt>
                      <c:pt idx="10">
                        <c:v>4</c:v>
                      </c:pt>
                      <c:pt idx="11">
                        <c:v>6</c:v>
                      </c:pt>
                      <c:pt idx="12">
                        <c:v>3</c:v>
                      </c:pt>
                      <c:pt idx="13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19A-4421-9843-351A751D4ADB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Permits'!$A$12</c15:sqref>
                        </c15:formulaRef>
                      </c:ext>
                    </c:extLst>
                    <c:strCache>
                      <c:ptCount val="1"/>
                      <c:pt idx="0">
                        <c:v>Hale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Permits'!$B$12:$Q$12</c15:sqref>
                        </c15:fullRef>
                        <c15:formulaRef>
                          <c15:sqref>'All Permits'!$B$12:$O$12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21</c:v>
                      </c:pt>
                      <c:pt idx="1">
                        <c:v>4</c:v>
                      </c:pt>
                      <c:pt idx="2">
                        <c:v>10</c:v>
                      </c:pt>
                      <c:pt idx="3">
                        <c:v>6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8</c:v>
                      </c:pt>
                      <c:pt idx="12">
                        <c:v>6</c:v>
                      </c:pt>
                      <c:pt idx="13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19A-4421-9843-351A751D4ADB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Permits'!$A$13</c15:sqref>
                        </c15:formulaRef>
                      </c:ext>
                    </c:extLst>
                    <c:strCache>
                      <c:ptCount val="1"/>
                      <c:pt idx="0">
                        <c:v>Val Verde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Permits'!$B$13:$Q$13</c15:sqref>
                        </c15:fullRef>
                        <c15:formulaRef>
                          <c15:sqref>'All Permits'!$B$13:$O$13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27</c:v>
                      </c:pt>
                      <c:pt idx="1">
                        <c:v>17</c:v>
                      </c:pt>
                      <c:pt idx="2">
                        <c:v>5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4</c:v>
                      </c:pt>
                      <c:pt idx="12">
                        <c:v>6</c:v>
                      </c:pt>
                      <c:pt idx="13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19A-4421-9843-351A751D4ADB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Permits'!$A$14</c15:sqref>
                        </c15:formulaRef>
                      </c:ext>
                    </c:extLst>
                    <c:strCache>
                      <c:ptCount val="1"/>
                      <c:pt idx="0">
                        <c:v>McCulloch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Permits'!$B$14:$Q$14</c15:sqref>
                        </c15:fullRef>
                        <c15:formulaRef>
                          <c15:sqref>'All Permits'!$B$14:$O$14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1</c:v>
                      </c:pt>
                      <c:pt idx="2">
                        <c:v>9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5</c:v>
                      </c:pt>
                      <c:pt idx="9">
                        <c:v>11</c:v>
                      </c:pt>
                      <c:pt idx="10">
                        <c:v>2</c:v>
                      </c:pt>
                      <c:pt idx="11">
                        <c:v>7</c:v>
                      </c:pt>
                      <c:pt idx="12">
                        <c:v>4</c:v>
                      </c:pt>
                      <c:pt idx="13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19A-4421-9843-351A751D4ADB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Permits'!$A$15</c15:sqref>
                        </c15:formulaRef>
                      </c:ext>
                    </c:extLst>
                    <c:strCache>
                      <c:ptCount val="1"/>
                      <c:pt idx="0">
                        <c:v>Lamb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Permits'!$B$15:$Q$15</c15:sqref>
                        </c15:fullRef>
                        <c15:formulaRef>
                          <c15:sqref>'All Permits'!$B$15:$O$15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7</c:v>
                      </c:pt>
                      <c:pt idx="1">
                        <c:v>12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5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1</c:v>
                      </c:pt>
                      <c:pt idx="8">
                        <c:v>7</c:v>
                      </c:pt>
                      <c:pt idx="9">
                        <c:v>13</c:v>
                      </c:pt>
                      <c:pt idx="10">
                        <c:v>2</c:v>
                      </c:pt>
                      <c:pt idx="11">
                        <c:v>18</c:v>
                      </c:pt>
                      <c:pt idx="12">
                        <c:v>5</c:v>
                      </c:pt>
                      <c:pt idx="13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19A-4421-9843-351A751D4ADB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Permits'!$A$16</c15:sqref>
                        </c15:formulaRef>
                      </c:ext>
                    </c:extLst>
                    <c:strCache>
                      <c:ptCount val="1"/>
                      <c:pt idx="0">
                        <c:v>Gray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Permits'!$B$16:$Q$16</c15:sqref>
                        </c15:fullRef>
                        <c15:formulaRef>
                          <c15:sqref>'All Permits'!$B$16:$O$16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8</c:v>
                      </c:pt>
                      <c:pt idx="1">
                        <c:v>13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12</c:v>
                      </c:pt>
                      <c:pt idx="7">
                        <c:v>18</c:v>
                      </c:pt>
                      <c:pt idx="8">
                        <c:v>8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19A-4421-9843-351A751D4ADB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Permits'!$A$17</c15:sqref>
                        </c15:formulaRef>
                      </c:ext>
                    </c:extLst>
                    <c:strCache>
                      <c:ptCount val="1"/>
                      <c:pt idx="0">
                        <c:v>Cottle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Permits'!$B$17:$Q$17</c15:sqref>
                        </c15:fullRef>
                        <c15:formulaRef>
                          <c15:sqref>'All Permits'!$B$17:$O$17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23</c:v>
                      </c:pt>
                      <c:pt idx="1">
                        <c:v>17</c:v>
                      </c:pt>
                      <c:pt idx="2">
                        <c:v>3</c:v>
                      </c:pt>
                      <c:pt idx="3">
                        <c:v>7</c:v>
                      </c:pt>
                      <c:pt idx="4">
                        <c:v>5</c:v>
                      </c:pt>
                      <c:pt idx="5">
                        <c:v>3</c:v>
                      </c:pt>
                      <c:pt idx="6">
                        <c:v>6</c:v>
                      </c:pt>
                      <c:pt idx="7">
                        <c:v>11</c:v>
                      </c:pt>
                      <c:pt idx="8">
                        <c:v>7</c:v>
                      </c:pt>
                      <c:pt idx="9">
                        <c:v>15</c:v>
                      </c:pt>
                      <c:pt idx="10">
                        <c:v>5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19A-4421-9843-351A751D4ADB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Permits'!$A$18</c15:sqref>
                        </c15:formulaRef>
                      </c:ext>
                    </c:extLst>
                    <c:strCache>
                      <c:ptCount val="1"/>
                      <c:pt idx="0">
                        <c:v>Lynn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Permits'!$B$18:$Q$18</c15:sqref>
                        </c15:fullRef>
                        <c15:formulaRef>
                          <c15:sqref>'All Permits'!$B$18:$O$18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8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9</c:v>
                      </c:pt>
                      <c:pt idx="4">
                        <c:v>32</c:v>
                      </c:pt>
                      <c:pt idx="5">
                        <c:v>24</c:v>
                      </c:pt>
                      <c:pt idx="6">
                        <c:v>13</c:v>
                      </c:pt>
                      <c:pt idx="7">
                        <c:v>17</c:v>
                      </c:pt>
                      <c:pt idx="8">
                        <c:v>6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19A-4421-9843-351A751D4ADB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Permits'!$A$19</c15:sqref>
                        </c15:formulaRef>
                      </c:ext>
                    </c:extLst>
                    <c:strCache>
                      <c:ptCount val="1"/>
                      <c:pt idx="0">
                        <c:v>Carson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Permits'!$B$19:$Q$19</c15:sqref>
                        </c15:fullRef>
                        <c15:formulaRef>
                          <c15:sqref>'All Permits'!$B$19:$O$19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7</c:v>
                      </c:pt>
                      <c:pt idx="1">
                        <c:v>9</c:v>
                      </c:pt>
                      <c:pt idx="2">
                        <c:v>12</c:v>
                      </c:pt>
                      <c:pt idx="3">
                        <c:v>7</c:v>
                      </c:pt>
                      <c:pt idx="4">
                        <c:v>24</c:v>
                      </c:pt>
                      <c:pt idx="5">
                        <c:v>26</c:v>
                      </c:pt>
                      <c:pt idx="6">
                        <c:v>14</c:v>
                      </c:pt>
                      <c:pt idx="7">
                        <c:v>40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11</c:v>
                      </c:pt>
                      <c:pt idx="11">
                        <c:v>0</c:v>
                      </c:pt>
                      <c:pt idx="12">
                        <c:v>9</c:v>
                      </c:pt>
                      <c:pt idx="13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19A-4421-9843-351A751D4ADB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Permits'!$A$20</c15:sqref>
                        </c15:formulaRef>
                      </c:ext>
                    </c:extLst>
                    <c:strCache>
                      <c:ptCount val="1"/>
                      <c:pt idx="0">
                        <c:v>Knox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Permits'!$B$20:$Q$20</c15:sqref>
                        </c15:fullRef>
                        <c15:formulaRef>
                          <c15:sqref>'All Permits'!$B$20:$O$20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6</c:v>
                      </c:pt>
                      <c:pt idx="1">
                        <c:v>20</c:v>
                      </c:pt>
                      <c:pt idx="2">
                        <c:v>11</c:v>
                      </c:pt>
                      <c:pt idx="3">
                        <c:v>11</c:v>
                      </c:pt>
                      <c:pt idx="4">
                        <c:v>11</c:v>
                      </c:pt>
                      <c:pt idx="5">
                        <c:v>25</c:v>
                      </c:pt>
                      <c:pt idx="6">
                        <c:v>12</c:v>
                      </c:pt>
                      <c:pt idx="7">
                        <c:v>11</c:v>
                      </c:pt>
                      <c:pt idx="8">
                        <c:v>10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13</c:v>
                      </c:pt>
                      <c:pt idx="12">
                        <c:v>12</c:v>
                      </c:pt>
                      <c:pt idx="13">
                        <c:v>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19A-4421-9843-351A751D4ADB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Permits'!$A$21</c15:sqref>
                        </c15:formulaRef>
                      </c:ext>
                    </c:extLst>
                    <c:strCache>
                      <c:ptCount val="1"/>
                      <c:pt idx="0">
                        <c:v>Lubbock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Permits'!$B$21:$Q$21</c15:sqref>
                        </c15:fullRef>
                        <c15:formulaRef>
                          <c15:sqref>'All Permits'!$B$21:$O$21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20</c:v>
                      </c:pt>
                      <c:pt idx="1">
                        <c:v>22</c:v>
                      </c:pt>
                      <c:pt idx="2">
                        <c:v>27</c:v>
                      </c:pt>
                      <c:pt idx="3">
                        <c:v>24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13</c:v>
                      </c:pt>
                      <c:pt idx="8">
                        <c:v>11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7</c:v>
                      </c:pt>
                      <c:pt idx="12">
                        <c:v>6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19A-4421-9843-351A751D4ADB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Permits'!$A$22</c15:sqref>
                        </c15:formulaRef>
                      </c:ext>
                    </c:extLst>
                    <c:strCache>
                      <c:ptCount val="1"/>
                      <c:pt idx="0">
                        <c:v>Terrell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Permits'!$B$22:$Q$22</c15:sqref>
                        </c15:fullRef>
                        <c15:formulaRef>
                          <c15:sqref>'All Permits'!$B$22:$O$22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85</c:v>
                      </c:pt>
                      <c:pt idx="1">
                        <c:v>67</c:v>
                      </c:pt>
                      <c:pt idx="2">
                        <c:v>6</c:v>
                      </c:pt>
                      <c:pt idx="3">
                        <c:v>12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8</c:v>
                      </c:pt>
                      <c:pt idx="7">
                        <c:v>16</c:v>
                      </c:pt>
                      <c:pt idx="8">
                        <c:v>10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4</c:v>
                      </c:pt>
                      <c:pt idx="12">
                        <c:v>0</c:v>
                      </c:pt>
                      <c:pt idx="13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19A-4421-9843-351A751D4ADB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Permits'!$A$23</c15:sqref>
                        </c15:formulaRef>
                      </c:ext>
                    </c:extLst>
                    <c:strCache>
                      <c:ptCount val="1"/>
                      <c:pt idx="0">
                        <c:v>Potter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Permits'!$B$23:$Q$23</c15:sqref>
                        </c15:fullRef>
                        <c15:formulaRef>
                          <c15:sqref>'All Permits'!$B$23:$O$23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6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9</c:v>
                      </c:pt>
                      <c:pt idx="6">
                        <c:v>17</c:v>
                      </c:pt>
                      <c:pt idx="7">
                        <c:v>49</c:v>
                      </c:pt>
                      <c:pt idx="8">
                        <c:v>22</c:v>
                      </c:pt>
                      <c:pt idx="9">
                        <c:v>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26</c:v>
                      </c:pt>
                      <c:pt idx="13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19A-4421-9843-351A751D4ADB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Permits'!$A$24</c15:sqref>
                        </c15:formulaRef>
                      </c:ext>
                    </c:extLst>
                    <c:strCache>
                      <c:ptCount val="1"/>
                      <c:pt idx="0">
                        <c:v>Menard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Permits'!$B$24:$Q$24</c15:sqref>
                        </c15:fullRef>
                        <c15:formulaRef>
                          <c15:sqref>'All Permits'!$B$24:$O$24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22</c:v>
                      </c:pt>
                      <c:pt idx="1">
                        <c:v>20</c:v>
                      </c:pt>
                      <c:pt idx="2">
                        <c:v>17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44</c:v>
                      </c:pt>
                      <c:pt idx="6">
                        <c:v>34</c:v>
                      </c:pt>
                      <c:pt idx="7">
                        <c:v>20</c:v>
                      </c:pt>
                      <c:pt idx="8">
                        <c:v>11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519A-4421-9843-351A751D4ADB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Permits'!$A$25</c15:sqref>
                        </c15:formulaRef>
                      </c:ext>
                    </c:extLst>
                    <c:strCache>
                      <c:ptCount val="1"/>
                      <c:pt idx="0">
                        <c:v>Concho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Permits'!$B$25:$Q$25</c15:sqref>
                        </c15:fullRef>
                        <c15:formulaRef>
                          <c15:sqref>'All Permits'!$B$25:$O$25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67</c:v>
                      </c:pt>
                      <c:pt idx="1">
                        <c:v>61</c:v>
                      </c:pt>
                      <c:pt idx="2">
                        <c:v>21</c:v>
                      </c:pt>
                      <c:pt idx="3">
                        <c:v>19</c:v>
                      </c:pt>
                      <c:pt idx="4">
                        <c:v>21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19</c:v>
                      </c:pt>
                      <c:pt idx="8">
                        <c:v>10</c:v>
                      </c:pt>
                      <c:pt idx="9">
                        <c:v>6</c:v>
                      </c:pt>
                      <c:pt idx="10">
                        <c:v>10</c:v>
                      </c:pt>
                      <c:pt idx="11">
                        <c:v>14</c:v>
                      </c:pt>
                      <c:pt idx="12">
                        <c:v>7</c:v>
                      </c:pt>
                      <c:pt idx="13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519A-4421-9843-351A751D4ADB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Permits'!$A$26</c15:sqref>
                        </c15:formulaRef>
                      </c:ext>
                    </c:extLst>
                    <c:strCache>
                      <c:ptCount val="1"/>
                      <c:pt idx="0">
                        <c:v>Sherman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Permits'!$B$26:$Q$26</c15:sqref>
                        </c15:fullRef>
                        <c15:formulaRef>
                          <c15:sqref>'All Permits'!$B$26:$O$26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95</c:v>
                      </c:pt>
                      <c:pt idx="1">
                        <c:v>86</c:v>
                      </c:pt>
                      <c:pt idx="2">
                        <c:v>11</c:v>
                      </c:pt>
                      <c:pt idx="3">
                        <c:v>9</c:v>
                      </c:pt>
                      <c:pt idx="4">
                        <c:v>35</c:v>
                      </c:pt>
                      <c:pt idx="5">
                        <c:v>13</c:v>
                      </c:pt>
                      <c:pt idx="6">
                        <c:v>11</c:v>
                      </c:pt>
                      <c:pt idx="7">
                        <c:v>9</c:v>
                      </c:pt>
                      <c:pt idx="8">
                        <c:v>7</c:v>
                      </c:pt>
                      <c:pt idx="9">
                        <c:v>0</c:v>
                      </c:pt>
                      <c:pt idx="10">
                        <c:v>10</c:v>
                      </c:pt>
                      <c:pt idx="11">
                        <c:v>14</c:v>
                      </c:pt>
                      <c:pt idx="12">
                        <c:v>2</c:v>
                      </c:pt>
                      <c:pt idx="13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519A-4421-9843-351A751D4ADB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Permits'!$A$27</c15:sqref>
                        </c15:formulaRef>
                      </c:ext>
                    </c:extLst>
                    <c:strCache>
                      <c:ptCount val="1"/>
                      <c:pt idx="0">
                        <c:v>Dickens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Permits'!$B$27:$Q$27</c15:sqref>
                        </c15:fullRef>
                        <c15:formulaRef>
                          <c15:sqref>'All Permits'!$B$27:$O$27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59</c:v>
                      </c:pt>
                      <c:pt idx="1">
                        <c:v>56</c:v>
                      </c:pt>
                      <c:pt idx="2">
                        <c:v>37</c:v>
                      </c:pt>
                      <c:pt idx="3">
                        <c:v>39</c:v>
                      </c:pt>
                      <c:pt idx="4">
                        <c:v>32</c:v>
                      </c:pt>
                      <c:pt idx="5">
                        <c:v>24</c:v>
                      </c:pt>
                      <c:pt idx="6">
                        <c:v>22</c:v>
                      </c:pt>
                      <c:pt idx="7">
                        <c:v>28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6</c:v>
                      </c:pt>
                      <c:pt idx="12">
                        <c:v>9</c:v>
                      </c:pt>
                      <c:pt idx="13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519A-4421-9843-351A751D4ADB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Permits'!$A$28</c15:sqref>
                        </c15:formulaRef>
                      </c:ext>
                    </c:extLst>
                    <c:strCache>
                      <c:ptCount val="1"/>
                      <c:pt idx="0">
                        <c:v>Coke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Permits'!$B$28:$Q$28</c15:sqref>
                        </c15:fullRef>
                        <c15:formulaRef>
                          <c15:sqref>'All Permits'!$B$28:$O$28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28</c:v>
                      </c:pt>
                      <c:pt idx="1">
                        <c:v>32</c:v>
                      </c:pt>
                      <c:pt idx="2">
                        <c:v>26</c:v>
                      </c:pt>
                      <c:pt idx="3">
                        <c:v>31</c:v>
                      </c:pt>
                      <c:pt idx="4">
                        <c:v>52</c:v>
                      </c:pt>
                      <c:pt idx="5">
                        <c:v>62</c:v>
                      </c:pt>
                      <c:pt idx="6">
                        <c:v>41</c:v>
                      </c:pt>
                      <c:pt idx="7">
                        <c:v>51</c:v>
                      </c:pt>
                      <c:pt idx="8">
                        <c:v>10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519A-4421-9843-351A751D4ADB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Permits'!$A$29</c15:sqref>
                        </c15:formulaRef>
                      </c:ext>
                    </c:extLst>
                    <c:strCache>
                      <c:ptCount val="1"/>
                      <c:pt idx="0">
                        <c:v>King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Permits'!$B$29:$Q$29</c15:sqref>
                        </c15:fullRef>
                        <c15:formulaRef>
                          <c15:sqref>'All Permits'!$B$29:$O$29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51</c:v>
                      </c:pt>
                      <c:pt idx="1">
                        <c:v>52</c:v>
                      </c:pt>
                      <c:pt idx="2">
                        <c:v>17</c:v>
                      </c:pt>
                      <c:pt idx="3">
                        <c:v>25</c:v>
                      </c:pt>
                      <c:pt idx="4">
                        <c:v>26</c:v>
                      </c:pt>
                      <c:pt idx="5">
                        <c:v>28</c:v>
                      </c:pt>
                      <c:pt idx="6">
                        <c:v>51</c:v>
                      </c:pt>
                      <c:pt idx="7">
                        <c:v>50</c:v>
                      </c:pt>
                      <c:pt idx="8">
                        <c:v>17</c:v>
                      </c:pt>
                      <c:pt idx="9">
                        <c:v>13</c:v>
                      </c:pt>
                      <c:pt idx="10">
                        <c:v>8</c:v>
                      </c:pt>
                      <c:pt idx="11">
                        <c:v>12</c:v>
                      </c:pt>
                      <c:pt idx="12">
                        <c:v>10</c:v>
                      </c:pt>
                      <c:pt idx="13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519A-4421-9843-351A751D4ADB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Permits'!$A$30</c15:sqref>
                        </c15:formulaRef>
                      </c:ext>
                    </c:extLst>
                    <c:strCache>
                      <c:ptCount val="1"/>
                      <c:pt idx="0">
                        <c:v>Cochran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Permits'!$B$30:$Q$30</c15:sqref>
                        </c15:fullRef>
                        <c15:formulaRef>
                          <c15:sqref>'All Permits'!$B$30:$O$30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12</c:v>
                      </c:pt>
                      <c:pt idx="1">
                        <c:v>66</c:v>
                      </c:pt>
                      <c:pt idx="2">
                        <c:v>11</c:v>
                      </c:pt>
                      <c:pt idx="3">
                        <c:v>31</c:v>
                      </c:pt>
                      <c:pt idx="4">
                        <c:v>51</c:v>
                      </c:pt>
                      <c:pt idx="5">
                        <c:v>16</c:v>
                      </c:pt>
                      <c:pt idx="6">
                        <c:v>34</c:v>
                      </c:pt>
                      <c:pt idx="7">
                        <c:v>27</c:v>
                      </c:pt>
                      <c:pt idx="8">
                        <c:v>12</c:v>
                      </c:pt>
                      <c:pt idx="9">
                        <c:v>26</c:v>
                      </c:pt>
                      <c:pt idx="10">
                        <c:v>30</c:v>
                      </c:pt>
                      <c:pt idx="11">
                        <c:v>35</c:v>
                      </c:pt>
                      <c:pt idx="12">
                        <c:v>17</c:v>
                      </c:pt>
                      <c:pt idx="13">
                        <c:v>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519A-4421-9843-351A751D4ADB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Permits'!$A$31</c15:sqref>
                        </c15:formulaRef>
                      </c:ext>
                    </c:extLst>
                    <c:strCache>
                      <c:ptCount val="1"/>
                      <c:pt idx="0">
                        <c:v>Edwards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Permits'!$B$31:$Q$31</c15:sqref>
                        </c15:fullRef>
                        <c15:formulaRef>
                          <c15:sqref>'All Permits'!$B$31:$O$31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86</c:v>
                      </c:pt>
                      <c:pt idx="1">
                        <c:v>66</c:v>
                      </c:pt>
                      <c:pt idx="2">
                        <c:v>27</c:v>
                      </c:pt>
                      <c:pt idx="3">
                        <c:v>62</c:v>
                      </c:pt>
                      <c:pt idx="4">
                        <c:v>23</c:v>
                      </c:pt>
                      <c:pt idx="5">
                        <c:v>11</c:v>
                      </c:pt>
                      <c:pt idx="6">
                        <c:v>16</c:v>
                      </c:pt>
                      <c:pt idx="7">
                        <c:v>40</c:v>
                      </c:pt>
                      <c:pt idx="8">
                        <c:v>15</c:v>
                      </c:pt>
                      <c:pt idx="9">
                        <c:v>20</c:v>
                      </c:pt>
                      <c:pt idx="10">
                        <c:v>24</c:v>
                      </c:pt>
                      <c:pt idx="11">
                        <c:v>18</c:v>
                      </c:pt>
                      <c:pt idx="12">
                        <c:v>14</c:v>
                      </c:pt>
                      <c:pt idx="13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519A-4421-9843-351A751D4ADB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Permits'!$A$32</c15:sqref>
                        </c15:formulaRef>
                      </c:ext>
                    </c:extLst>
                    <c:strCache>
                      <c:ptCount val="1"/>
                      <c:pt idx="0">
                        <c:v>Terry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Permits'!$B$32:$Q$32</c15:sqref>
                        </c15:fullRef>
                        <c15:formulaRef>
                          <c15:sqref>'All Permits'!$B$32:$O$32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51</c:v>
                      </c:pt>
                      <c:pt idx="1">
                        <c:v>49</c:v>
                      </c:pt>
                      <c:pt idx="2">
                        <c:v>24</c:v>
                      </c:pt>
                      <c:pt idx="3">
                        <c:v>34</c:v>
                      </c:pt>
                      <c:pt idx="4">
                        <c:v>61</c:v>
                      </c:pt>
                      <c:pt idx="5">
                        <c:v>39</c:v>
                      </c:pt>
                      <c:pt idx="6">
                        <c:v>42</c:v>
                      </c:pt>
                      <c:pt idx="7">
                        <c:v>92</c:v>
                      </c:pt>
                      <c:pt idx="8">
                        <c:v>5</c:v>
                      </c:pt>
                      <c:pt idx="9">
                        <c:v>17</c:v>
                      </c:pt>
                      <c:pt idx="10">
                        <c:v>22</c:v>
                      </c:pt>
                      <c:pt idx="11">
                        <c:v>9</c:v>
                      </c:pt>
                      <c:pt idx="12">
                        <c:v>8</c:v>
                      </c:pt>
                      <c:pt idx="13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519A-4421-9843-351A751D4ADB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Permits'!$A$33</c15:sqref>
                        </c15:formulaRef>
                      </c:ext>
                    </c:extLst>
                    <c:strCache>
                      <c:ptCount val="1"/>
                      <c:pt idx="0">
                        <c:v>Tom Green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Permits'!$B$33:$Q$33</c15:sqref>
                        </c15:fullRef>
                        <c15:formulaRef>
                          <c15:sqref>'All Permits'!$B$33:$O$33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52</c:v>
                      </c:pt>
                      <c:pt idx="1">
                        <c:v>57</c:v>
                      </c:pt>
                      <c:pt idx="2">
                        <c:v>62</c:v>
                      </c:pt>
                      <c:pt idx="3">
                        <c:v>33</c:v>
                      </c:pt>
                      <c:pt idx="4">
                        <c:v>40</c:v>
                      </c:pt>
                      <c:pt idx="5">
                        <c:v>41</c:v>
                      </c:pt>
                      <c:pt idx="6">
                        <c:v>34</c:v>
                      </c:pt>
                      <c:pt idx="7">
                        <c:v>34</c:v>
                      </c:pt>
                      <c:pt idx="8">
                        <c:v>19</c:v>
                      </c:pt>
                      <c:pt idx="9">
                        <c:v>12</c:v>
                      </c:pt>
                      <c:pt idx="10">
                        <c:v>64</c:v>
                      </c:pt>
                      <c:pt idx="11">
                        <c:v>38</c:v>
                      </c:pt>
                      <c:pt idx="12">
                        <c:v>7</c:v>
                      </c:pt>
                      <c:pt idx="13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519A-4421-9843-351A751D4ADB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Permits'!$A$34</c15:sqref>
                        </c15:formulaRef>
                      </c:ext>
                    </c:extLst>
                    <c:strCache>
                      <c:ptCount val="1"/>
                      <c:pt idx="0">
                        <c:v>Kent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Permits'!$B$34:$Q$34</c15:sqref>
                        </c15:fullRef>
                        <c15:formulaRef>
                          <c15:sqref>'All Permits'!$B$34:$O$34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41</c:v>
                      </c:pt>
                      <c:pt idx="1">
                        <c:v>60</c:v>
                      </c:pt>
                      <c:pt idx="2">
                        <c:v>62</c:v>
                      </c:pt>
                      <c:pt idx="3">
                        <c:v>43</c:v>
                      </c:pt>
                      <c:pt idx="4">
                        <c:v>60</c:v>
                      </c:pt>
                      <c:pt idx="5">
                        <c:v>50</c:v>
                      </c:pt>
                      <c:pt idx="6">
                        <c:v>62</c:v>
                      </c:pt>
                      <c:pt idx="7">
                        <c:v>36</c:v>
                      </c:pt>
                      <c:pt idx="8">
                        <c:v>23</c:v>
                      </c:pt>
                      <c:pt idx="9">
                        <c:v>6</c:v>
                      </c:pt>
                      <c:pt idx="10">
                        <c:v>19</c:v>
                      </c:pt>
                      <c:pt idx="11">
                        <c:v>16</c:v>
                      </c:pt>
                      <c:pt idx="12">
                        <c:v>34</c:v>
                      </c:pt>
                      <c:pt idx="13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9A-4421-9843-351A751D4ADB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Permits'!$A$35</c15:sqref>
                        </c15:formulaRef>
                      </c:ext>
                    </c:extLst>
                    <c:strCache>
                      <c:ptCount val="1"/>
                      <c:pt idx="0">
                        <c:v>Garza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Permits'!$B$35:$Q$35</c15:sqref>
                        </c15:fullRef>
                        <c15:formulaRef>
                          <c15:sqref>'All Permits'!$B$35:$O$35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52</c:v>
                      </c:pt>
                      <c:pt idx="1">
                        <c:v>78</c:v>
                      </c:pt>
                      <c:pt idx="2">
                        <c:v>46</c:v>
                      </c:pt>
                      <c:pt idx="3">
                        <c:v>35</c:v>
                      </c:pt>
                      <c:pt idx="4">
                        <c:v>50</c:v>
                      </c:pt>
                      <c:pt idx="5">
                        <c:v>43</c:v>
                      </c:pt>
                      <c:pt idx="6">
                        <c:v>60</c:v>
                      </c:pt>
                      <c:pt idx="7">
                        <c:v>73</c:v>
                      </c:pt>
                      <c:pt idx="8">
                        <c:v>27</c:v>
                      </c:pt>
                      <c:pt idx="9">
                        <c:v>19</c:v>
                      </c:pt>
                      <c:pt idx="10">
                        <c:v>33</c:v>
                      </c:pt>
                      <c:pt idx="11">
                        <c:v>45</c:v>
                      </c:pt>
                      <c:pt idx="12">
                        <c:v>17</c:v>
                      </c:pt>
                      <c:pt idx="13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9A-4421-9843-351A751D4ADB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Permits'!$A$36</c15:sqref>
                        </c15:formulaRef>
                      </c:ext>
                    </c:extLst>
                    <c:strCache>
                      <c:ptCount val="1"/>
                      <c:pt idx="0">
                        <c:v>Taylor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Permits'!$B$36:$Q$36</c15:sqref>
                        </c15:fullRef>
                        <c15:formulaRef>
                          <c15:sqref>'All Permits'!$B$36:$O$36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59</c:v>
                      </c:pt>
                      <c:pt idx="1">
                        <c:v>45</c:v>
                      </c:pt>
                      <c:pt idx="2">
                        <c:v>32</c:v>
                      </c:pt>
                      <c:pt idx="3">
                        <c:v>43</c:v>
                      </c:pt>
                      <c:pt idx="4">
                        <c:v>44</c:v>
                      </c:pt>
                      <c:pt idx="5">
                        <c:v>53</c:v>
                      </c:pt>
                      <c:pt idx="6">
                        <c:v>63</c:v>
                      </c:pt>
                      <c:pt idx="7">
                        <c:v>63</c:v>
                      </c:pt>
                      <c:pt idx="8">
                        <c:v>25</c:v>
                      </c:pt>
                      <c:pt idx="9">
                        <c:v>35</c:v>
                      </c:pt>
                      <c:pt idx="10">
                        <c:v>43</c:v>
                      </c:pt>
                      <c:pt idx="11">
                        <c:v>19</c:v>
                      </c:pt>
                      <c:pt idx="12">
                        <c:v>29</c:v>
                      </c:pt>
                      <c:pt idx="13">
                        <c:v>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9A-4421-9843-351A751D4ADB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Permits'!$A$37</c15:sqref>
                        </c15:formulaRef>
                      </c:ext>
                    </c:extLst>
                    <c:strCache>
                      <c:ptCount val="1"/>
                      <c:pt idx="0">
                        <c:v>Moore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Permits'!$B$37:$Q$37</c15:sqref>
                        </c15:fullRef>
                        <c15:formulaRef>
                          <c15:sqref>'All Permits'!$B$37:$O$37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49</c:v>
                      </c:pt>
                      <c:pt idx="1">
                        <c:v>64</c:v>
                      </c:pt>
                      <c:pt idx="2">
                        <c:v>35</c:v>
                      </c:pt>
                      <c:pt idx="3">
                        <c:v>27</c:v>
                      </c:pt>
                      <c:pt idx="4">
                        <c:v>57</c:v>
                      </c:pt>
                      <c:pt idx="5">
                        <c:v>59</c:v>
                      </c:pt>
                      <c:pt idx="6">
                        <c:v>27</c:v>
                      </c:pt>
                      <c:pt idx="7">
                        <c:v>91</c:v>
                      </c:pt>
                      <c:pt idx="8">
                        <c:v>63</c:v>
                      </c:pt>
                      <c:pt idx="9">
                        <c:v>32</c:v>
                      </c:pt>
                      <c:pt idx="10">
                        <c:v>69</c:v>
                      </c:pt>
                      <c:pt idx="11">
                        <c:v>44</c:v>
                      </c:pt>
                      <c:pt idx="12">
                        <c:v>62</c:v>
                      </c:pt>
                      <c:pt idx="13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9A-4421-9843-351A751D4ADB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Permits'!$A$38</c15:sqref>
                        </c15:formulaRef>
                      </c:ext>
                    </c:extLst>
                    <c:strCache>
                      <c:ptCount val="1"/>
                      <c:pt idx="0">
                        <c:v>Schleicher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Permits'!$B$38:$Q$38</c15:sqref>
                        </c15:fullRef>
                        <c15:formulaRef>
                          <c15:sqref>'All Permits'!$B$38:$O$38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90</c:v>
                      </c:pt>
                      <c:pt idx="1">
                        <c:v>80</c:v>
                      </c:pt>
                      <c:pt idx="2">
                        <c:v>48</c:v>
                      </c:pt>
                      <c:pt idx="3">
                        <c:v>112</c:v>
                      </c:pt>
                      <c:pt idx="4">
                        <c:v>84</c:v>
                      </c:pt>
                      <c:pt idx="5">
                        <c:v>75</c:v>
                      </c:pt>
                      <c:pt idx="6">
                        <c:v>65</c:v>
                      </c:pt>
                      <c:pt idx="7">
                        <c:v>62</c:v>
                      </c:pt>
                      <c:pt idx="8">
                        <c:v>20</c:v>
                      </c:pt>
                      <c:pt idx="9">
                        <c:v>9</c:v>
                      </c:pt>
                      <c:pt idx="10">
                        <c:v>32</c:v>
                      </c:pt>
                      <c:pt idx="11">
                        <c:v>13</c:v>
                      </c:pt>
                      <c:pt idx="12">
                        <c:v>5</c:v>
                      </c:pt>
                      <c:pt idx="13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9A-4421-9843-351A751D4ADB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Permits'!$A$39</c15:sqref>
                        </c15:formulaRef>
                      </c:ext>
                    </c:extLst>
                    <c:strCache>
                      <c:ptCount val="1"/>
                      <c:pt idx="0">
                        <c:v>Fisher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Permits'!$B$39:$Q$39</c15:sqref>
                        </c15:fullRef>
                        <c15:formulaRef>
                          <c15:sqref>'All Permits'!$B$39:$O$39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45</c:v>
                      </c:pt>
                      <c:pt idx="1">
                        <c:v>92</c:v>
                      </c:pt>
                      <c:pt idx="2">
                        <c:v>35</c:v>
                      </c:pt>
                      <c:pt idx="3">
                        <c:v>53</c:v>
                      </c:pt>
                      <c:pt idx="4">
                        <c:v>51</c:v>
                      </c:pt>
                      <c:pt idx="5">
                        <c:v>71</c:v>
                      </c:pt>
                      <c:pt idx="6">
                        <c:v>90</c:v>
                      </c:pt>
                      <c:pt idx="7">
                        <c:v>85</c:v>
                      </c:pt>
                      <c:pt idx="8">
                        <c:v>23</c:v>
                      </c:pt>
                      <c:pt idx="9">
                        <c:v>16</c:v>
                      </c:pt>
                      <c:pt idx="10">
                        <c:v>18</c:v>
                      </c:pt>
                      <c:pt idx="11">
                        <c:v>36</c:v>
                      </c:pt>
                      <c:pt idx="12">
                        <c:v>63</c:v>
                      </c:pt>
                      <c:pt idx="13">
                        <c:v>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9A-4421-9843-351A751D4ADB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Permits'!$A$40</c15:sqref>
                        </c15:formulaRef>
                      </c:ext>
                    </c:extLst>
                    <c:strCache>
                      <c:ptCount val="1"/>
                      <c:pt idx="0">
                        <c:v>Runnels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Permits'!$B$40:$Q$40</c15:sqref>
                        </c15:fullRef>
                        <c15:formulaRef>
                          <c15:sqref>'All Permits'!$B$40:$O$40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84</c:v>
                      </c:pt>
                      <c:pt idx="1">
                        <c:v>89</c:v>
                      </c:pt>
                      <c:pt idx="2">
                        <c:v>45</c:v>
                      </c:pt>
                      <c:pt idx="3">
                        <c:v>64</c:v>
                      </c:pt>
                      <c:pt idx="4">
                        <c:v>85</c:v>
                      </c:pt>
                      <c:pt idx="5">
                        <c:v>68</c:v>
                      </c:pt>
                      <c:pt idx="6">
                        <c:v>62</c:v>
                      </c:pt>
                      <c:pt idx="7">
                        <c:v>56</c:v>
                      </c:pt>
                      <c:pt idx="8">
                        <c:v>44</c:v>
                      </c:pt>
                      <c:pt idx="9">
                        <c:v>32</c:v>
                      </c:pt>
                      <c:pt idx="10">
                        <c:v>26</c:v>
                      </c:pt>
                      <c:pt idx="11">
                        <c:v>16</c:v>
                      </c:pt>
                      <c:pt idx="12">
                        <c:v>38</c:v>
                      </c:pt>
                      <c:pt idx="13">
                        <c:v>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9A-4421-9843-351A751D4ADB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Permits'!$A$41</c15:sqref>
                        </c15:formulaRef>
                      </c:ext>
                    </c:extLst>
                    <c:strCache>
                      <c:ptCount val="1"/>
                      <c:pt idx="0">
                        <c:v>Borden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Permits'!$B$41:$Q$41</c15:sqref>
                        </c15:fullRef>
                        <c15:formulaRef>
                          <c15:sqref>'All Permits'!$B$41:$O$41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43</c:v>
                      </c:pt>
                      <c:pt idx="1">
                        <c:v>43</c:v>
                      </c:pt>
                      <c:pt idx="2">
                        <c:v>20</c:v>
                      </c:pt>
                      <c:pt idx="3">
                        <c:v>57</c:v>
                      </c:pt>
                      <c:pt idx="4">
                        <c:v>58</c:v>
                      </c:pt>
                      <c:pt idx="5">
                        <c:v>69</c:v>
                      </c:pt>
                      <c:pt idx="6">
                        <c:v>105</c:v>
                      </c:pt>
                      <c:pt idx="7">
                        <c:v>95</c:v>
                      </c:pt>
                      <c:pt idx="8">
                        <c:v>19</c:v>
                      </c:pt>
                      <c:pt idx="9">
                        <c:v>20</c:v>
                      </c:pt>
                      <c:pt idx="10">
                        <c:v>58</c:v>
                      </c:pt>
                      <c:pt idx="11">
                        <c:v>87</c:v>
                      </c:pt>
                      <c:pt idx="12">
                        <c:v>47</c:v>
                      </c:pt>
                      <c:pt idx="13">
                        <c:v>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9A-4421-9843-351A751D4ADB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Permits'!$A$42</c15:sqref>
                        </c15:formulaRef>
                      </c:ext>
                    </c:extLst>
                    <c:strCache>
                      <c:ptCount val="1"/>
                      <c:pt idx="0">
                        <c:v>Sterling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Permits'!$B$42:$Q$42</c15:sqref>
                        </c15:fullRef>
                        <c15:formulaRef>
                          <c15:sqref>'All Permits'!$B$42:$O$42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109</c:v>
                      </c:pt>
                      <c:pt idx="1">
                        <c:v>96</c:v>
                      </c:pt>
                      <c:pt idx="2">
                        <c:v>76</c:v>
                      </c:pt>
                      <c:pt idx="3">
                        <c:v>62</c:v>
                      </c:pt>
                      <c:pt idx="4">
                        <c:v>57</c:v>
                      </c:pt>
                      <c:pt idx="5">
                        <c:v>91</c:v>
                      </c:pt>
                      <c:pt idx="6">
                        <c:v>86</c:v>
                      </c:pt>
                      <c:pt idx="7">
                        <c:v>65</c:v>
                      </c:pt>
                      <c:pt idx="8">
                        <c:v>21</c:v>
                      </c:pt>
                      <c:pt idx="9">
                        <c:v>11</c:v>
                      </c:pt>
                      <c:pt idx="10">
                        <c:v>27</c:v>
                      </c:pt>
                      <c:pt idx="11">
                        <c:v>7</c:v>
                      </c:pt>
                      <c:pt idx="12">
                        <c:v>18</c:v>
                      </c:pt>
                      <c:pt idx="13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9A-4421-9843-351A751D4ADB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Permits'!$A$43</c15:sqref>
                        </c15:formulaRef>
                      </c:ext>
                    </c:extLst>
                    <c:strCache>
                      <c:ptCount val="1"/>
                      <c:pt idx="0">
                        <c:v>Dawson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Permits'!$B$43:$Q$43</c15:sqref>
                        </c15:fullRef>
                        <c15:formulaRef>
                          <c15:sqref>'All Permits'!$B$43:$O$43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52</c:v>
                      </c:pt>
                      <c:pt idx="1">
                        <c:v>58</c:v>
                      </c:pt>
                      <c:pt idx="2">
                        <c:v>31</c:v>
                      </c:pt>
                      <c:pt idx="3">
                        <c:v>77</c:v>
                      </c:pt>
                      <c:pt idx="4">
                        <c:v>126</c:v>
                      </c:pt>
                      <c:pt idx="5">
                        <c:v>92</c:v>
                      </c:pt>
                      <c:pt idx="6">
                        <c:v>102</c:v>
                      </c:pt>
                      <c:pt idx="7">
                        <c:v>93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42</c:v>
                      </c:pt>
                      <c:pt idx="11">
                        <c:v>26</c:v>
                      </c:pt>
                      <c:pt idx="12">
                        <c:v>23</c:v>
                      </c:pt>
                      <c:pt idx="13">
                        <c:v>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519A-4421-9843-351A751D4ADB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Permits'!$A$44</c15:sqref>
                        </c15:formulaRef>
                      </c:ext>
                    </c:extLst>
                    <c:strCache>
                      <c:ptCount val="1"/>
                      <c:pt idx="0">
                        <c:v>Hockley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Permits'!$B$44:$Q$44</c15:sqref>
                        </c15:fullRef>
                        <c15:formulaRef>
                          <c15:sqref>'All Permits'!$B$44:$O$44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107</c:v>
                      </c:pt>
                      <c:pt idx="1">
                        <c:v>105</c:v>
                      </c:pt>
                      <c:pt idx="2">
                        <c:v>41</c:v>
                      </c:pt>
                      <c:pt idx="3">
                        <c:v>89</c:v>
                      </c:pt>
                      <c:pt idx="4">
                        <c:v>56</c:v>
                      </c:pt>
                      <c:pt idx="5">
                        <c:v>42</c:v>
                      </c:pt>
                      <c:pt idx="6">
                        <c:v>70</c:v>
                      </c:pt>
                      <c:pt idx="7">
                        <c:v>71</c:v>
                      </c:pt>
                      <c:pt idx="8">
                        <c:v>26</c:v>
                      </c:pt>
                      <c:pt idx="9">
                        <c:v>132</c:v>
                      </c:pt>
                      <c:pt idx="10">
                        <c:v>32</c:v>
                      </c:pt>
                      <c:pt idx="11">
                        <c:v>79</c:v>
                      </c:pt>
                      <c:pt idx="12">
                        <c:v>48</c:v>
                      </c:pt>
                      <c:pt idx="13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519A-4421-9843-351A751D4ADB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Permits'!$A$45</c15:sqref>
                        </c15:formulaRef>
                      </c:ext>
                    </c:extLst>
                    <c:strCache>
                      <c:ptCount val="1"/>
                      <c:pt idx="0">
                        <c:v>Stonewall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Permits'!$B$45:$Q$45</c15:sqref>
                        </c15:fullRef>
                        <c15:formulaRef>
                          <c15:sqref>'All Permits'!$B$45:$O$45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67</c:v>
                      </c:pt>
                      <c:pt idx="1">
                        <c:v>79</c:v>
                      </c:pt>
                      <c:pt idx="2">
                        <c:v>46</c:v>
                      </c:pt>
                      <c:pt idx="3">
                        <c:v>142</c:v>
                      </c:pt>
                      <c:pt idx="4">
                        <c:v>157</c:v>
                      </c:pt>
                      <c:pt idx="5">
                        <c:v>112</c:v>
                      </c:pt>
                      <c:pt idx="6">
                        <c:v>73</c:v>
                      </c:pt>
                      <c:pt idx="7">
                        <c:v>121</c:v>
                      </c:pt>
                      <c:pt idx="8">
                        <c:v>57</c:v>
                      </c:pt>
                      <c:pt idx="9">
                        <c:v>36</c:v>
                      </c:pt>
                      <c:pt idx="10">
                        <c:v>63</c:v>
                      </c:pt>
                      <c:pt idx="11">
                        <c:v>57</c:v>
                      </c:pt>
                      <c:pt idx="12">
                        <c:v>32</c:v>
                      </c:pt>
                      <c:pt idx="13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519A-4421-9843-351A751D4ADB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Permits'!$A$46</c15:sqref>
                        </c15:formulaRef>
                      </c:ext>
                    </c:extLst>
                    <c:strCache>
                      <c:ptCount val="1"/>
                      <c:pt idx="0">
                        <c:v>Nolan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Permits'!$B$46:$Q$46</c15:sqref>
                        </c15:fullRef>
                        <c15:formulaRef>
                          <c15:sqref>'All Permits'!$B$46:$O$46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94</c:v>
                      </c:pt>
                      <c:pt idx="1">
                        <c:v>83</c:v>
                      </c:pt>
                      <c:pt idx="2">
                        <c:v>45</c:v>
                      </c:pt>
                      <c:pt idx="3">
                        <c:v>66</c:v>
                      </c:pt>
                      <c:pt idx="4">
                        <c:v>138</c:v>
                      </c:pt>
                      <c:pt idx="5">
                        <c:v>126</c:v>
                      </c:pt>
                      <c:pt idx="6">
                        <c:v>119</c:v>
                      </c:pt>
                      <c:pt idx="7">
                        <c:v>108</c:v>
                      </c:pt>
                      <c:pt idx="8">
                        <c:v>83</c:v>
                      </c:pt>
                      <c:pt idx="9">
                        <c:v>45</c:v>
                      </c:pt>
                      <c:pt idx="10">
                        <c:v>60</c:v>
                      </c:pt>
                      <c:pt idx="11">
                        <c:v>55</c:v>
                      </c:pt>
                      <c:pt idx="12">
                        <c:v>48</c:v>
                      </c:pt>
                      <c:pt idx="13">
                        <c:v>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519A-4421-9843-351A751D4ADB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Permits'!$A$47</c15:sqref>
                        </c15:formulaRef>
                      </c:ext>
                    </c:extLst>
                    <c:strCache>
                      <c:ptCount val="1"/>
                      <c:pt idx="0">
                        <c:v>Roberts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Permits'!$B$47:$Q$47</c15:sqref>
                        </c15:fullRef>
                        <c15:formulaRef>
                          <c15:sqref>'All Permits'!$B$47:$O$47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189</c:v>
                      </c:pt>
                      <c:pt idx="1">
                        <c:v>211</c:v>
                      </c:pt>
                      <c:pt idx="2">
                        <c:v>106</c:v>
                      </c:pt>
                      <c:pt idx="3">
                        <c:v>93</c:v>
                      </c:pt>
                      <c:pt idx="4">
                        <c:v>111</c:v>
                      </c:pt>
                      <c:pt idx="5">
                        <c:v>113</c:v>
                      </c:pt>
                      <c:pt idx="6">
                        <c:v>89</c:v>
                      </c:pt>
                      <c:pt idx="7">
                        <c:v>149</c:v>
                      </c:pt>
                      <c:pt idx="8">
                        <c:v>37</c:v>
                      </c:pt>
                      <c:pt idx="9">
                        <c:v>18</c:v>
                      </c:pt>
                      <c:pt idx="10">
                        <c:v>26</c:v>
                      </c:pt>
                      <c:pt idx="11">
                        <c:v>25</c:v>
                      </c:pt>
                      <c:pt idx="12">
                        <c:v>8</c:v>
                      </c:pt>
                      <c:pt idx="13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519A-4421-9843-351A751D4ADB}"/>
                  </c:ext>
                </c:extLst>
              </c15:ser>
            </c15:filteredLineSeries>
            <c15:filteredLine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Permits'!$A$48</c15:sqref>
                        </c15:formulaRef>
                      </c:ext>
                    </c:extLst>
                    <c:strCache>
                      <c:ptCount val="1"/>
                      <c:pt idx="0">
                        <c:v>Crosby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Permits'!$B$48:$Q$48</c15:sqref>
                        </c15:fullRef>
                        <c15:formulaRef>
                          <c15:sqref>'All Permits'!$B$48:$O$48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40</c:v>
                      </c:pt>
                      <c:pt idx="1">
                        <c:v>46</c:v>
                      </c:pt>
                      <c:pt idx="2">
                        <c:v>44</c:v>
                      </c:pt>
                      <c:pt idx="3">
                        <c:v>78</c:v>
                      </c:pt>
                      <c:pt idx="4">
                        <c:v>229</c:v>
                      </c:pt>
                      <c:pt idx="5">
                        <c:v>156</c:v>
                      </c:pt>
                      <c:pt idx="6">
                        <c:v>202</c:v>
                      </c:pt>
                      <c:pt idx="7">
                        <c:v>230</c:v>
                      </c:pt>
                      <c:pt idx="8">
                        <c:v>40</c:v>
                      </c:pt>
                      <c:pt idx="9">
                        <c:v>86</c:v>
                      </c:pt>
                      <c:pt idx="10">
                        <c:v>34</c:v>
                      </c:pt>
                      <c:pt idx="11">
                        <c:v>26</c:v>
                      </c:pt>
                      <c:pt idx="12">
                        <c:v>26</c:v>
                      </c:pt>
                      <c:pt idx="13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519A-4421-9843-351A751D4ADB}"/>
                  </c:ext>
                </c:extLst>
              </c15:ser>
            </c15:filteredLineSeries>
            <c15:filteredLine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Permits'!$A$49</c15:sqref>
                        </c15:formulaRef>
                      </c:ext>
                    </c:extLst>
                    <c:strCache>
                      <c:ptCount val="1"/>
                      <c:pt idx="0">
                        <c:v>Sutton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Permits'!$B$49:$Q$49</c15:sqref>
                        </c15:fullRef>
                        <c15:formulaRef>
                          <c15:sqref>'All Permits'!$B$49:$O$49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589</c:v>
                      </c:pt>
                      <c:pt idx="1">
                        <c:v>353</c:v>
                      </c:pt>
                      <c:pt idx="2">
                        <c:v>112</c:v>
                      </c:pt>
                      <c:pt idx="3">
                        <c:v>121</c:v>
                      </c:pt>
                      <c:pt idx="4">
                        <c:v>45</c:v>
                      </c:pt>
                      <c:pt idx="5">
                        <c:v>36</c:v>
                      </c:pt>
                      <c:pt idx="6">
                        <c:v>37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3</c:v>
                      </c:pt>
                      <c:pt idx="10">
                        <c:v>9</c:v>
                      </c:pt>
                      <c:pt idx="11">
                        <c:v>2</c:v>
                      </c:pt>
                      <c:pt idx="12">
                        <c:v>32</c:v>
                      </c:pt>
                      <c:pt idx="13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519A-4421-9843-351A751D4ADB}"/>
                  </c:ext>
                </c:extLst>
              </c15:ser>
            </c15:filteredLineSeries>
            <c15:filteredLine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Permits'!$A$50</c15:sqref>
                        </c15:formulaRef>
                      </c:ext>
                    </c:extLst>
                    <c:strCache>
                      <c:ptCount val="1"/>
                      <c:pt idx="0">
                        <c:v>Ochiltree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Permits'!$B$50:$Q$50</c15:sqref>
                        </c15:fullRef>
                        <c15:formulaRef>
                          <c15:sqref>'All Permits'!$B$50:$O$50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113</c:v>
                      </c:pt>
                      <c:pt idx="1">
                        <c:v>162</c:v>
                      </c:pt>
                      <c:pt idx="2">
                        <c:v>114</c:v>
                      </c:pt>
                      <c:pt idx="3">
                        <c:v>154</c:v>
                      </c:pt>
                      <c:pt idx="4">
                        <c:v>119</c:v>
                      </c:pt>
                      <c:pt idx="5">
                        <c:v>152</c:v>
                      </c:pt>
                      <c:pt idx="6">
                        <c:v>201</c:v>
                      </c:pt>
                      <c:pt idx="7">
                        <c:v>220</c:v>
                      </c:pt>
                      <c:pt idx="8">
                        <c:v>78</c:v>
                      </c:pt>
                      <c:pt idx="9">
                        <c:v>28</c:v>
                      </c:pt>
                      <c:pt idx="10">
                        <c:v>50</c:v>
                      </c:pt>
                      <c:pt idx="11">
                        <c:v>47</c:v>
                      </c:pt>
                      <c:pt idx="12">
                        <c:v>23</c:v>
                      </c:pt>
                      <c:pt idx="13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519A-4421-9843-351A751D4ADB}"/>
                  </c:ext>
                </c:extLst>
              </c15:ser>
            </c15:filteredLineSeries>
            <c15:filteredLineSeries>
              <c15:ser>
                <c:idx val="49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Permits'!$A$51</c15:sqref>
                        </c15:formulaRef>
                      </c:ext>
                    </c:extLst>
                    <c:strCache>
                      <c:ptCount val="1"/>
                      <c:pt idx="0">
                        <c:v>Mitchell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Permits'!$B$51:$Q$51</c15:sqref>
                        </c15:fullRef>
                        <c15:formulaRef>
                          <c15:sqref>'All Permits'!$B$51:$O$51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219</c:v>
                      </c:pt>
                      <c:pt idx="1">
                        <c:v>322</c:v>
                      </c:pt>
                      <c:pt idx="2">
                        <c:v>194</c:v>
                      </c:pt>
                      <c:pt idx="3">
                        <c:v>203</c:v>
                      </c:pt>
                      <c:pt idx="4">
                        <c:v>170</c:v>
                      </c:pt>
                      <c:pt idx="5">
                        <c:v>173</c:v>
                      </c:pt>
                      <c:pt idx="6">
                        <c:v>155</c:v>
                      </c:pt>
                      <c:pt idx="7">
                        <c:v>89</c:v>
                      </c:pt>
                      <c:pt idx="8">
                        <c:v>37</c:v>
                      </c:pt>
                      <c:pt idx="9">
                        <c:v>7</c:v>
                      </c:pt>
                      <c:pt idx="10">
                        <c:v>19</c:v>
                      </c:pt>
                      <c:pt idx="11">
                        <c:v>22</c:v>
                      </c:pt>
                      <c:pt idx="12">
                        <c:v>12</c:v>
                      </c:pt>
                      <c:pt idx="13">
                        <c:v>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519A-4421-9843-351A751D4ADB}"/>
                  </c:ext>
                </c:extLst>
              </c15:ser>
            </c15:filteredLineSeries>
            <c15:filteredLineSeries>
              <c15:ser>
                <c:idx val="50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Permits'!$A$52</c15:sqref>
                        </c15:formulaRef>
                      </c:ext>
                    </c:extLst>
                    <c:strCache>
                      <c:ptCount val="1"/>
                      <c:pt idx="0">
                        <c:v>Scurry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Permits'!$B$52:$Q$52</c15:sqref>
                        </c15:fullRef>
                        <c15:formulaRef>
                          <c15:sqref>'All Permits'!$B$52:$O$52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82</c:v>
                      </c:pt>
                      <c:pt idx="1">
                        <c:v>160</c:v>
                      </c:pt>
                      <c:pt idx="2">
                        <c:v>84</c:v>
                      </c:pt>
                      <c:pt idx="3">
                        <c:v>86</c:v>
                      </c:pt>
                      <c:pt idx="4">
                        <c:v>150</c:v>
                      </c:pt>
                      <c:pt idx="5">
                        <c:v>103</c:v>
                      </c:pt>
                      <c:pt idx="6">
                        <c:v>226</c:v>
                      </c:pt>
                      <c:pt idx="7">
                        <c:v>188</c:v>
                      </c:pt>
                      <c:pt idx="8">
                        <c:v>104</c:v>
                      </c:pt>
                      <c:pt idx="9">
                        <c:v>121</c:v>
                      </c:pt>
                      <c:pt idx="10">
                        <c:v>180</c:v>
                      </c:pt>
                      <c:pt idx="11">
                        <c:v>156</c:v>
                      </c:pt>
                      <c:pt idx="12">
                        <c:v>141</c:v>
                      </c:pt>
                      <c:pt idx="13">
                        <c:v>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519A-4421-9843-351A751D4ADB}"/>
                  </c:ext>
                </c:extLst>
              </c15:ser>
            </c15:filteredLineSeries>
            <c15:filteredLineSeries>
              <c15:ser>
                <c:idx val="51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Permits'!$A$53</c15:sqref>
                        </c15:formulaRef>
                      </c:ext>
                    </c:extLst>
                    <c:strCache>
                      <c:ptCount val="1"/>
                      <c:pt idx="0">
                        <c:v>Culberson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Permits'!$B$53:$Q$53</c15:sqref>
                        </c15:fullRef>
                        <c15:formulaRef>
                          <c15:sqref>'All Permits'!$B$53:$O$53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20</c:v>
                      </c:pt>
                      <c:pt idx="1">
                        <c:v>20</c:v>
                      </c:pt>
                      <c:pt idx="2">
                        <c:v>14</c:v>
                      </c:pt>
                      <c:pt idx="3">
                        <c:v>38</c:v>
                      </c:pt>
                      <c:pt idx="4">
                        <c:v>102</c:v>
                      </c:pt>
                      <c:pt idx="5">
                        <c:v>50</c:v>
                      </c:pt>
                      <c:pt idx="6">
                        <c:v>159</c:v>
                      </c:pt>
                      <c:pt idx="7">
                        <c:v>208</c:v>
                      </c:pt>
                      <c:pt idx="8">
                        <c:v>170</c:v>
                      </c:pt>
                      <c:pt idx="9">
                        <c:v>141</c:v>
                      </c:pt>
                      <c:pt idx="10">
                        <c:v>318</c:v>
                      </c:pt>
                      <c:pt idx="11">
                        <c:v>250</c:v>
                      </c:pt>
                      <c:pt idx="12">
                        <c:v>265</c:v>
                      </c:pt>
                      <c:pt idx="13">
                        <c:v>139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519A-4421-9843-351A751D4ADB}"/>
                  </c:ext>
                </c:extLst>
              </c15:ser>
            </c15:filteredLineSeries>
            <c15:filteredLineSeries>
              <c15:ser>
                <c:idx val="52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Permits'!$A$54</c15:sqref>
                        </c15:formulaRef>
                      </c:ext>
                    </c:extLst>
                    <c:strCache>
                      <c:ptCount val="1"/>
                      <c:pt idx="0">
                        <c:v>Winkler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Permits'!$B$54:$Q$54</c15:sqref>
                        </c15:fullRef>
                        <c15:formulaRef>
                          <c15:sqref>'All Permits'!$B$54:$O$54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301</c:v>
                      </c:pt>
                      <c:pt idx="1">
                        <c:v>61</c:v>
                      </c:pt>
                      <c:pt idx="2">
                        <c:v>20</c:v>
                      </c:pt>
                      <c:pt idx="3">
                        <c:v>42</c:v>
                      </c:pt>
                      <c:pt idx="4">
                        <c:v>52</c:v>
                      </c:pt>
                      <c:pt idx="5">
                        <c:v>104</c:v>
                      </c:pt>
                      <c:pt idx="6">
                        <c:v>82</c:v>
                      </c:pt>
                      <c:pt idx="7">
                        <c:v>159</c:v>
                      </c:pt>
                      <c:pt idx="8">
                        <c:v>77</c:v>
                      </c:pt>
                      <c:pt idx="9">
                        <c:v>126</c:v>
                      </c:pt>
                      <c:pt idx="10">
                        <c:v>300</c:v>
                      </c:pt>
                      <c:pt idx="11">
                        <c:v>331</c:v>
                      </c:pt>
                      <c:pt idx="12">
                        <c:v>299</c:v>
                      </c:pt>
                      <c:pt idx="13">
                        <c:v>173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519A-4421-9843-351A751D4ADB}"/>
                  </c:ext>
                </c:extLst>
              </c15:ser>
            </c15:filteredLineSeries>
            <c15:filteredLineSeries>
              <c15:ser>
                <c:idx val="53"/>
                <c:order val="5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Permits'!$A$55</c15:sqref>
                        </c15:formulaRef>
                      </c:ext>
                    </c:extLst>
                    <c:strCache>
                      <c:ptCount val="1"/>
                      <c:pt idx="0">
                        <c:v>Crane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Permits'!$B$55:$Q$55</c15:sqref>
                        </c15:fullRef>
                        <c15:formulaRef>
                          <c15:sqref>'All Permits'!$B$55:$O$55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299</c:v>
                      </c:pt>
                      <c:pt idx="1">
                        <c:v>192</c:v>
                      </c:pt>
                      <c:pt idx="2">
                        <c:v>109</c:v>
                      </c:pt>
                      <c:pt idx="3">
                        <c:v>116</c:v>
                      </c:pt>
                      <c:pt idx="4">
                        <c:v>196</c:v>
                      </c:pt>
                      <c:pt idx="5">
                        <c:v>204</c:v>
                      </c:pt>
                      <c:pt idx="6">
                        <c:v>301</c:v>
                      </c:pt>
                      <c:pt idx="7">
                        <c:v>301</c:v>
                      </c:pt>
                      <c:pt idx="8">
                        <c:v>100</c:v>
                      </c:pt>
                      <c:pt idx="9">
                        <c:v>28</c:v>
                      </c:pt>
                      <c:pt idx="10">
                        <c:v>63</c:v>
                      </c:pt>
                      <c:pt idx="11">
                        <c:v>73</c:v>
                      </c:pt>
                      <c:pt idx="12">
                        <c:v>162</c:v>
                      </c:pt>
                      <c:pt idx="13">
                        <c:v>146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519A-4421-9843-351A751D4ADB}"/>
                  </c:ext>
                </c:extLst>
              </c15:ser>
            </c15:filteredLineSeries>
            <c15:filteredLineSeries>
              <c15:ser>
                <c:idx val="54"/>
                <c:order val="5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Permits'!$A$56</c15:sqref>
                        </c15:formulaRef>
                      </c:ext>
                    </c:extLst>
                    <c:strCache>
                      <c:ptCount val="1"/>
                      <c:pt idx="0">
                        <c:v>Crockett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Permits'!$B$56:$Q$56</c15:sqref>
                        </c15:fullRef>
                        <c15:formulaRef>
                          <c15:sqref>'All Permits'!$B$56:$O$56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391</c:v>
                      </c:pt>
                      <c:pt idx="1">
                        <c:v>471</c:v>
                      </c:pt>
                      <c:pt idx="2">
                        <c:v>133</c:v>
                      </c:pt>
                      <c:pt idx="3">
                        <c:v>182</c:v>
                      </c:pt>
                      <c:pt idx="4">
                        <c:v>145</c:v>
                      </c:pt>
                      <c:pt idx="5">
                        <c:v>315</c:v>
                      </c:pt>
                      <c:pt idx="6">
                        <c:v>326</c:v>
                      </c:pt>
                      <c:pt idx="7">
                        <c:v>311</c:v>
                      </c:pt>
                      <c:pt idx="8">
                        <c:v>159</c:v>
                      </c:pt>
                      <c:pt idx="9">
                        <c:v>46</c:v>
                      </c:pt>
                      <c:pt idx="10">
                        <c:v>112</c:v>
                      </c:pt>
                      <c:pt idx="11">
                        <c:v>47</c:v>
                      </c:pt>
                      <c:pt idx="12">
                        <c:v>29</c:v>
                      </c:pt>
                      <c:pt idx="13">
                        <c:v>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519A-4421-9843-351A751D4ADB}"/>
                  </c:ext>
                </c:extLst>
              </c15:ser>
            </c15:filteredLineSeries>
            <c15:filteredLineSeries>
              <c15:ser>
                <c:idx val="55"/>
                <c:order val="5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Permits'!$A$57</c15:sqref>
                        </c15:formulaRef>
                      </c:ext>
                    </c:extLst>
                    <c:strCache>
                      <c:ptCount val="1"/>
                      <c:pt idx="0">
                        <c:v>Irion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Permits'!$B$57:$Q$57</c15:sqref>
                        </c15:fullRef>
                        <c15:formulaRef>
                          <c15:sqref>'All Permits'!$B$57:$O$57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123</c:v>
                      </c:pt>
                      <c:pt idx="1">
                        <c:v>256</c:v>
                      </c:pt>
                      <c:pt idx="2">
                        <c:v>71</c:v>
                      </c:pt>
                      <c:pt idx="3">
                        <c:v>157</c:v>
                      </c:pt>
                      <c:pt idx="4">
                        <c:v>357</c:v>
                      </c:pt>
                      <c:pt idx="5">
                        <c:v>312</c:v>
                      </c:pt>
                      <c:pt idx="6">
                        <c:v>444</c:v>
                      </c:pt>
                      <c:pt idx="7">
                        <c:v>462</c:v>
                      </c:pt>
                      <c:pt idx="8">
                        <c:v>112</c:v>
                      </c:pt>
                      <c:pt idx="9">
                        <c:v>66</c:v>
                      </c:pt>
                      <c:pt idx="10">
                        <c:v>105</c:v>
                      </c:pt>
                      <c:pt idx="11">
                        <c:v>149</c:v>
                      </c:pt>
                      <c:pt idx="12">
                        <c:v>105</c:v>
                      </c:pt>
                      <c:pt idx="13">
                        <c:v>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519A-4421-9843-351A751D4ADB}"/>
                  </c:ext>
                </c:extLst>
              </c15:ser>
            </c15:filteredLineSeries>
            <c15:filteredLineSeries>
              <c15:ser>
                <c:idx val="56"/>
                <c:order val="5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Permits'!$A$58</c15:sqref>
                        </c15:formulaRef>
                      </c:ext>
                    </c:extLst>
                    <c:strCache>
                      <c:ptCount val="1"/>
                      <c:pt idx="0">
                        <c:v>Gaines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Permits'!$B$58:$Q$58</c15:sqref>
                        </c15:fullRef>
                        <c15:formulaRef>
                          <c15:sqref>'All Permits'!$B$58:$O$58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247</c:v>
                      </c:pt>
                      <c:pt idx="1">
                        <c:v>204</c:v>
                      </c:pt>
                      <c:pt idx="2">
                        <c:v>93</c:v>
                      </c:pt>
                      <c:pt idx="3">
                        <c:v>242</c:v>
                      </c:pt>
                      <c:pt idx="4">
                        <c:v>270</c:v>
                      </c:pt>
                      <c:pt idx="5">
                        <c:v>227</c:v>
                      </c:pt>
                      <c:pt idx="6">
                        <c:v>270</c:v>
                      </c:pt>
                      <c:pt idx="7">
                        <c:v>508</c:v>
                      </c:pt>
                      <c:pt idx="8">
                        <c:v>120</c:v>
                      </c:pt>
                      <c:pt idx="9">
                        <c:v>179</c:v>
                      </c:pt>
                      <c:pt idx="10">
                        <c:v>223</c:v>
                      </c:pt>
                      <c:pt idx="11">
                        <c:v>141</c:v>
                      </c:pt>
                      <c:pt idx="12">
                        <c:v>122</c:v>
                      </c:pt>
                      <c:pt idx="13">
                        <c:v>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519A-4421-9843-351A751D4ADB}"/>
                  </c:ext>
                </c:extLst>
              </c15:ser>
            </c15:filteredLineSeries>
            <c15:filteredLineSeries>
              <c15:ser>
                <c:idx val="57"/>
                <c:order val="5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Permits'!$A$59</c15:sqref>
                        </c15:formulaRef>
                      </c:ext>
                    </c:extLst>
                    <c:strCache>
                      <c:ptCount val="1"/>
                      <c:pt idx="0">
                        <c:v>Yoakum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Permits'!$B$59:$Q$59</c15:sqref>
                        </c15:fullRef>
                        <c15:formulaRef>
                          <c15:sqref>'All Permits'!$B$59:$O$59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183</c:v>
                      </c:pt>
                      <c:pt idx="1">
                        <c:v>169</c:v>
                      </c:pt>
                      <c:pt idx="2">
                        <c:v>98</c:v>
                      </c:pt>
                      <c:pt idx="3">
                        <c:v>206</c:v>
                      </c:pt>
                      <c:pt idx="4">
                        <c:v>185</c:v>
                      </c:pt>
                      <c:pt idx="5">
                        <c:v>203</c:v>
                      </c:pt>
                      <c:pt idx="6">
                        <c:v>328</c:v>
                      </c:pt>
                      <c:pt idx="7">
                        <c:v>275</c:v>
                      </c:pt>
                      <c:pt idx="8">
                        <c:v>222</c:v>
                      </c:pt>
                      <c:pt idx="9">
                        <c:v>268</c:v>
                      </c:pt>
                      <c:pt idx="10">
                        <c:v>278</c:v>
                      </c:pt>
                      <c:pt idx="11">
                        <c:v>230</c:v>
                      </c:pt>
                      <c:pt idx="12">
                        <c:v>194</c:v>
                      </c:pt>
                      <c:pt idx="13">
                        <c:v>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519A-4421-9843-351A751D4ADB}"/>
                  </c:ext>
                </c:extLst>
              </c15:ser>
            </c15:filteredLineSeries>
            <c15:filteredLineSeries>
              <c15:ser>
                <c:idx val="58"/>
                <c:order val="5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Permits'!$A$60</c15:sqref>
                        </c15:formulaRef>
                      </c:ext>
                    </c:extLst>
                    <c:strCache>
                      <c:ptCount val="1"/>
                      <c:pt idx="0">
                        <c:v>Pecos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Permits'!$B$60:$Q$60</c15:sqref>
                        </c15:fullRef>
                        <c15:formulaRef>
                          <c15:sqref>'All Permits'!$B$60:$O$60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541</c:v>
                      </c:pt>
                      <c:pt idx="1">
                        <c:v>454</c:v>
                      </c:pt>
                      <c:pt idx="2">
                        <c:v>213</c:v>
                      </c:pt>
                      <c:pt idx="3">
                        <c:v>231</c:v>
                      </c:pt>
                      <c:pt idx="4">
                        <c:v>192</c:v>
                      </c:pt>
                      <c:pt idx="5">
                        <c:v>218</c:v>
                      </c:pt>
                      <c:pt idx="6">
                        <c:v>187</c:v>
                      </c:pt>
                      <c:pt idx="7">
                        <c:v>277</c:v>
                      </c:pt>
                      <c:pt idx="8">
                        <c:v>163</c:v>
                      </c:pt>
                      <c:pt idx="9">
                        <c:v>178</c:v>
                      </c:pt>
                      <c:pt idx="10">
                        <c:v>342</c:v>
                      </c:pt>
                      <c:pt idx="11">
                        <c:v>479</c:v>
                      </c:pt>
                      <c:pt idx="12">
                        <c:v>507</c:v>
                      </c:pt>
                      <c:pt idx="13">
                        <c:v>151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519A-4421-9843-351A751D4ADB}"/>
                  </c:ext>
                </c:extLst>
              </c15:ser>
            </c15:filteredLineSeries>
            <c15:filteredLineSeries>
              <c15:ser>
                <c:idx val="59"/>
                <c:order val="5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Permits'!$A$61</c15:sqref>
                        </c15:formulaRef>
                      </c:ext>
                    </c:extLst>
                    <c:strCache>
                      <c:ptCount val="1"/>
                      <c:pt idx="0">
                        <c:v>Ward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Permits'!$B$61:$Q$61</c15:sqref>
                        </c15:fullRef>
                        <c15:formulaRef>
                          <c15:sqref>'All Permits'!$B$61:$O$61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307</c:v>
                      </c:pt>
                      <c:pt idx="1">
                        <c:v>391</c:v>
                      </c:pt>
                      <c:pt idx="2">
                        <c:v>101</c:v>
                      </c:pt>
                      <c:pt idx="3">
                        <c:v>270</c:v>
                      </c:pt>
                      <c:pt idx="4">
                        <c:v>371</c:v>
                      </c:pt>
                      <c:pt idx="5">
                        <c:v>435</c:v>
                      </c:pt>
                      <c:pt idx="6">
                        <c:v>353</c:v>
                      </c:pt>
                      <c:pt idx="7">
                        <c:v>473</c:v>
                      </c:pt>
                      <c:pt idx="8">
                        <c:v>167</c:v>
                      </c:pt>
                      <c:pt idx="9">
                        <c:v>169</c:v>
                      </c:pt>
                      <c:pt idx="10">
                        <c:v>402</c:v>
                      </c:pt>
                      <c:pt idx="11">
                        <c:v>531</c:v>
                      </c:pt>
                      <c:pt idx="12">
                        <c:v>510</c:v>
                      </c:pt>
                      <c:pt idx="13">
                        <c:v>162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519A-4421-9843-351A751D4ADB}"/>
                  </c:ext>
                </c:extLst>
              </c15:ser>
            </c15:filteredLineSeries>
            <c15:filteredLineSeries>
              <c15:ser>
                <c:idx val="60"/>
                <c:order val="6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Permits'!$A$62</c15:sqref>
                        </c15:formulaRef>
                      </c:ext>
                    </c:extLst>
                    <c:strCache>
                      <c:ptCount val="1"/>
                      <c:pt idx="0">
                        <c:v>Loving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Permits'!$B$62:$Q$62</c15:sqref>
                        </c15:fullRef>
                        <c15:formulaRef>
                          <c15:sqref>'All Permits'!$B$62:$O$62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79</c:v>
                      </c:pt>
                      <c:pt idx="1">
                        <c:v>84</c:v>
                      </c:pt>
                      <c:pt idx="2">
                        <c:v>45</c:v>
                      </c:pt>
                      <c:pt idx="3">
                        <c:v>67</c:v>
                      </c:pt>
                      <c:pt idx="4">
                        <c:v>137</c:v>
                      </c:pt>
                      <c:pt idx="5">
                        <c:v>238</c:v>
                      </c:pt>
                      <c:pt idx="6">
                        <c:v>246</c:v>
                      </c:pt>
                      <c:pt idx="7">
                        <c:v>493</c:v>
                      </c:pt>
                      <c:pt idx="8">
                        <c:v>440</c:v>
                      </c:pt>
                      <c:pt idx="9">
                        <c:v>412</c:v>
                      </c:pt>
                      <c:pt idx="10">
                        <c:v>799</c:v>
                      </c:pt>
                      <c:pt idx="11">
                        <c:v>718</c:v>
                      </c:pt>
                      <c:pt idx="12">
                        <c:v>908</c:v>
                      </c:pt>
                      <c:pt idx="13">
                        <c:v>555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C-519A-4421-9843-351A751D4ADB}"/>
                  </c:ext>
                </c:extLst>
              </c15:ser>
            </c15:filteredLineSeries>
            <c15:filteredLineSeries>
              <c15:ser>
                <c:idx val="61"/>
                <c:order val="6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Permits'!$A$63</c15:sqref>
                        </c15:formulaRef>
                      </c:ext>
                    </c:extLst>
                    <c:strCache>
                      <c:ptCount val="1"/>
                      <c:pt idx="0">
                        <c:v>Reagan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Permits'!$B$63:$Q$63</c15:sqref>
                        </c15:fullRef>
                        <c15:formulaRef>
                          <c15:sqref>'All Permits'!$B$63:$O$63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252</c:v>
                      </c:pt>
                      <c:pt idx="1">
                        <c:v>324</c:v>
                      </c:pt>
                      <c:pt idx="2">
                        <c:v>185</c:v>
                      </c:pt>
                      <c:pt idx="3">
                        <c:v>503</c:v>
                      </c:pt>
                      <c:pt idx="4">
                        <c:v>486</c:v>
                      </c:pt>
                      <c:pt idx="5">
                        <c:v>554</c:v>
                      </c:pt>
                      <c:pt idx="6">
                        <c:v>547</c:v>
                      </c:pt>
                      <c:pt idx="7">
                        <c:v>781</c:v>
                      </c:pt>
                      <c:pt idx="8">
                        <c:v>363</c:v>
                      </c:pt>
                      <c:pt idx="9">
                        <c:v>331</c:v>
                      </c:pt>
                      <c:pt idx="10">
                        <c:v>388</c:v>
                      </c:pt>
                      <c:pt idx="11">
                        <c:v>521</c:v>
                      </c:pt>
                      <c:pt idx="12">
                        <c:v>450</c:v>
                      </c:pt>
                      <c:pt idx="13">
                        <c:v>160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519A-4421-9843-351A751D4ADB}"/>
                  </c:ext>
                </c:extLst>
              </c15:ser>
            </c15:filteredLineSeries>
            <c15:filteredLineSeries>
              <c15:ser>
                <c:idx val="63"/>
                <c:order val="6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Permits'!$A$65</c15:sqref>
                        </c15:formulaRef>
                      </c:ext>
                    </c:extLst>
                    <c:strCache>
                      <c:ptCount val="1"/>
                      <c:pt idx="0">
                        <c:v>Glasscock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Permits'!$B$65:$Q$65</c15:sqref>
                        </c15:fullRef>
                        <c15:formulaRef>
                          <c15:sqref>'All Permits'!$B$65:$O$65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108</c:v>
                      </c:pt>
                      <c:pt idx="1">
                        <c:v>125</c:v>
                      </c:pt>
                      <c:pt idx="2">
                        <c:v>125</c:v>
                      </c:pt>
                      <c:pt idx="3">
                        <c:v>377</c:v>
                      </c:pt>
                      <c:pt idx="4">
                        <c:v>774</c:v>
                      </c:pt>
                      <c:pt idx="5">
                        <c:v>857</c:v>
                      </c:pt>
                      <c:pt idx="6">
                        <c:v>895</c:v>
                      </c:pt>
                      <c:pt idx="7">
                        <c:v>1020</c:v>
                      </c:pt>
                      <c:pt idx="8">
                        <c:v>375</c:v>
                      </c:pt>
                      <c:pt idx="9">
                        <c:v>271</c:v>
                      </c:pt>
                      <c:pt idx="10">
                        <c:v>416</c:v>
                      </c:pt>
                      <c:pt idx="11">
                        <c:v>377</c:v>
                      </c:pt>
                      <c:pt idx="12">
                        <c:v>363</c:v>
                      </c:pt>
                      <c:pt idx="13">
                        <c:v>162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519A-4421-9843-351A751D4ADB}"/>
                  </c:ext>
                </c:extLst>
              </c15:ser>
            </c15:filteredLineSeries>
            <c15:filteredLineSeries>
              <c15:ser>
                <c:idx val="64"/>
                <c:order val="6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Permits'!$A$66</c15:sqref>
                        </c15:formulaRef>
                      </c:ext>
                    </c:extLst>
                    <c:strCache>
                      <c:ptCount val="1"/>
                      <c:pt idx="0">
                        <c:v>Howard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Permits'!$B$66:$Q$66</c15:sqref>
                        </c15:fullRef>
                        <c15:formulaRef>
                          <c15:sqref>'All Permits'!$B$66:$O$66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129</c:v>
                      </c:pt>
                      <c:pt idx="1">
                        <c:v>139</c:v>
                      </c:pt>
                      <c:pt idx="2">
                        <c:v>129</c:v>
                      </c:pt>
                      <c:pt idx="3">
                        <c:v>291</c:v>
                      </c:pt>
                      <c:pt idx="4">
                        <c:v>336</c:v>
                      </c:pt>
                      <c:pt idx="5">
                        <c:v>457</c:v>
                      </c:pt>
                      <c:pt idx="6">
                        <c:v>585</c:v>
                      </c:pt>
                      <c:pt idx="7">
                        <c:v>706</c:v>
                      </c:pt>
                      <c:pt idx="8">
                        <c:v>355</c:v>
                      </c:pt>
                      <c:pt idx="9">
                        <c:v>338</c:v>
                      </c:pt>
                      <c:pt idx="10">
                        <c:v>604</c:v>
                      </c:pt>
                      <c:pt idx="11">
                        <c:v>842</c:v>
                      </c:pt>
                      <c:pt idx="12">
                        <c:v>815</c:v>
                      </c:pt>
                      <c:pt idx="13">
                        <c:v>559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519A-4421-9843-351A751D4ADB}"/>
                  </c:ext>
                </c:extLst>
              </c15:ser>
            </c15:filteredLineSeries>
            <c15:filteredLineSeries>
              <c15:ser>
                <c:idx val="65"/>
                <c:order val="6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Permits'!$A$67</c15:sqref>
                        </c15:formulaRef>
                      </c:ext>
                    </c:extLst>
                    <c:strCache>
                      <c:ptCount val="1"/>
                      <c:pt idx="0">
                        <c:v>Upton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Permits'!$B$67:$Q$67</c15:sqref>
                        </c15:fullRef>
                        <c15:formulaRef>
                          <c15:sqref>'All Permits'!$B$67:$O$67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420</c:v>
                      </c:pt>
                      <c:pt idx="1">
                        <c:v>625</c:v>
                      </c:pt>
                      <c:pt idx="2">
                        <c:v>256</c:v>
                      </c:pt>
                      <c:pt idx="3">
                        <c:v>662</c:v>
                      </c:pt>
                      <c:pt idx="4">
                        <c:v>686</c:v>
                      </c:pt>
                      <c:pt idx="5">
                        <c:v>726</c:v>
                      </c:pt>
                      <c:pt idx="6">
                        <c:v>809</c:v>
                      </c:pt>
                      <c:pt idx="7">
                        <c:v>969</c:v>
                      </c:pt>
                      <c:pt idx="8">
                        <c:v>490</c:v>
                      </c:pt>
                      <c:pt idx="9">
                        <c:v>359</c:v>
                      </c:pt>
                      <c:pt idx="10">
                        <c:v>326</c:v>
                      </c:pt>
                      <c:pt idx="11">
                        <c:v>425</c:v>
                      </c:pt>
                      <c:pt idx="12">
                        <c:v>524</c:v>
                      </c:pt>
                      <c:pt idx="13">
                        <c:v>356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519A-4421-9843-351A751D4ADB}"/>
                  </c:ext>
                </c:extLst>
              </c15:ser>
            </c15:filteredLineSeries>
            <c15:filteredLineSeries>
              <c15:ser>
                <c:idx val="66"/>
                <c:order val="6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Permits'!$A$68</c15:sqref>
                        </c15:formulaRef>
                      </c:ext>
                    </c:extLst>
                    <c:strCache>
                      <c:ptCount val="1"/>
                      <c:pt idx="0">
                        <c:v>Reeves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Permits'!$B$68:$Q$68</c15:sqref>
                        </c15:fullRef>
                        <c15:formulaRef>
                          <c15:sqref>'All Permits'!$B$68:$O$68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89</c:v>
                      </c:pt>
                      <c:pt idx="1">
                        <c:v>95</c:v>
                      </c:pt>
                      <c:pt idx="2">
                        <c:v>42</c:v>
                      </c:pt>
                      <c:pt idx="3">
                        <c:v>122</c:v>
                      </c:pt>
                      <c:pt idx="4">
                        <c:v>418</c:v>
                      </c:pt>
                      <c:pt idx="5">
                        <c:v>436</c:v>
                      </c:pt>
                      <c:pt idx="6">
                        <c:v>600</c:v>
                      </c:pt>
                      <c:pt idx="7">
                        <c:v>770</c:v>
                      </c:pt>
                      <c:pt idx="8">
                        <c:v>528</c:v>
                      </c:pt>
                      <c:pt idx="9">
                        <c:v>617</c:v>
                      </c:pt>
                      <c:pt idx="10">
                        <c:v>1427</c:v>
                      </c:pt>
                      <c:pt idx="11">
                        <c:v>1760</c:v>
                      </c:pt>
                      <c:pt idx="12">
                        <c:v>1454</c:v>
                      </c:pt>
                      <c:pt idx="13">
                        <c:v>713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519A-4421-9843-351A751D4ADB}"/>
                  </c:ext>
                </c:extLst>
              </c15:ser>
            </c15:filteredLineSeries>
            <c15:filteredLineSeries>
              <c15:ser>
                <c:idx val="67"/>
                <c:order val="6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Permits'!$A$69</c15:sqref>
                        </c15:formulaRef>
                      </c:ext>
                    </c:extLst>
                    <c:strCache>
                      <c:ptCount val="1"/>
                      <c:pt idx="0">
                        <c:v>Andrews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Permits'!$B$69:$Q$69</c15:sqref>
                        </c15:fullRef>
                        <c15:formulaRef>
                          <c15:sqref>'All Permits'!$B$69:$O$69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429</c:v>
                      </c:pt>
                      <c:pt idx="1">
                        <c:v>672</c:v>
                      </c:pt>
                      <c:pt idx="2">
                        <c:v>513</c:v>
                      </c:pt>
                      <c:pt idx="3">
                        <c:v>1161</c:v>
                      </c:pt>
                      <c:pt idx="4">
                        <c:v>1436</c:v>
                      </c:pt>
                      <c:pt idx="5">
                        <c:v>1214</c:v>
                      </c:pt>
                      <c:pt idx="6">
                        <c:v>986</c:v>
                      </c:pt>
                      <c:pt idx="7">
                        <c:v>1378</c:v>
                      </c:pt>
                      <c:pt idx="8">
                        <c:v>479</c:v>
                      </c:pt>
                      <c:pt idx="9">
                        <c:v>198</c:v>
                      </c:pt>
                      <c:pt idx="10">
                        <c:v>344</c:v>
                      </c:pt>
                      <c:pt idx="11">
                        <c:v>373</c:v>
                      </c:pt>
                      <c:pt idx="12">
                        <c:v>400</c:v>
                      </c:pt>
                      <c:pt idx="13">
                        <c:v>152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519A-4421-9843-351A751D4ADB}"/>
                  </c:ext>
                </c:extLst>
              </c15:ser>
            </c15:filteredLineSeries>
            <c15:filteredLineSeries>
              <c15:ser>
                <c:idx val="68"/>
                <c:order val="6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Permits'!$A$70</c15:sqref>
                        </c15:formulaRef>
                      </c:ext>
                    </c:extLst>
                    <c:strCache>
                      <c:ptCount val="1"/>
                      <c:pt idx="0">
                        <c:v>Martin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Permits'!$B$70:$Q$70</c15:sqref>
                        </c15:fullRef>
                        <c15:formulaRef>
                          <c15:sqref>'All Permits'!$B$70:$O$70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365</c:v>
                      </c:pt>
                      <c:pt idx="1">
                        <c:v>397</c:v>
                      </c:pt>
                      <c:pt idx="2">
                        <c:v>270</c:v>
                      </c:pt>
                      <c:pt idx="3">
                        <c:v>810</c:v>
                      </c:pt>
                      <c:pt idx="4">
                        <c:v>886</c:v>
                      </c:pt>
                      <c:pt idx="5">
                        <c:v>920</c:v>
                      </c:pt>
                      <c:pt idx="6">
                        <c:v>985</c:v>
                      </c:pt>
                      <c:pt idx="7">
                        <c:v>1125</c:v>
                      </c:pt>
                      <c:pt idx="8">
                        <c:v>456</c:v>
                      </c:pt>
                      <c:pt idx="9">
                        <c:v>538</c:v>
                      </c:pt>
                      <c:pt idx="10">
                        <c:v>854</c:v>
                      </c:pt>
                      <c:pt idx="11">
                        <c:v>1124</c:v>
                      </c:pt>
                      <c:pt idx="12">
                        <c:v>1157</c:v>
                      </c:pt>
                      <c:pt idx="13">
                        <c:v>798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519A-4421-9843-351A751D4ADB}"/>
                  </c:ext>
                </c:extLst>
              </c15:ser>
            </c15:filteredLineSeries>
            <c15:filteredLineSeries>
              <c15:ser>
                <c:idx val="70"/>
                <c:order val="7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Permits'!$A$73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Permits'!$B$1:$Q$1</c15:sqref>
                        </c15:fullRef>
                        <c15:formulaRef>
                          <c15:sqref>'All Permits'!$B$1:$O$1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Permits'!$B$73:$Q$73</c15:sqref>
                        </c15:fullRef>
                        <c15:formulaRef>
                          <c15:sqref>'All Permits'!$B$73:$O$73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7635</c:v>
                      </c:pt>
                      <c:pt idx="1">
                        <c:v>8403</c:v>
                      </c:pt>
                      <c:pt idx="2">
                        <c:v>4712</c:v>
                      </c:pt>
                      <c:pt idx="3">
                        <c:v>8694</c:v>
                      </c:pt>
                      <c:pt idx="4">
                        <c:v>11141</c:v>
                      </c:pt>
                      <c:pt idx="5">
                        <c:v>11095</c:v>
                      </c:pt>
                      <c:pt idx="6">
                        <c:v>12020</c:v>
                      </c:pt>
                      <c:pt idx="7">
                        <c:v>14400</c:v>
                      </c:pt>
                      <c:pt idx="8">
                        <c:v>6815</c:v>
                      </c:pt>
                      <c:pt idx="9">
                        <c:v>6115</c:v>
                      </c:pt>
                      <c:pt idx="10">
                        <c:v>9661</c:v>
                      </c:pt>
                      <c:pt idx="11">
                        <c:v>11001</c:v>
                      </c:pt>
                      <c:pt idx="12">
                        <c:v>10634</c:v>
                      </c:pt>
                      <c:pt idx="13">
                        <c:v>5758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6-519A-4421-9843-351A751D4ADB}"/>
                  </c:ext>
                </c:extLst>
              </c15:ser>
            </c15:filteredLineSeries>
          </c:ext>
        </c:extLst>
      </c:lineChart>
      <c:catAx>
        <c:axId val="62397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613071"/>
        <c:crosses val="autoZero"/>
        <c:auto val="1"/>
        <c:lblAlgn val="ctr"/>
        <c:lblOffset val="100"/>
        <c:noMultiLvlLbl val="0"/>
      </c:catAx>
      <c:valAx>
        <c:axId val="70361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7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Crashes(2007-2020)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Crashes!$B$74</c:f>
              <c:numCache>
                <c:formatCode>General</c:formatCode>
                <c:ptCount val="1"/>
                <c:pt idx="0">
                  <c:v>494.54285714285714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F-4089-9C59-E5ABD56E3314}"/>
            </c:ext>
          </c:extLst>
        </c:ser>
        <c:ser>
          <c:idx val="1"/>
          <c:order val="1"/>
          <c:tx>
            <c:v>2008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Crashes!$C$74</c:f>
              <c:numCache>
                <c:formatCode>General</c:formatCode>
                <c:ptCount val="1"/>
                <c:pt idx="0">
                  <c:v>470.27142857142854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7F-4089-9C59-E5ABD56E3314}"/>
            </c:ext>
          </c:extLst>
        </c:ser>
        <c:ser>
          <c:idx val="2"/>
          <c:order val="2"/>
          <c:tx>
            <c:v>2009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Crashes!$D$74</c:f>
              <c:numCache>
                <c:formatCode>General</c:formatCode>
                <c:ptCount val="1"/>
                <c:pt idx="0">
                  <c:v>463.84285714285716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7F-4089-9C59-E5ABD56E3314}"/>
            </c:ext>
          </c:extLst>
        </c:ser>
        <c:ser>
          <c:idx val="3"/>
          <c:order val="3"/>
          <c:tx>
            <c:v>2010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Crashes!$E$74</c:f>
              <c:numCache>
                <c:formatCode>General</c:formatCode>
                <c:ptCount val="1"/>
                <c:pt idx="0">
                  <c:v>404.01428571428573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7F-4089-9C59-E5ABD56E3314}"/>
            </c:ext>
          </c:extLst>
        </c:ser>
        <c:ser>
          <c:idx val="4"/>
          <c:order val="4"/>
          <c:tx>
            <c:v>2011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Crashes!$F$74</c:f>
              <c:numCache>
                <c:formatCode>General</c:formatCode>
                <c:ptCount val="1"/>
                <c:pt idx="0">
                  <c:v>413.07142857142856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7F-4089-9C59-E5ABD56E3314}"/>
            </c:ext>
          </c:extLst>
        </c:ser>
        <c:ser>
          <c:idx val="5"/>
          <c:order val="5"/>
          <c:tx>
            <c:v>2012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Crashes!$G$74</c:f>
              <c:numCache>
                <c:formatCode>General</c:formatCode>
                <c:ptCount val="1"/>
                <c:pt idx="0">
                  <c:v>455.14285714285717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7F-4089-9C59-E5ABD56E3314}"/>
            </c:ext>
          </c:extLst>
        </c:ser>
        <c:ser>
          <c:idx val="6"/>
          <c:order val="6"/>
          <c:tx>
            <c:v>2013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Crashes!$H$74</c:f>
              <c:numCache>
                <c:formatCode>General</c:formatCode>
                <c:ptCount val="1"/>
                <c:pt idx="0">
                  <c:v>479.7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7F-4089-9C59-E5ABD56E3314}"/>
            </c:ext>
          </c:extLst>
        </c:ser>
        <c:ser>
          <c:idx val="7"/>
          <c:order val="7"/>
          <c:tx>
            <c:v>2014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Crashes!$I$74</c:f>
              <c:numCache>
                <c:formatCode>General</c:formatCode>
                <c:ptCount val="1"/>
                <c:pt idx="0">
                  <c:v>522.7285714285714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7F-4089-9C59-E5ABD56E3314}"/>
            </c:ext>
          </c:extLst>
        </c:ser>
        <c:ser>
          <c:idx val="8"/>
          <c:order val="8"/>
          <c:tx>
            <c:v>2015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Crashes!$J$74</c:f>
              <c:numCache>
                <c:formatCode>General</c:formatCode>
                <c:ptCount val="1"/>
                <c:pt idx="0">
                  <c:v>507.58571428571429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7F-4089-9C59-E5ABD56E3314}"/>
            </c:ext>
          </c:extLst>
        </c:ser>
        <c:ser>
          <c:idx val="9"/>
          <c:order val="9"/>
          <c:tx>
            <c:v>2016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Crashes!$K$74</c:f>
              <c:numCache>
                <c:formatCode>General</c:formatCode>
                <c:ptCount val="1"/>
                <c:pt idx="0">
                  <c:v>461.02857142857141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87F-4089-9C59-E5ABD56E3314}"/>
            </c:ext>
          </c:extLst>
        </c:ser>
        <c:ser>
          <c:idx val="10"/>
          <c:order val="10"/>
          <c:tx>
            <c:v>2017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Crashes!$L$74</c:f>
              <c:numCache>
                <c:formatCode>General</c:formatCode>
                <c:ptCount val="1"/>
                <c:pt idx="0">
                  <c:v>504.58571428571429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87F-4089-9C59-E5ABD56E3314}"/>
            </c:ext>
          </c:extLst>
        </c:ser>
        <c:ser>
          <c:idx val="11"/>
          <c:order val="11"/>
          <c:tx>
            <c:v>2018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Crashes!$M$74</c:f>
              <c:numCache>
                <c:formatCode>General</c:formatCode>
                <c:ptCount val="1"/>
                <c:pt idx="0">
                  <c:v>578.55714285714282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87F-4089-9C59-E5ABD56E3314}"/>
            </c:ext>
          </c:extLst>
        </c:ser>
        <c:ser>
          <c:idx val="12"/>
          <c:order val="12"/>
          <c:tx>
            <c:v>2019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Crashes!$N$74</c:f>
              <c:numCache>
                <c:formatCode>General</c:formatCode>
                <c:ptCount val="1"/>
                <c:pt idx="0">
                  <c:v>592.2285714285714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87F-4089-9C59-E5ABD56E3314}"/>
            </c:ext>
          </c:extLst>
        </c:ser>
        <c:ser>
          <c:idx val="13"/>
          <c:order val="13"/>
          <c:tx>
            <c:v>2020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Crashes!$O$74</c:f>
              <c:numCache>
                <c:formatCode>General</c:formatCode>
                <c:ptCount val="1"/>
                <c:pt idx="0">
                  <c:v>534.25714285714287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87F-4089-9C59-E5ABD56E3314}"/>
            </c:ext>
          </c:extLst>
        </c:ser>
        <c:ser>
          <c:idx val="14"/>
          <c:order val="14"/>
          <c:tx>
            <c:v>2021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Crashes!$P$74</c:f>
              <c:numCache>
                <c:formatCode>General</c:formatCode>
                <c:ptCount val="1"/>
                <c:pt idx="0">
                  <c:v>539.34285714285716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A-485A-8698-7E8551F4C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706191"/>
        <c:axId val="703622223"/>
      </c:barChart>
      <c:catAx>
        <c:axId val="81570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622223"/>
        <c:crosses val="autoZero"/>
        <c:auto val="1"/>
        <c:lblAlgn val="ctr"/>
        <c:lblOffset val="100"/>
        <c:noMultiLvlLbl val="0"/>
      </c:catAx>
      <c:valAx>
        <c:axId val="70362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70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Crashes(2007-2020)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Crashes!$B$73</c:f>
              <c:numCache>
                <c:formatCode>#,##0</c:formatCode>
                <c:ptCount val="1"/>
                <c:pt idx="0">
                  <c:v>34618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E-4511-9759-C5535BDFA82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Crashes!$C$73</c:f>
              <c:numCache>
                <c:formatCode>#,##0</c:formatCode>
                <c:ptCount val="1"/>
                <c:pt idx="0">
                  <c:v>32919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E-4511-9759-C5535BDFA82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Crashes!$D$73</c:f>
              <c:numCache>
                <c:formatCode>#,##0</c:formatCode>
                <c:ptCount val="1"/>
                <c:pt idx="0">
                  <c:v>32469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E-4511-9759-C5535BDFA82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Crashes!$E$73</c:f>
              <c:numCache>
                <c:formatCode>#,##0</c:formatCode>
                <c:ptCount val="1"/>
                <c:pt idx="0">
                  <c:v>28281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FE-4511-9759-C5535BDFA82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Crashes!$F$73</c:f>
              <c:numCache>
                <c:formatCode>#,##0</c:formatCode>
                <c:ptCount val="1"/>
                <c:pt idx="0">
                  <c:v>28915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FE-4511-9759-C5535BDFA824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Crashes!$G$73</c:f>
              <c:numCache>
                <c:formatCode>#,##0</c:formatCode>
                <c:ptCount val="1"/>
                <c:pt idx="0">
                  <c:v>31860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FE-4511-9759-C5535BDFA824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Crashes!$H$73</c:f>
              <c:numCache>
                <c:formatCode>#,##0</c:formatCode>
                <c:ptCount val="1"/>
                <c:pt idx="0">
                  <c:v>33579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FE-4511-9759-C5535BDFA824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Crashes!$I$73</c:f>
              <c:numCache>
                <c:formatCode>#,##0</c:formatCode>
                <c:ptCount val="1"/>
                <c:pt idx="0">
                  <c:v>36591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FE-4511-9759-C5535BDFA824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Crashes!$J$73</c:f>
              <c:numCache>
                <c:formatCode>#,##0</c:formatCode>
                <c:ptCount val="1"/>
                <c:pt idx="0">
                  <c:v>35531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FE-4511-9759-C5535BDFA824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Crashes!$K$73</c:f>
              <c:numCache>
                <c:formatCode>#,##0</c:formatCode>
                <c:ptCount val="1"/>
                <c:pt idx="0">
                  <c:v>32272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FE-4511-9759-C5535BDFA824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Crashes!$L$73</c:f>
              <c:numCache>
                <c:formatCode>#,##0</c:formatCode>
                <c:ptCount val="1"/>
                <c:pt idx="0">
                  <c:v>35321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FE-4511-9759-C5535BDFA824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Crashes!$M$73</c:f>
              <c:numCache>
                <c:formatCode>#,##0</c:formatCode>
                <c:ptCount val="1"/>
                <c:pt idx="0">
                  <c:v>40499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1FE-4511-9759-C5535BDFA824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Crashes!$N$73</c:f>
              <c:numCache>
                <c:formatCode>#,##0</c:formatCode>
                <c:ptCount val="1"/>
                <c:pt idx="0">
                  <c:v>41456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1FE-4511-9759-C5535BDFA824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Crashes!$O$73</c:f>
              <c:numCache>
                <c:formatCode>#,##0</c:formatCode>
                <c:ptCount val="1"/>
                <c:pt idx="0">
                  <c:v>37398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1FE-4511-9759-C5535BDFA824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Crashes!$P$73</c:f>
              <c:numCache>
                <c:formatCode>#,##0</c:formatCode>
                <c:ptCount val="1"/>
                <c:pt idx="0">
                  <c:v>41457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5-403E-8174-AFD69F0F6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706191"/>
        <c:axId val="703622223"/>
      </c:barChart>
      <c:catAx>
        <c:axId val="81570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622223"/>
        <c:crosses val="autoZero"/>
        <c:auto val="1"/>
        <c:lblAlgn val="ctr"/>
        <c:lblOffset val="100"/>
        <c:noMultiLvlLbl val="0"/>
      </c:catAx>
      <c:valAx>
        <c:axId val="70362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70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crashes top</a:t>
            </a:r>
            <a:r>
              <a:rPr lang="en-US" baseline="0"/>
              <a:t> 15 counties (2007-2020)</a:t>
            </a:r>
            <a:endParaRPr lang="en-US"/>
          </a:p>
        </c:rich>
      </c:tx>
      <c:layout>
        <c:manualLayout>
          <c:xMode val="edge"/>
          <c:yMode val="edge"/>
          <c:x val="0.24360360360360361"/>
          <c:y val="3.303834194349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6"/>
          <c:order val="16"/>
          <c:tx>
            <c:strRef>
              <c:f>Crashes!$S$1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Crashes!$A$2:$A$71</c15:sqref>
                  </c15:fullRef>
                </c:ext>
              </c:extLst>
              <c:f>Crashes!$A$57:$A$71</c:f>
              <c:strCache>
                <c:ptCount val="15"/>
                <c:pt idx="0">
                  <c:v>Scurry</c:v>
                </c:pt>
                <c:pt idx="1">
                  <c:v>Sherman</c:v>
                </c:pt>
                <c:pt idx="2">
                  <c:v>Sterling</c:v>
                </c:pt>
                <c:pt idx="3">
                  <c:v>Stonewall</c:v>
                </c:pt>
                <c:pt idx="4">
                  <c:v>Sutton</c:v>
                </c:pt>
                <c:pt idx="5">
                  <c:v>Swisher</c:v>
                </c:pt>
                <c:pt idx="6">
                  <c:v>Taylor</c:v>
                </c:pt>
                <c:pt idx="7">
                  <c:v>Terrell</c:v>
                </c:pt>
                <c:pt idx="8">
                  <c:v>Terry</c:v>
                </c:pt>
                <c:pt idx="9">
                  <c:v>Tom Green</c:v>
                </c:pt>
                <c:pt idx="10">
                  <c:v>Upton</c:v>
                </c:pt>
                <c:pt idx="11">
                  <c:v>Val Verde</c:v>
                </c:pt>
                <c:pt idx="12">
                  <c:v>Ward</c:v>
                </c:pt>
                <c:pt idx="13">
                  <c:v>Winkler</c:v>
                </c:pt>
                <c:pt idx="14">
                  <c:v>Yoakum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Crashes!$S$2:$S$71</c15:sqref>
                  </c15:fullRef>
                </c:ext>
              </c:extLst>
              <c:f>Crashes!$S$57:$S$71</c:f>
              <c:numCache>
                <c:formatCode>General</c:formatCode>
                <c:ptCount val="15"/>
                <c:pt idx="0">
                  <c:v>3852</c:v>
                </c:pt>
                <c:pt idx="1">
                  <c:v>791</c:v>
                </c:pt>
                <c:pt idx="2">
                  <c:v>425</c:v>
                </c:pt>
                <c:pt idx="3">
                  <c:v>319</c:v>
                </c:pt>
                <c:pt idx="4">
                  <c:v>1848</c:v>
                </c:pt>
                <c:pt idx="5">
                  <c:v>1388</c:v>
                </c:pt>
                <c:pt idx="6">
                  <c:v>50334</c:v>
                </c:pt>
                <c:pt idx="7">
                  <c:v>275</c:v>
                </c:pt>
                <c:pt idx="8">
                  <c:v>2383</c:v>
                </c:pt>
                <c:pt idx="9">
                  <c:v>36200</c:v>
                </c:pt>
                <c:pt idx="10">
                  <c:v>776</c:v>
                </c:pt>
                <c:pt idx="11">
                  <c:v>11357</c:v>
                </c:pt>
                <c:pt idx="12">
                  <c:v>4088</c:v>
                </c:pt>
                <c:pt idx="13">
                  <c:v>2188</c:v>
                </c:pt>
                <c:pt idx="14">
                  <c:v>1665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329-4026-8A83-5EACC90BE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273391"/>
        <c:axId val="280555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Crashes!$B$1</c15:sqref>
                        </c15:formulaRef>
                      </c:ext>
                    </c:extLst>
                    <c:strCache>
                      <c:ptCount val="1"/>
                      <c:pt idx="0">
                        <c:v>2007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Crashes!$A$2:$A$71</c15:sqref>
                        </c15:fullRef>
                        <c15:formulaRef>
                          <c15:sqref>Crashes!$A$57:$A$71</c15:sqref>
                        </c15:formulaRef>
                      </c:ext>
                    </c:extLst>
                    <c:strCache>
                      <c:ptCount val="15"/>
                      <c:pt idx="0">
                        <c:v>Scurry</c:v>
                      </c:pt>
                      <c:pt idx="1">
                        <c:v>Sherman</c:v>
                      </c:pt>
                      <c:pt idx="2">
                        <c:v>Sterling</c:v>
                      </c:pt>
                      <c:pt idx="3">
                        <c:v>Stonewall</c:v>
                      </c:pt>
                      <c:pt idx="4">
                        <c:v>Sutton</c:v>
                      </c:pt>
                      <c:pt idx="5">
                        <c:v>Swisher</c:v>
                      </c:pt>
                      <c:pt idx="6">
                        <c:v>Taylor</c:v>
                      </c:pt>
                      <c:pt idx="7">
                        <c:v>Terrell</c:v>
                      </c:pt>
                      <c:pt idx="8">
                        <c:v>Terry</c:v>
                      </c:pt>
                      <c:pt idx="9">
                        <c:v>Tom Green</c:v>
                      </c:pt>
                      <c:pt idx="10">
                        <c:v>Upton</c:v>
                      </c:pt>
                      <c:pt idx="11">
                        <c:v>Val Verde</c:v>
                      </c:pt>
                      <c:pt idx="12">
                        <c:v>Ward</c:v>
                      </c:pt>
                      <c:pt idx="13">
                        <c:v>Winkler</c:v>
                      </c:pt>
                      <c:pt idx="14">
                        <c:v>Yoakum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Crashes!$B$2:$B$71</c15:sqref>
                        </c15:fullRef>
                        <c15:formulaRef>
                          <c15:sqref>Crashes!$B$57:$B$71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352</c:v>
                      </c:pt>
                      <c:pt idx="1">
                        <c:v>46</c:v>
                      </c:pt>
                      <c:pt idx="2">
                        <c:v>21</c:v>
                      </c:pt>
                      <c:pt idx="3">
                        <c:v>20</c:v>
                      </c:pt>
                      <c:pt idx="4">
                        <c:v>157</c:v>
                      </c:pt>
                      <c:pt idx="5">
                        <c:v>93</c:v>
                      </c:pt>
                      <c:pt idx="6">
                        <c:v>3420</c:v>
                      </c:pt>
                      <c:pt idx="7">
                        <c:v>27</c:v>
                      </c:pt>
                      <c:pt idx="8">
                        <c:v>137</c:v>
                      </c:pt>
                      <c:pt idx="9">
                        <c:v>2591</c:v>
                      </c:pt>
                      <c:pt idx="10">
                        <c:v>43</c:v>
                      </c:pt>
                      <c:pt idx="11">
                        <c:v>651</c:v>
                      </c:pt>
                      <c:pt idx="12">
                        <c:v>206</c:v>
                      </c:pt>
                      <c:pt idx="13">
                        <c:v>93</c:v>
                      </c:pt>
                      <c:pt idx="14">
                        <c:v>113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329-4026-8A83-5EACC90BEE3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Crashes!$C$1</c15:sqref>
                        </c15:formulaRef>
                      </c:ext>
                    </c:extLst>
                    <c:strCache>
                      <c:ptCount val="1"/>
                      <c:pt idx="0">
                        <c:v>2008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Crashes!$A$2:$A$71</c15:sqref>
                        </c15:fullRef>
                        <c15:formulaRef>
                          <c15:sqref>Crashes!$A$57:$A$71</c15:sqref>
                        </c15:formulaRef>
                      </c:ext>
                    </c:extLst>
                    <c:strCache>
                      <c:ptCount val="15"/>
                      <c:pt idx="0">
                        <c:v>Scurry</c:v>
                      </c:pt>
                      <c:pt idx="1">
                        <c:v>Sherman</c:v>
                      </c:pt>
                      <c:pt idx="2">
                        <c:v>Sterling</c:v>
                      </c:pt>
                      <c:pt idx="3">
                        <c:v>Stonewall</c:v>
                      </c:pt>
                      <c:pt idx="4">
                        <c:v>Sutton</c:v>
                      </c:pt>
                      <c:pt idx="5">
                        <c:v>Swisher</c:v>
                      </c:pt>
                      <c:pt idx="6">
                        <c:v>Taylor</c:v>
                      </c:pt>
                      <c:pt idx="7">
                        <c:v>Terrell</c:v>
                      </c:pt>
                      <c:pt idx="8">
                        <c:v>Terry</c:v>
                      </c:pt>
                      <c:pt idx="9">
                        <c:v>Tom Green</c:v>
                      </c:pt>
                      <c:pt idx="10">
                        <c:v>Upton</c:v>
                      </c:pt>
                      <c:pt idx="11">
                        <c:v>Val Verde</c:v>
                      </c:pt>
                      <c:pt idx="12">
                        <c:v>Ward</c:v>
                      </c:pt>
                      <c:pt idx="13">
                        <c:v>Winkler</c:v>
                      </c:pt>
                      <c:pt idx="14">
                        <c:v>Yoakum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Crashes!$C$2:$C$71</c15:sqref>
                        </c15:fullRef>
                        <c15:formulaRef>
                          <c15:sqref>Crashes!$C$57:$C$71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310</c:v>
                      </c:pt>
                      <c:pt idx="1">
                        <c:v>37</c:v>
                      </c:pt>
                      <c:pt idx="2">
                        <c:v>16</c:v>
                      </c:pt>
                      <c:pt idx="3">
                        <c:v>30</c:v>
                      </c:pt>
                      <c:pt idx="4">
                        <c:v>119</c:v>
                      </c:pt>
                      <c:pt idx="5">
                        <c:v>93</c:v>
                      </c:pt>
                      <c:pt idx="6">
                        <c:v>3157</c:v>
                      </c:pt>
                      <c:pt idx="7">
                        <c:v>17</c:v>
                      </c:pt>
                      <c:pt idx="8">
                        <c:v>144</c:v>
                      </c:pt>
                      <c:pt idx="9">
                        <c:v>2472</c:v>
                      </c:pt>
                      <c:pt idx="10">
                        <c:v>40</c:v>
                      </c:pt>
                      <c:pt idx="11">
                        <c:v>633</c:v>
                      </c:pt>
                      <c:pt idx="12">
                        <c:v>199</c:v>
                      </c:pt>
                      <c:pt idx="13">
                        <c:v>97</c:v>
                      </c:pt>
                      <c:pt idx="14">
                        <c:v>119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329-4026-8A83-5EACC90BEE3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Crashes!$D$1</c15:sqref>
                        </c15:formulaRef>
                      </c:ext>
                    </c:extLst>
                    <c:strCache>
                      <c:ptCount val="1"/>
                      <c:pt idx="0">
                        <c:v>2009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Crashes!$A$2:$A$71</c15:sqref>
                        </c15:fullRef>
                        <c15:formulaRef>
                          <c15:sqref>Crashes!$A$57:$A$71</c15:sqref>
                        </c15:formulaRef>
                      </c:ext>
                    </c:extLst>
                    <c:strCache>
                      <c:ptCount val="15"/>
                      <c:pt idx="0">
                        <c:v>Scurry</c:v>
                      </c:pt>
                      <c:pt idx="1">
                        <c:v>Sherman</c:v>
                      </c:pt>
                      <c:pt idx="2">
                        <c:v>Sterling</c:v>
                      </c:pt>
                      <c:pt idx="3">
                        <c:v>Stonewall</c:v>
                      </c:pt>
                      <c:pt idx="4">
                        <c:v>Sutton</c:v>
                      </c:pt>
                      <c:pt idx="5">
                        <c:v>Swisher</c:v>
                      </c:pt>
                      <c:pt idx="6">
                        <c:v>Taylor</c:v>
                      </c:pt>
                      <c:pt idx="7">
                        <c:v>Terrell</c:v>
                      </c:pt>
                      <c:pt idx="8">
                        <c:v>Terry</c:v>
                      </c:pt>
                      <c:pt idx="9">
                        <c:v>Tom Green</c:v>
                      </c:pt>
                      <c:pt idx="10">
                        <c:v>Upton</c:v>
                      </c:pt>
                      <c:pt idx="11">
                        <c:v>Val Verde</c:v>
                      </c:pt>
                      <c:pt idx="12">
                        <c:v>Ward</c:v>
                      </c:pt>
                      <c:pt idx="13">
                        <c:v>Winkler</c:v>
                      </c:pt>
                      <c:pt idx="14">
                        <c:v>Yoakum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Crashes!$D$2:$D$71</c15:sqref>
                        </c15:fullRef>
                        <c15:formulaRef>
                          <c15:sqref>Crashes!$D$57:$D$71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213</c:v>
                      </c:pt>
                      <c:pt idx="1">
                        <c:v>48</c:v>
                      </c:pt>
                      <c:pt idx="2">
                        <c:v>22</c:v>
                      </c:pt>
                      <c:pt idx="3">
                        <c:v>31</c:v>
                      </c:pt>
                      <c:pt idx="4">
                        <c:v>88</c:v>
                      </c:pt>
                      <c:pt idx="5">
                        <c:v>95</c:v>
                      </c:pt>
                      <c:pt idx="6">
                        <c:v>3266</c:v>
                      </c:pt>
                      <c:pt idx="7">
                        <c:v>4</c:v>
                      </c:pt>
                      <c:pt idx="8">
                        <c:v>168</c:v>
                      </c:pt>
                      <c:pt idx="9">
                        <c:v>2520</c:v>
                      </c:pt>
                      <c:pt idx="10">
                        <c:v>12</c:v>
                      </c:pt>
                      <c:pt idx="11">
                        <c:v>660</c:v>
                      </c:pt>
                      <c:pt idx="12">
                        <c:v>164</c:v>
                      </c:pt>
                      <c:pt idx="13">
                        <c:v>86</c:v>
                      </c:pt>
                      <c:pt idx="14">
                        <c:v>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329-4026-8A83-5EACC90BEE3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Crashes!$E$1</c15:sqref>
                        </c15:formulaRef>
                      </c:ext>
                    </c:extLst>
                    <c:strCache>
                      <c:ptCount val="1"/>
                      <c:pt idx="0">
                        <c:v>2010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Crashes!$A$2:$A$71</c15:sqref>
                        </c15:fullRef>
                        <c15:formulaRef>
                          <c15:sqref>Crashes!$A$57:$A$71</c15:sqref>
                        </c15:formulaRef>
                      </c:ext>
                    </c:extLst>
                    <c:strCache>
                      <c:ptCount val="15"/>
                      <c:pt idx="0">
                        <c:v>Scurry</c:v>
                      </c:pt>
                      <c:pt idx="1">
                        <c:v>Sherman</c:v>
                      </c:pt>
                      <c:pt idx="2">
                        <c:v>Sterling</c:v>
                      </c:pt>
                      <c:pt idx="3">
                        <c:v>Stonewall</c:v>
                      </c:pt>
                      <c:pt idx="4">
                        <c:v>Sutton</c:v>
                      </c:pt>
                      <c:pt idx="5">
                        <c:v>Swisher</c:v>
                      </c:pt>
                      <c:pt idx="6">
                        <c:v>Taylor</c:v>
                      </c:pt>
                      <c:pt idx="7">
                        <c:v>Terrell</c:v>
                      </c:pt>
                      <c:pt idx="8">
                        <c:v>Terry</c:v>
                      </c:pt>
                      <c:pt idx="9">
                        <c:v>Tom Green</c:v>
                      </c:pt>
                      <c:pt idx="10">
                        <c:v>Upton</c:v>
                      </c:pt>
                      <c:pt idx="11">
                        <c:v>Val Verde</c:v>
                      </c:pt>
                      <c:pt idx="12">
                        <c:v>Ward</c:v>
                      </c:pt>
                      <c:pt idx="13">
                        <c:v>Winkler</c:v>
                      </c:pt>
                      <c:pt idx="14">
                        <c:v>Yoakum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Crashes!$E$2:$E$71</c15:sqref>
                        </c15:fullRef>
                        <c15:formulaRef>
                          <c15:sqref>Crashes!$E$57:$E$71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210</c:v>
                      </c:pt>
                      <c:pt idx="1">
                        <c:v>56</c:v>
                      </c:pt>
                      <c:pt idx="2">
                        <c:v>19</c:v>
                      </c:pt>
                      <c:pt idx="3">
                        <c:v>20</c:v>
                      </c:pt>
                      <c:pt idx="4">
                        <c:v>90</c:v>
                      </c:pt>
                      <c:pt idx="5">
                        <c:v>90</c:v>
                      </c:pt>
                      <c:pt idx="6">
                        <c:v>2931</c:v>
                      </c:pt>
                      <c:pt idx="7">
                        <c:v>10</c:v>
                      </c:pt>
                      <c:pt idx="8">
                        <c:v>131</c:v>
                      </c:pt>
                      <c:pt idx="9">
                        <c:v>2078</c:v>
                      </c:pt>
                      <c:pt idx="10">
                        <c:v>32</c:v>
                      </c:pt>
                      <c:pt idx="11">
                        <c:v>694</c:v>
                      </c:pt>
                      <c:pt idx="12">
                        <c:v>152</c:v>
                      </c:pt>
                      <c:pt idx="13">
                        <c:v>69</c:v>
                      </c:pt>
                      <c:pt idx="14">
                        <c:v>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329-4026-8A83-5EACC90BEE3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Crashes!$F$1</c15:sqref>
                        </c15:formulaRef>
                      </c:ext>
                    </c:extLst>
                    <c:strCache>
                      <c:ptCount val="1"/>
                      <c:pt idx="0">
                        <c:v>2011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Crashes!$A$2:$A$71</c15:sqref>
                        </c15:fullRef>
                        <c15:formulaRef>
                          <c15:sqref>Crashes!$A$57:$A$71</c15:sqref>
                        </c15:formulaRef>
                      </c:ext>
                    </c:extLst>
                    <c:strCache>
                      <c:ptCount val="15"/>
                      <c:pt idx="0">
                        <c:v>Scurry</c:v>
                      </c:pt>
                      <c:pt idx="1">
                        <c:v>Sherman</c:v>
                      </c:pt>
                      <c:pt idx="2">
                        <c:v>Sterling</c:v>
                      </c:pt>
                      <c:pt idx="3">
                        <c:v>Stonewall</c:v>
                      </c:pt>
                      <c:pt idx="4">
                        <c:v>Sutton</c:v>
                      </c:pt>
                      <c:pt idx="5">
                        <c:v>Swisher</c:v>
                      </c:pt>
                      <c:pt idx="6">
                        <c:v>Taylor</c:v>
                      </c:pt>
                      <c:pt idx="7">
                        <c:v>Terrell</c:v>
                      </c:pt>
                      <c:pt idx="8">
                        <c:v>Terry</c:v>
                      </c:pt>
                      <c:pt idx="9">
                        <c:v>Tom Green</c:v>
                      </c:pt>
                      <c:pt idx="10">
                        <c:v>Upton</c:v>
                      </c:pt>
                      <c:pt idx="11">
                        <c:v>Val Verde</c:v>
                      </c:pt>
                      <c:pt idx="12">
                        <c:v>Ward</c:v>
                      </c:pt>
                      <c:pt idx="13">
                        <c:v>Winkler</c:v>
                      </c:pt>
                      <c:pt idx="14">
                        <c:v>Yoakum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Crashes!$F$2:$F$71</c15:sqref>
                        </c15:fullRef>
                        <c15:formulaRef>
                          <c15:sqref>Crashes!$F$57:$F$71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248</c:v>
                      </c:pt>
                      <c:pt idx="1">
                        <c:v>44</c:v>
                      </c:pt>
                      <c:pt idx="2">
                        <c:v>28</c:v>
                      </c:pt>
                      <c:pt idx="3">
                        <c:v>20</c:v>
                      </c:pt>
                      <c:pt idx="4">
                        <c:v>79</c:v>
                      </c:pt>
                      <c:pt idx="5">
                        <c:v>84</c:v>
                      </c:pt>
                      <c:pt idx="6">
                        <c:v>2857</c:v>
                      </c:pt>
                      <c:pt idx="7">
                        <c:v>23</c:v>
                      </c:pt>
                      <c:pt idx="8">
                        <c:v>149</c:v>
                      </c:pt>
                      <c:pt idx="9">
                        <c:v>2052</c:v>
                      </c:pt>
                      <c:pt idx="10">
                        <c:v>45</c:v>
                      </c:pt>
                      <c:pt idx="11">
                        <c:v>696</c:v>
                      </c:pt>
                      <c:pt idx="12">
                        <c:v>227</c:v>
                      </c:pt>
                      <c:pt idx="13">
                        <c:v>83</c:v>
                      </c:pt>
                      <c:pt idx="14">
                        <c:v>127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329-4026-8A83-5EACC90BEE3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Crashes!$G$1</c15:sqref>
                        </c15:formulaRef>
                      </c:ext>
                    </c:extLst>
                    <c:strCache>
                      <c:ptCount val="1"/>
                      <c:pt idx="0">
                        <c:v>2012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Crashes!$A$2:$A$71</c15:sqref>
                        </c15:fullRef>
                        <c15:formulaRef>
                          <c15:sqref>Crashes!$A$57:$A$71</c15:sqref>
                        </c15:formulaRef>
                      </c:ext>
                    </c:extLst>
                    <c:strCache>
                      <c:ptCount val="15"/>
                      <c:pt idx="0">
                        <c:v>Scurry</c:v>
                      </c:pt>
                      <c:pt idx="1">
                        <c:v>Sherman</c:v>
                      </c:pt>
                      <c:pt idx="2">
                        <c:v>Sterling</c:v>
                      </c:pt>
                      <c:pt idx="3">
                        <c:v>Stonewall</c:v>
                      </c:pt>
                      <c:pt idx="4">
                        <c:v>Sutton</c:v>
                      </c:pt>
                      <c:pt idx="5">
                        <c:v>Swisher</c:v>
                      </c:pt>
                      <c:pt idx="6">
                        <c:v>Taylor</c:v>
                      </c:pt>
                      <c:pt idx="7">
                        <c:v>Terrell</c:v>
                      </c:pt>
                      <c:pt idx="8">
                        <c:v>Terry</c:v>
                      </c:pt>
                      <c:pt idx="9">
                        <c:v>Tom Green</c:v>
                      </c:pt>
                      <c:pt idx="10">
                        <c:v>Upton</c:v>
                      </c:pt>
                      <c:pt idx="11">
                        <c:v>Val Verde</c:v>
                      </c:pt>
                      <c:pt idx="12">
                        <c:v>Ward</c:v>
                      </c:pt>
                      <c:pt idx="13">
                        <c:v>Winkler</c:v>
                      </c:pt>
                      <c:pt idx="14">
                        <c:v>Yoakum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Crashes!$G$2:$G$71</c15:sqref>
                        </c15:fullRef>
                        <c15:formulaRef>
                          <c15:sqref>Crashes!$G$57:$G$71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217</c:v>
                      </c:pt>
                      <c:pt idx="1">
                        <c:v>55</c:v>
                      </c:pt>
                      <c:pt idx="2">
                        <c:v>31</c:v>
                      </c:pt>
                      <c:pt idx="3">
                        <c:v>32</c:v>
                      </c:pt>
                      <c:pt idx="4">
                        <c:v>109</c:v>
                      </c:pt>
                      <c:pt idx="5">
                        <c:v>82</c:v>
                      </c:pt>
                      <c:pt idx="6">
                        <c:v>3189</c:v>
                      </c:pt>
                      <c:pt idx="7">
                        <c:v>16</c:v>
                      </c:pt>
                      <c:pt idx="8">
                        <c:v>150</c:v>
                      </c:pt>
                      <c:pt idx="9">
                        <c:v>2291</c:v>
                      </c:pt>
                      <c:pt idx="10">
                        <c:v>64</c:v>
                      </c:pt>
                      <c:pt idx="11">
                        <c:v>722</c:v>
                      </c:pt>
                      <c:pt idx="12">
                        <c:v>244</c:v>
                      </c:pt>
                      <c:pt idx="13">
                        <c:v>111</c:v>
                      </c:pt>
                      <c:pt idx="14">
                        <c:v>135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329-4026-8A83-5EACC90BEE3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Crashes!$H$1</c15:sqref>
                        </c15:formulaRef>
                      </c:ext>
                    </c:extLst>
                    <c:strCache>
                      <c:ptCount val="1"/>
                      <c:pt idx="0">
                        <c:v>2013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Crashes!$A$2:$A$71</c15:sqref>
                        </c15:fullRef>
                        <c15:formulaRef>
                          <c15:sqref>Crashes!$A$57:$A$71</c15:sqref>
                        </c15:formulaRef>
                      </c:ext>
                    </c:extLst>
                    <c:strCache>
                      <c:ptCount val="15"/>
                      <c:pt idx="0">
                        <c:v>Scurry</c:v>
                      </c:pt>
                      <c:pt idx="1">
                        <c:v>Sherman</c:v>
                      </c:pt>
                      <c:pt idx="2">
                        <c:v>Sterling</c:v>
                      </c:pt>
                      <c:pt idx="3">
                        <c:v>Stonewall</c:v>
                      </c:pt>
                      <c:pt idx="4">
                        <c:v>Sutton</c:v>
                      </c:pt>
                      <c:pt idx="5">
                        <c:v>Swisher</c:v>
                      </c:pt>
                      <c:pt idx="6">
                        <c:v>Taylor</c:v>
                      </c:pt>
                      <c:pt idx="7">
                        <c:v>Terrell</c:v>
                      </c:pt>
                      <c:pt idx="8">
                        <c:v>Terry</c:v>
                      </c:pt>
                      <c:pt idx="9">
                        <c:v>Tom Green</c:v>
                      </c:pt>
                      <c:pt idx="10">
                        <c:v>Upton</c:v>
                      </c:pt>
                      <c:pt idx="11">
                        <c:v>Val Verde</c:v>
                      </c:pt>
                      <c:pt idx="12">
                        <c:v>Ward</c:v>
                      </c:pt>
                      <c:pt idx="13">
                        <c:v>Winkler</c:v>
                      </c:pt>
                      <c:pt idx="14">
                        <c:v>Yoakum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Crashes!$H$2:$H$71</c15:sqref>
                        </c15:fullRef>
                        <c15:formulaRef>
                          <c15:sqref>Crashes!$H$57:$H$71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289</c:v>
                      </c:pt>
                      <c:pt idx="1">
                        <c:v>70</c:v>
                      </c:pt>
                      <c:pt idx="2">
                        <c:v>36</c:v>
                      </c:pt>
                      <c:pt idx="3">
                        <c:v>20</c:v>
                      </c:pt>
                      <c:pt idx="4">
                        <c:v>132</c:v>
                      </c:pt>
                      <c:pt idx="5">
                        <c:v>111</c:v>
                      </c:pt>
                      <c:pt idx="6">
                        <c:v>3497</c:v>
                      </c:pt>
                      <c:pt idx="7">
                        <c:v>17</c:v>
                      </c:pt>
                      <c:pt idx="8">
                        <c:v>183</c:v>
                      </c:pt>
                      <c:pt idx="9">
                        <c:v>2397</c:v>
                      </c:pt>
                      <c:pt idx="10">
                        <c:v>66</c:v>
                      </c:pt>
                      <c:pt idx="11">
                        <c:v>674</c:v>
                      </c:pt>
                      <c:pt idx="12">
                        <c:v>283</c:v>
                      </c:pt>
                      <c:pt idx="13">
                        <c:v>130</c:v>
                      </c:pt>
                      <c:pt idx="14">
                        <c:v>107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329-4026-8A83-5EACC90BEE3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Crashes!$I$1</c15:sqref>
                        </c15:formulaRef>
                      </c:ext>
                    </c:extLst>
                    <c:strCache>
                      <c:ptCount val="1"/>
                      <c:pt idx="0">
                        <c:v>2014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Crashes!$A$2:$A$71</c15:sqref>
                        </c15:fullRef>
                        <c15:formulaRef>
                          <c15:sqref>Crashes!$A$57:$A$71</c15:sqref>
                        </c15:formulaRef>
                      </c:ext>
                    </c:extLst>
                    <c:strCache>
                      <c:ptCount val="15"/>
                      <c:pt idx="0">
                        <c:v>Scurry</c:v>
                      </c:pt>
                      <c:pt idx="1">
                        <c:v>Sherman</c:v>
                      </c:pt>
                      <c:pt idx="2">
                        <c:v>Sterling</c:v>
                      </c:pt>
                      <c:pt idx="3">
                        <c:v>Stonewall</c:v>
                      </c:pt>
                      <c:pt idx="4">
                        <c:v>Sutton</c:v>
                      </c:pt>
                      <c:pt idx="5">
                        <c:v>Swisher</c:v>
                      </c:pt>
                      <c:pt idx="6">
                        <c:v>Taylor</c:v>
                      </c:pt>
                      <c:pt idx="7">
                        <c:v>Terrell</c:v>
                      </c:pt>
                      <c:pt idx="8">
                        <c:v>Terry</c:v>
                      </c:pt>
                      <c:pt idx="9">
                        <c:v>Tom Green</c:v>
                      </c:pt>
                      <c:pt idx="10">
                        <c:v>Upton</c:v>
                      </c:pt>
                      <c:pt idx="11">
                        <c:v>Val Verde</c:v>
                      </c:pt>
                      <c:pt idx="12">
                        <c:v>Ward</c:v>
                      </c:pt>
                      <c:pt idx="13">
                        <c:v>Winkler</c:v>
                      </c:pt>
                      <c:pt idx="14">
                        <c:v>Yoakum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Crashes!$I$2:$I$71</c15:sqref>
                        </c15:fullRef>
                        <c15:formulaRef>
                          <c15:sqref>Crashes!$I$57:$I$71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318</c:v>
                      </c:pt>
                      <c:pt idx="1">
                        <c:v>42</c:v>
                      </c:pt>
                      <c:pt idx="2">
                        <c:v>34</c:v>
                      </c:pt>
                      <c:pt idx="3">
                        <c:v>33</c:v>
                      </c:pt>
                      <c:pt idx="4">
                        <c:v>155</c:v>
                      </c:pt>
                      <c:pt idx="5">
                        <c:v>95</c:v>
                      </c:pt>
                      <c:pt idx="6">
                        <c:v>3691</c:v>
                      </c:pt>
                      <c:pt idx="7">
                        <c:v>24</c:v>
                      </c:pt>
                      <c:pt idx="8">
                        <c:v>185</c:v>
                      </c:pt>
                      <c:pt idx="9">
                        <c:v>2595</c:v>
                      </c:pt>
                      <c:pt idx="10">
                        <c:v>92</c:v>
                      </c:pt>
                      <c:pt idx="11">
                        <c:v>759</c:v>
                      </c:pt>
                      <c:pt idx="12">
                        <c:v>299</c:v>
                      </c:pt>
                      <c:pt idx="13">
                        <c:v>161</c:v>
                      </c:pt>
                      <c:pt idx="14">
                        <c:v>111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329-4026-8A83-5EACC90BEE3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Crashes!$J$1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Crashes!$A$2:$A$71</c15:sqref>
                        </c15:fullRef>
                        <c15:formulaRef>
                          <c15:sqref>Crashes!$A$57:$A$71</c15:sqref>
                        </c15:formulaRef>
                      </c:ext>
                    </c:extLst>
                    <c:strCache>
                      <c:ptCount val="15"/>
                      <c:pt idx="0">
                        <c:v>Scurry</c:v>
                      </c:pt>
                      <c:pt idx="1">
                        <c:v>Sherman</c:v>
                      </c:pt>
                      <c:pt idx="2">
                        <c:v>Sterling</c:v>
                      </c:pt>
                      <c:pt idx="3">
                        <c:v>Stonewall</c:v>
                      </c:pt>
                      <c:pt idx="4">
                        <c:v>Sutton</c:v>
                      </c:pt>
                      <c:pt idx="5">
                        <c:v>Swisher</c:v>
                      </c:pt>
                      <c:pt idx="6">
                        <c:v>Taylor</c:v>
                      </c:pt>
                      <c:pt idx="7">
                        <c:v>Terrell</c:v>
                      </c:pt>
                      <c:pt idx="8">
                        <c:v>Terry</c:v>
                      </c:pt>
                      <c:pt idx="9">
                        <c:v>Tom Green</c:v>
                      </c:pt>
                      <c:pt idx="10">
                        <c:v>Upton</c:v>
                      </c:pt>
                      <c:pt idx="11">
                        <c:v>Val Verde</c:v>
                      </c:pt>
                      <c:pt idx="12">
                        <c:v>Ward</c:v>
                      </c:pt>
                      <c:pt idx="13">
                        <c:v>Winkler</c:v>
                      </c:pt>
                      <c:pt idx="14">
                        <c:v>Yoakum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Crashes!$J$2:$J$71</c15:sqref>
                        </c15:fullRef>
                        <c15:formulaRef>
                          <c15:sqref>Crashes!$J$57:$J$71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194</c:v>
                      </c:pt>
                      <c:pt idx="1">
                        <c:v>74</c:v>
                      </c:pt>
                      <c:pt idx="2">
                        <c:v>25</c:v>
                      </c:pt>
                      <c:pt idx="3">
                        <c:v>19</c:v>
                      </c:pt>
                      <c:pt idx="4">
                        <c:v>126</c:v>
                      </c:pt>
                      <c:pt idx="5">
                        <c:v>81</c:v>
                      </c:pt>
                      <c:pt idx="6">
                        <c:v>3608</c:v>
                      </c:pt>
                      <c:pt idx="7">
                        <c:v>14</c:v>
                      </c:pt>
                      <c:pt idx="8">
                        <c:v>172</c:v>
                      </c:pt>
                      <c:pt idx="9">
                        <c:v>2187</c:v>
                      </c:pt>
                      <c:pt idx="10">
                        <c:v>63</c:v>
                      </c:pt>
                      <c:pt idx="11">
                        <c:v>852</c:v>
                      </c:pt>
                      <c:pt idx="12">
                        <c:v>237</c:v>
                      </c:pt>
                      <c:pt idx="13">
                        <c:v>136</c:v>
                      </c:pt>
                      <c:pt idx="14">
                        <c:v>109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329-4026-8A83-5EACC90BEE3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Crashes!$K$1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Crashes!$A$2:$A$71</c15:sqref>
                        </c15:fullRef>
                        <c15:formulaRef>
                          <c15:sqref>Crashes!$A$57:$A$71</c15:sqref>
                        </c15:formulaRef>
                      </c:ext>
                    </c:extLst>
                    <c:strCache>
                      <c:ptCount val="15"/>
                      <c:pt idx="0">
                        <c:v>Scurry</c:v>
                      </c:pt>
                      <c:pt idx="1">
                        <c:v>Sherman</c:v>
                      </c:pt>
                      <c:pt idx="2">
                        <c:v>Sterling</c:v>
                      </c:pt>
                      <c:pt idx="3">
                        <c:v>Stonewall</c:v>
                      </c:pt>
                      <c:pt idx="4">
                        <c:v>Sutton</c:v>
                      </c:pt>
                      <c:pt idx="5">
                        <c:v>Swisher</c:v>
                      </c:pt>
                      <c:pt idx="6">
                        <c:v>Taylor</c:v>
                      </c:pt>
                      <c:pt idx="7">
                        <c:v>Terrell</c:v>
                      </c:pt>
                      <c:pt idx="8">
                        <c:v>Terry</c:v>
                      </c:pt>
                      <c:pt idx="9">
                        <c:v>Tom Green</c:v>
                      </c:pt>
                      <c:pt idx="10">
                        <c:v>Upton</c:v>
                      </c:pt>
                      <c:pt idx="11">
                        <c:v>Val Verde</c:v>
                      </c:pt>
                      <c:pt idx="12">
                        <c:v>Ward</c:v>
                      </c:pt>
                      <c:pt idx="13">
                        <c:v>Winkler</c:v>
                      </c:pt>
                      <c:pt idx="14">
                        <c:v>Yoakum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Crashes!$K$2:$K$71</c15:sqref>
                        </c15:fullRef>
                        <c15:formulaRef>
                          <c15:sqref>Crashes!$K$57:$K$71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177</c:v>
                      </c:pt>
                      <c:pt idx="1">
                        <c:v>57</c:v>
                      </c:pt>
                      <c:pt idx="2">
                        <c:v>19</c:v>
                      </c:pt>
                      <c:pt idx="3">
                        <c:v>14</c:v>
                      </c:pt>
                      <c:pt idx="4">
                        <c:v>135</c:v>
                      </c:pt>
                      <c:pt idx="5">
                        <c:v>102</c:v>
                      </c:pt>
                      <c:pt idx="6">
                        <c:v>3497</c:v>
                      </c:pt>
                      <c:pt idx="7">
                        <c:v>4</c:v>
                      </c:pt>
                      <c:pt idx="8">
                        <c:v>173</c:v>
                      </c:pt>
                      <c:pt idx="9">
                        <c:v>2110</c:v>
                      </c:pt>
                      <c:pt idx="10">
                        <c:v>49</c:v>
                      </c:pt>
                      <c:pt idx="11">
                        <c:v>853</c:v>
                      </c:pt>
                      <c:pt idx="12">
                        <c:v>205</c:v>
                      </c:pt>
                      <c:pt idx="13">
                        <c:v>90</c:v>
                      </c:pt>
                      <c:pt idx="14">
                        <c:v>125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329-4026-8A83-5EACC90BEE3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Crashes!$L$1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Crashes!$A$2:$A$71</c15:sqref>
                        </c15:fullRef>
                        <c15:formulaRef>
                          <c15:sqref>Crashes!$A$57:$A$71</c15:sqref>
                        </c15:formulaRef>
                      </c:ext>
                    </c:extLst>
                    <c:strCache>
                      <c:ptCount val="15"/>
                      <c:pt idx="0">
                        <c:v>Scurry</c:v>
                      </c:pt>
                      <c:pt idx="1">
                        <c:v>Sherman</c:v>
                      </c:pt>
                      <c:pt idx="2">
                        <c:v>Sterling</c:v>
                      </c:pt>
                      <c:pt idx="3">
                        <c:v>Stonewall</c:v>
                      </c:pt>
                      <c:pt idx="4">
                        <c:v>Sutton</c:v>
                      </c:pt>
                      <c:pt idx="5">
                        <c:v>Swisher</c:v>
                      </c:pt>
                      <c:pt idx="6">
                        <c:v>Taylor</c:v>
                      </c:pt>
                      <c:pt idx="7">
                        <c:v>Terrell</c:v>
                      </c:pt>
                      <c:pt idx="8">
                        <c:v>Terry</c:v>
                      </c:pt>
                      <c:pt idx="9">
                        <c:v>Tom Green</c:v>
                      </c:pt>
                      <c:pt idx="10">
                        <c:v>Upton</c:v>
                      </c:pt>
                      <c:pt idx="11">
                        <c:v>Val Verde</c:v>
                      </c:pt>
                      <c:pt idx="12">
                        <c:v>Ward</c:v>
                      </c:pt>
                      <c:pt idx="13">
                        <c:v>Winkler</c:v>
                      </c:pt>
                      <c:pt idx="14">
                        <c:v>Yoakum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Crashes!$L$2:$L$71</c15:sqref>
                        </c15:fullRef>
                        <c15:formulaRef>
                          <c15:sqref>Crashes!$L$57:$L$71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247</c:v>
                      </c:pt>
                      <c:pt idx="1">
                        <c:v>51</c:v>
                      </c:pt>
                      <c:pt idx="2">
                        <c:v>32</c:v>
                      </c:pt>
                      <c:pt idx="3">
                        <c:v>16</c:v>
                      </c:pt>
                      <c:pt idx="4">
                        <c:v>114</c:v>
                      </c:pt>
                      <c:pt idx="5">
                        <c:v>104</c:v>
                      </c:pt>
                      <c:pt idx="6">
                        <c:v>3750</c:v>
                      </c:pt>
                      <c:pt idx="7">
                        <c:v>17</c:v>
                      </c:pt>
                      <c:pt idx="8">
                        <c:v>175</c:v>
                      </c:pt>
                      <c:pt idx="9">
                        <c:v>2276</c:v>
                      </c:pt>
                      <c:pt idx="10">
                        <c:v>48</c:v>
                      </c:pt>
                      <c:pt idx="11">
                        <c:v>803</c:v>
                      </c:pt>
                      <c:pt idx="12">
                        <c:v>394</c:v>
                      </c:pt>
                      <c:pt idx="13">
                        <c:v>181</c:v>
                      </c:pt>
                      <c:pt idx="14">
                        <c:v>128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329-4026-8A83-5EACC90BEE3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Crashes!$M$1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Crashes!$A$2:$A$71</c15:sqref>
                        </c15:fullRef>
                        <c15:formulaRef>
                          <c15:sqref>Crashes!$A$57:$A$71</c15:sqref>
                        </c15:formulaRef>
                      </c:ext>
                    </c:extLst>
                    <c:strCache>
                      <c:ptCount val="15"/>
                      <c:pt idx="0">
                        <c:v>Scurry</c:v>
                      </c:pt>
                      <c:pt idx="1">
                        <c:v>Sherman</c:v>
                      </c:pt>
                      <c:pt idx="2">
                        <c:v>Sterling</c:v>
                      </c:pt>
                      <c:pt idx="3">
                        <c:v>Stonewall</c:v>
                      </c:pt>
                      <c:pt idx="4">
                        <c:v>Sutton</c:v>
                      </c:pt>
                      <c:pt idx="5">
                        <c:v>Swisher</c:v>
                      </c:pt>
                      <c:pt idx="6">
                        <c:v>Taylor</c:v>
                      </c:pt>
                      <c:pt idx="7">
                        <c:v>Terrell</c:v>
                      </c:pt>
                      <c:pt idx="8">
                        <c:v>Terry</c:v>
                      </c:pt>
                      <c:pt idx="9">
                        <c:v>Tom Green</c:v>
                      </c:pt>
                      <c:pt idx="10">
                        <c:v>Upton</c:v>
                      </c:pt>
                      <c:pt idx="11">
                        <c:v>Val Verde</c:v>
                      </c:pt>
                      <c:pt idx="12">
                        <c:v>Ward</c:v>
                      </c:pt>
                      <c:pt idx="13">
                        <c:v>Winkler</c:v>
                      </c:pt>
                      <c:pt idx="14">
                        <c:v>Yoakum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Crashes!$M$2:$M$71</c15:sqref>
                        </c15:fullRef>
                        <c15:formulaRef>
                          <c15:sqref>Crashes!$M$57:$M$71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224</c:v>
                      </c:pt>
                      <c:pt idx="1">
                        <c:v>53</c:v>
                      </c:pt>
                      <c:pt idx="2">
                        <c:v>36</c:v>
                      </c:pt>
                      <c:pt idx="3">
                        <c:v>21</c:v>
                      </c:pt>
                      <c:pt idx="4">
                        <c:v>134</c:v>
                      </c:pt>
                      <c:pt idx="5">
                        <c:v>79</c:v>
                      </c:pt>
                      <c:pt idx="6">
                        <c:v>3536</c:v>
                      </c:pt>
                      <c:pt idx="7">
                        <c:v>33</c:v>
                      </c:pt>
                      <c:pt idx="8">
                        <c:v>177</c:v>
                      </c:pt>
                      <c:pt idx="9">
                        <c:v>2715</c:v>
                      </c:pt>
                      <c:pt idx="10">
                        <c:v>55</c:v>
                      </c:pt>
                      <c:pt idx="11">
                        <c:v>754</c:v>
                      </c:pt>
                      <c:pt idx="12">
                        <c:v>583</c:v>
                      </c:pt>
                      <c:pt idx="13">
                        <c:v>302</c:v>
                      </c:pt>
                      <c:pt idx="14">
                        <c:v>140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329-4026-8A83-5EACC90BEE3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Crashes!$N$1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Crashes!$A$2:$A$71</c15:sqref>
                        </c15:fullRef>
                        <c15:formulaRef>
                          <c15:sqref>Crashes!$A$57:$A$71</c15:sqref>
                        </c15:formulaRef>
                      </c:ext>
                    </c:extLst>
                    <c:strCache>
                      <c:ptCount val="15"/>
                      <c:pt idx="0">
                        <c:v>Scurry</c:v>
                      </c:pt>
                      <c:pt idx="1">
                        <c:v>Sherman</c:v>
                      </c:pt>
                      <c:pt idx="2">
                        <c:v>Sterling</c:v>
                      </c:pt>
                      <c:pt idx="3">
                        <c:v>Stonewall</c:v>
                      </c:pt>
                      <c:pt idx="4">
                        <c:v>Sutton</c:v>
                      </c:pt>
                      <c:pt idx="5">
                        <c:v>Swisher</c:v>
                      </c:pt>
                      <c:pt idx="6">
                        <c:v>Taylor</c:v>
                      </c:pt>
                      <c:pt idx="7">
                        <c:v>Terrell</c:v>
                      </c:pt>
                      <c:pt idx="8">
                        <c:v>Terry</c:v>
                      </c:pt>
                      <c:pt idx="9">
                        <c:v>Tom Green</c:v>
                      </c:pt>
                      <c:pt idx="10">
                        <c:v>Upton</c:v>
                      </c:pt>
                      <c:pt idx="11">
                        <c:v>Val Verde</c:v>
                      </c:pt>
                      <c:pt idx="12">
                        <c:v>Ward</c:v>
                      </c:pt>
                      <c:pt idx="13">
                        <c:v>Winkler</c:v>
                      </c:pt>
                      <c:pt idx="14">
                        <c:v>Yoakum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Crashes!$N$2:$N$71</c15:sqref>
                        </c15:fullRef>
                        <c15:formulaRef>
                          <c15:sqref>Crashes!$N$57:$N$71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304</c:v>
                      </c:pt>
                      <c:pt idx="1">
                        <c:v>63</c:v>
                      </c:pt>
                      <c:pt idx="2">
                        <c:v>49</c:v>
                      </c:pt>
                      <c:pt idx="3">
                        <c:v>12</c:v>
                      </c:pt>
                      <c:pt idx="4">
                        <c:v>155</c:v>
                      </c:pt>
                      <c:pt idx="5">
                        <c:v>107</c:v>
                      </c:pt>
                      <c:pt idx="6">
                        <c:v>3323</c:v>
                      </c:pt>
                      <c:pt idx="7">
                        <c:v>40</c:v>
                      </c:pt>
                      <c:pt idx="8">
                        <c:v>154</c:v>
                      </c:pt>
                      <c:pt idx="9">
                        <c:v>2743</c:v>
                      </c:pt>
                      <c:pt idx="10">
                        <c:v>62</c:v>
                      </c:pt>
                      <c:pt idx="11">
                        <c:v>970</c:v>
                      </c:pt>
                      <c:pt idx="12">
                        <c:v>476</c:v>
                      </c:pt>
                      <c:pt idx="13">
                        <c:v>271</c:v>
                      </c:pt>
                      <c:pt idx="14">
                        <c:v>101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329-4026-8A83-5EACC90BEE3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Crashes!$O$1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Crashes!$A$2:$A$71</c15:sqref>
                        </c15:fullRef>
                        <c15:formulaRef>
                          <c15:sqref>Crashes!$A$57:$A$71</c15:sqref>
                        </c15:formulaRef>
                      </c:ext>
                    </c:extLst>
                    <c:strCache>
                      <c:ptCount val="15"/>
                      <c:pt idx="0">
                        <c:v>Scurry</c:v>
                      </c:pt>
                      <c:pt idx="1">
                        <c:v>Sherman</c:v>
                      </c:pt>
                      <c:pt idx="2">
                        <c:v>Sterling</c:v>
                      </c:pt>
                      <c:pt idx="3">
                        <c:v>Stonewall</c:v>
                      </c:pt>
                      <c:pt idx="4">
                        <c:v>Sutton</c:v>
                      </c:pt>
                      <c:pt idx="5">
                        <c:v>Swisher</c:v>
                      </c:pt>
                      <c:pt idx="6">
                        <c:v>Taylor</c:v>
                      </c:pt>
                      <c:pt idx="7">
                        <c:v>Terrell</c:v>
                      </c:pt>
                      <c:pt idx="8">
                        <c:v>Terry</c:v>
                      </c:pt>
                      <c:pt idx="9">
                        <c:v>Tom Green</c:v>
                      </c:pt>
                      <c:pt idx="10">
                        <c:v>Upton</c:v>
                      </c:pt>
                      <c:pt idx="11">
                        <c:v>Val Verde</c:v>
                      </c:pt>
                      <c:pt idx="12">
                        <c:v>Ward</c:v>
                      </c:pt>
                      <c:pt idx="13">
                        <c:v>Winkler</c:v>
                      </c:pt>
                      <c:pt idx="14">
                        <c:v>Yoakum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Crashes!$O$2:$O$71</c15:sqref>
                        </c15:fullRef>
                        <c15:formulaRef>
                          <c15:sqref>Crashes!$O$57:$O$71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267</c:v>
                      </c:pt>
                      <c:pt idx="1">
                        <c:v>38</c:v>
                      </c:pt>
                      <c:pt idx="2">
                        <c:v>28</c:v>
                      </c:pt>
                      <c:pt idx="3">
                        <c:v>11</c:v>
                      </c:pt>
                      <c:pt idx="4">
                        <c:v>113</c:v>
                      </c:pt>
                      <c:pt idx="5">
                        <c:v>89</c:v>
                      </c:pt>
                      <c:pt idx="6">
                        <c:v>3173</c:v>
                      </c:pt>
                      <c:pt idx="7">
                        <c:v>16</c:v>
                      </c:pt>
                      <c:pt idx="8">
                        <c:v>137</c:v>
                      </c:pt>
                      <c:pt idx="9">
                        <c:v>2562</c:v>
                      </c:pt>
                      <c:pt idx="10">
                        <c:v>43</c:v>
                      </c:pt>
                      <c:pt idx="11">
                        <c:v>785</c:v>
                      </c:pt>
                      <c:pt idx="12">
                        <c:v>204</c:v>
                      </c:pt>
                      <c:pt idx="13">
                        <c:v>198</c:v>
                      </c:pt>
                      <c:pt idx="14">
                        <c:v>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329-4026-8A83-5EACC90BEE3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Crashes!$P$1</c15:sqref>
                        </c15:formulaRef>
                      </c:ext>
                    </c:extLst>
                    <c:strCache>
                      <c:ptCount val="1"/>
                      <c:pt idx="0">
                        <c:v>2021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Crashes!$A$2:$A$71</c15:sqref>
                        </c15:fullRef>
                        <c15:formulaRef>
                          <c15:sqref>Crashes!$A$57:$A$71</c15:sqref>
                        </c15:formulaRef>
                      </c:ext>
                    </c:extLst>
                    <c:strCache>
                      <c:ptCount val="15"/>
                      <c:pt idx="0">
                        <c:v>Scurry</c:v>
                      </c:pt>
                      <c:pt idx="1">
                        <c:v>Sherman</c:v>
                      </c:pt>
                      <c:pt idx="2">
                        <c:v>Sterling</c:v>
                      </c:pt>
                      <c:pt idx="3">
                        <c:v>Stonewall</c:v>
                      </c:pt>
                      <c:pt idx="4">
                        <c:v>Sutton</c:v>
                      </c:pt>
                      <c:pt idx="5">
                        <c:v>Swisher</c:v>
                      </c:pt>
                      <c:pt idx="6">
                        <c:v>Taylor</c:v>
                      </c:pt>
                      <c:pt idx="7">
                        <c:v>Terrell</c:v>
                      </c:pt>
                      <c:pt idx="8">
                        <c:v>Terry</c:v>
                      </c:pt>
                      <c:pt idx="9">
                        <c:v>Tom Green</c:v>
                      </c:pt>
                      <c:pt idx="10">
                        <c:v>Upton</c:v>
                      </c:pt>
                      <c:pt idx="11">
                        <c:v>Val Verde</c:v>
                      </c:pt>
                      <c:pt idx="12">
                        <c:v>Ward</c:v>
                      </c:pt>
                      <c:pt idx="13">
                        <c:v>Winkler</c:v>
                      </c:pt>
                      <c:pt idx="14">
                        <c:v>Yoakum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Crashes!$P$2:$P$71</c15:sqref>
                        </c15:fullRef>
                        <c15:formulaRef>
                          <c15:sqref>Crashes!$P$57:$P$71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282</c:v>
                      </c:pt>
                      <c:pt idx="1">
                        <c:v>57</c:v>
                      </c:pt>
                      <c:pt idx="2">
                        <c:v>29</c:v>
                      </c:pt>
                      <c:pt idx="3">
                        <c:v>20</c:v>
                      </c:pt>
                      <c:pt idx="4">
                        <c:v>142</c:v>
                      </c:pt>
                      <c:pt idx="5">
                        <c:v>83</c:v>
                      </c:pt>
                      <c:pt idx="6">
                        <c:v>3439</c:v>
                      </c:pt>
                      <c:pt idx="7">
                        <c:v>13</c:v>
                      </c:pt>
                      <c:pt idx="8">
                        <c:v>148</c:v>
                      </c:pt>
                      <c:pt idx="9">
                        <c:v>2611</c:v>
                      </c:pt>
                      <c:pt idx="10">
                        <c:v>62</c:v>
                      </c:pt>
                      <c:pt idx="11">
                        <c:v>851</c:v>
                      </c:pt>
                      <c:pt idx="12">
                        <c:v>215</c:v>
                      </c:pt>
                      <c:pt idx="13">
                        <c:v>180</c:v>
                      </c:pt>
                      <c:pt idx="14">
                        <c:v>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329-4026-8A83-5EACC90BEE3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Crashes!$R$1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Crashes!$A$2:$A$71</c15:sqref>
                        </c15:fullRef>
                        <c15:formulaRef>
                          <c15:sqref>Crashes!$A$57:$A$71</c15:sqref>
                        </c15:formulaRef>
                      </c:ext>
                    </c:extLst>
                    <c:strCache>
                      <c:ptCount val="15"/>
                      <c:pt idx="0">
                        <c:v>Scurry</c:v>
                      </c:pt>
                      <c:pt idx="1">
                        <c:v>Sherman</c:v>
                      </c:pt>
                      <c:pt idx="2">
                        <c:v>Sterling</c:v>
                      </c:pt>
                      <c:pt idx="3">
                        <c:v>Stonewall</c:v>
                      </c:pt>
                      <c:pt idx="4">
                        <c:v>Sutton</c:v>
                      </c:pt>
                      <c:pt idx="5">
                        <c:v>Swisher</c:v>
                      </c:pt>
                      <c:pt idx="6">
                        <c:v>Taylor</c:v>
                      </c:pt>
                      <c:pt idx="7">
                        <c:v>Terrell</c:v>
                      </c:pt>
                      <c:pt idx="8">
                        <c:v>Terry</c:v>
                      </c:pt>
                      <c:pt idx="9">
                        <c:v>Tom Green</c:v>
                      </c:pt>
                      <c:pt idx="10">
                        <c:v>Upton</c:v>
                      </c:pt>
                      <c:pt idx="11">
                        <c:v>Val Verde</c:v>
                      </c:pt>
                      <c:pt idx="12">
                        <c:v>Ward</c:v>
                      </c:pt>
                      <c:pt idx="13">
                        <c:v>Winkler</c:v>
                      </c:pt>
                      <c:pt idx="14">
                        <c:v>Yoakum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Crashes!$R$2:$R$71</c15:sqref>
                        </c15:fullRef>
                        <c15:formulaRef>
                          <c15:sqref>Crashes!$R$57:$R$71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256.8</c:v>
                      </c:pt>
                      <c:pt idx="1">
                        <c:v>52.733333333333334</c:v>
                      </c:pt>
                      <c:pt idx="2">
                        <c:v>28.333333333333332</c:v>
                      </c:pt>
                      <c:pt idx="3">
                        <c:v>21.266666666666666</c:v>
                      </c:pt>
                      <c:pt idx="4">
                        <c:v>123.2</c:v>
                      </c:pt>
                      <c:pt idx="5">
                        <c:v>92.533333333333331</c:v>
                      </c:pt>
                      <c:pt idx="6">
                        <c:v>3355.6</c:v>
                      </c:pt>
                      <c:pt idx="7">
                        <c:v>18.333333333333332</c:v>
                      </c:pt>
                      <c:pt idx="8">
                        <c:v>158.86666666666667</c:v>
                      </c:pt>
                      <c:pt idx="9">
                        <c:v>2413.3333333333335</c:v>
                      </c:pt>
                      <c:pt idx="10">
                        <c:v>51.733333333333334</c:v>
                      </c:pt>
                      <c:pt idx="11">
                        <c:v>757.13333333333333</c:v>
                      </c:pt>
                      <c:pt idx="12">
                        <c:v>272.53333333333336</c:v>
                      </c:pt>
                      <c:pt idx="13">
                        <c:v>145.86666666666667</c:v>
                      </c:pt>
                      <c:pt idx="14">
                        <c:v>111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329-4026-8A83-5EACC90BEE3D}"/>
                  </c:ext>
                </c:extLst>
              </c15:ser>
            </c15:filteredBarSeries>
          </c:ext>
        </c:extLst>
      </c:barChart>
      <c:catAx>
        <c:axId val="10427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551"/>
        <c:crosses val="autoZero"/>
        <c:auto val="1"/>
        <c:lblAlgn val="ctr"/>
        <c:lblOffset val="100"/>
        <c:noMultiLvlLbl val="0"/>
      </c:catAx>
      <c:valAx>
        <c:axId val="280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7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Labor Force(2007-2021)</a:t>
            </a:r>
            <a:endParaRPr lang="en-US"/>
          </a:p>
        </c:rich>
      </c:tx>
      <c:layout>
        <c:manualLayout>
          <c:xMode val="edge"/>
          <c:yMode val="edge"/>
          <c:x val="0.18975751131358962"/>
          <c:y val="4.166658924273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'Labor Force'!$B$73</c:f>
            </c:numRef>
          </c:val>
          <c:extLst>
            <c:ext xmlns:c16="http://schemas.microsoft.com/office/drawing/2014/chart" uri="{C3380CC4-5D6E-409C-BE32-E72D297353CC}">
              <c16:uniqueId val="{00000000-6AEB-A34F-ADAA-C78D861FF7E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'Labor Force'!$C$73</c:f>
            </c:numRef>
          </c:val>
          <c:extLst>
            <c:ext xmlns:c16="http://schemas.microsoft.com/office/drawing/2014/chart" uri="{C3380CC4-5D6E-409C-BE32-E72D297353CC}">
              <c16:uniqueId val="{00000001-6AEB-A34F-ADAA-C78D861FF7E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'Labor Force'!$D$73</c:f>
            </c:numRef>
          </c:val>
          <c:extLst>
            <c:ext xmlns:c16="http://schemas.microsoft.com/office/drawing/2014/chart" uri="{C3380CC4-5D6E-409C-BE32-E72D297353CC}">
              <c16:uniqueId val="{00000002-6AEB-A34F-ADAA-C78D861FF7E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'Labor Force'!$E$73</c:f>
            </c:numRef>
          </c:val>
          <c:extLst>
            <c:ext xmlns:c16="http://schemas.microsoft.com/office/drawing/2014/chart" uri="{C3380CC4-5D6E-409C-BE32-E72D297353CC}">
              <c16:uniqueId val="{00000003-6AEB-A34F-ADAA-C78D861FF7E6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'Labor Force'!$F$73</c:f>
            </c:numRef>
          </c:val>
          <c:extLst>
            <c:ext xmlns:c16="http://schemas.microsoft.com/office/drawing/2014/chart" uri="{C3380CC4-5D6E-409C-BE32-E72D297353CC}">
              <c16:uniqueId val="{00000004-6AEB-A34F-ADAA-C78D861FF7E6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'Labor Force'!$G$73</c:f>
            </c:numRef>
          </c:val>
          <c:extLst>
            <c:ext xmlns:c16="http://schemas.microsoft.com/office/drawing/2014/chart" uri="{C3380CC4-5D6E-409C-BE32-E72D297353CC}">
              <c16:uniqueId val="{00000005-6AEB-A34F-ADAA-C78D861FF7E6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'Labor Force'!$H$73</c:f>
            </c:numRef>
          </c:val>
          <c:extLst>
            <c:ext xmlns:c16="http://schemas.microsoft.com/office/drawing/2014/chart" uri="{C3380CC4-5D6E-409C-BE32-E72D297353CC}">
              <c16:uniqueId val="{00000006-6AEB-A34F-ADAA-C78D861FF7E6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'Labor Force'!$I$73</c:f>
            </c:numRef>
          </c:val>
          <c:extLst>
            <c:ext xmlns:c16="http://schemas.microsoft.com/office/drawing/2014/chart" uri="{C3380CC4-5D6E-409C-BE32-E72D297353CC}">
              <c16:uniqueId val="{00000007-6AEB-A34F-ADAA-C78D861FF7E6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'Labor Force'!$J$73</c:f>
            </c:numRef>
          </c:val>
          <c:extLst>
            <c:ext xmlns:c16="http://schemas.microsoft.com/office/drawing/2014/chart" uri="{C3380CC4-5D6E-409C-BE32-E72D297353CC}">
              <c16:uniqueId val="{00000008-6AEB-A34F-ADAA-C78D861FF7E6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'Labor Force'!$K$73</c:f>
            </c:numRef>
          </c:val>
          <c:extLst>
            <c:ext xmlns:c16="http://schemas.microsoft.com/office/drawing/2014/chart" uri="{C3380CC4-5D6E-409C-BE32-E72D297353CC}">
              <c16:uniqueId val="{00000009-6AEB-A34F-ADAA-C78D861FF7E6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'Labor Force'!$L$73</c:f>
            </c:numRef>
          </c:val>
          <c:extLst>
            <c:ext xmlns:c16="http://schemas.microsoft.com/office/drawing/2014/chart" uri="{C3380CC4-5D6E-409C-BE32-E72D297353CC}">
              <c16:uniqueId val="{0000000A-6AEB-A34F-ADAA-C78D861FF7E6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'Labor Force'!$M$73</c:f>
            </c:numRef>
          </c:val>
          <c:extLst>
            <c:ext xmlns:c16="http://schemas.microsoft.com/office/drawing/2014/chart" uri="{C3380CC4-5D6E-409C-BE32-E72D297353CC}">
              <c16:uniqueId val="{0000000B-6AEB-A34F-ADAA-C78D861FF7E6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'Labor Force'!$N$73</c:f>
            </c:numRef>
          </c:val>
          <c:extLst>
            <c:ext xmlns:c16="http://schemas.microsoft.com/office/drawing/2014/chart" uri="{C3380CC4-5D6E-409C-BE32-E72D297353CC}">
              <c16:uniqueId val="{0000000C-6AEB-A34F-ADAA-C78D861FF7E6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'Labor Force'!$O$73</c:f>
            </c:numRef>
          </c:val>
          <c:extLst>
            <c:ext xmlns:c16="http://schemas.microsoft.com/office/drawing/2014/chart" uri="{C3380CC4-5D6E-409C-BE32-E72D297353CC}">
              <c16:uniqueId val="{0000000D-6AEB-A34F-ADAA-C78D861FF7E6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'Labor Force'!$P$73</c:f>
            </c:numRef>
          </c:val>
          <c:extLst>
            <c:ext xmlns:c16="http://schemas.microsoft.com/office/drawing/2014/chart" uri="{C3380CC4-5D6E-409C-BE32-E72D297353CC}">
              <c16:uniqueId val="{00000000-2B9E-4C16-9228-D275B33EA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778111"/>
        <c:axId val="303190639"/>
      </c:barChart>
      <c:catAx>
        <c:axId val="4217781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90639"/>
        <c:crosses val="autoZero"/>
        <c:auto val="1"/>
        <c:lblAlgn val="ctr"/>
        <c:lblOffset val="100"/>
        <c:noMultiLvlLbl val="0"/>
      </c:catAx>
      <c:valAx>
        <c:axId val="30319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7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Crashes comparison chart</a:t>
            </a:r>
            <a:r>
              <a:rPr lang="en-US" baseline="0"/>
              <a:t>(2007-2020)</a:t>
            </a:r>
            <a:endParaRPr lang="en-US"/>
          </a:p>
        </c:rich>
      </c:tx>
      <c:layout>
        <c:manualLayout>
          <c:xMode val="edge"/>
          <c:yMode val="edge"/>
          <c:x val="0.15471471471471471"/>
          <c:y val="3.303834194349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5"/>
          <c:order val="15"/>
          <c:tx>
            <c:strRef>
              <c:f>Crashes!$A$17</c:f>
              <c:strCache>
                <c:ptCount val="1"/>
                <c:pt idx="0">
                  <c:v>Ector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Crashes!$B$1:$S$1</c15:sqref>
                  </c15:fullRef>
                </c:ext>
              </c:extLst>
              <c:f>Crashes!$B$1:$P$1</c:f>
              <c:strCach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Crashes!$B$17:$S$17</c15:sqref>
                  </c15:fullRef>
                </c:ext>
              </c:extLst>
              <c:f>Crashes!$B$17:$P$17</c:f>
              <c:numCache>
                <c:formatCode>General</c:formatCode>
                <c:ptCount val="15"/>
                <c:pt idx="0">
                  <c:v>3446</c:v>
                </c:pt>
                <c:pt idx="1">
                  <c:v>2693</c:v>
                </c:pt>
                <c:pt idx="2">
                  <c:v>2365</c:v>
                </c:pt>
                <c:pt idx="3">
                  <c:v>2046</c:v>
                </c:pt>
                <c:pt idx="4">
                  <c:v>2336</c:v>
                </c:pt>
                <c:pt idx="5">
                  <c:v>2771</c:v>
                </c:pt>
                <c:pt idx="6">
                  <c:v>3077</c:v>
                </c:pt>
                <c:pt idx="7">
                  <c:v>3306</c:v>
                </c:pt>
                <c:pt idx="8">
                  <c:v>2985</c:v>
                </c:pt>
                <c:pt idx="9">
                  <c:v>2313</c:v>
                </c:pt>
                <c:pt idx="10">
                  <c:v>2996</c:v>
                </c:pt>
                <c:pt idx="11">
                  <c:v>4576</c:v>
                </c:pt>
                <c:pt idx="12">
                  <c:v>5024</c:v>
                </c:pt>
                <c:pt idx="13">
                  <c:v>4254</c:v>
                </c:pt>
                <c:pt idx="14">
                  <c:v>3812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0-F38A-4AD2-AD70-134F9E6B3631}"/>
            </c:ext>
          </c:extLst>
        </c:ser>
        <c:ser>
          <c:idx val="40"/>
          <c:order val="40"/>
          <c:tx>
            <c:strRef>
              <c:f>Crashes!$A$42</c:f>
              <c:strCache>
                <c:ptCount val="1"/>
                <c:pt idx="0">
                  <c:v>Midland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Crashes!$B$1:$S$1</c15:sqref>
                  </c15:fullRef>
                </c:ext>
              </c:extLst>
              <c:f>Crashes!$B$1:$P$1</c:f>
              <c:strCach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Crashes!$B$42:$S$42</c15:sqref>
                  </c15:fullRef>
                </c:ext>
              </c:extLst>
              <c:f>Crashes!$B$42:$P$42</c:f>
              <c:numCache>
                <c:formatCode>General</c:formatCode>
                <c:ptCount val="15"/>
                <c:pt idx="0">
                  <c:v>3402</c:v>
                </c:pt>
                <c:pt idx="1">
                  <c:v>3593</c:v>
                </c:pt>
                <c:pt idx="2">
                  <c:v>3191</c:v>
                </c:pt>
                <c:pt idx="3">
                  <c:v>3097</c:v>
                </c:pt>
                <c:pt idx="4">
                  <c:v>3663</c:v>
                </c:pt>
                <c:pt idx="5">
                  <c:v>4386</c:v>
                </c:pt>
                <c:pt idx="6">
                  <c:v>4212</c:v>
                </c:pt>
                <c:pt idx="7">
                  <c:v>4919</c:v>
                </c:pt>
                <c:pt idx="8">
                  <c:v>4283</c:v>
                </c:pt>
                <c:pt idx="9">
                  <c:v>3817</c:v>
                </c:pt>
                <c:pt idx="10">
                  <c:v>4441</c:v>
                </c:pt>
                <c:pt idx="11">
                  <c:v>5360</c:v>
                </c:pt>
                <c:pt idx="12">
                  <c:v>5478</c:v>
                </c:pt>
                <c:pt idx="13">
                  <c:v>3503</c:v>
                </c:pt>
                <c:pt idx="14">
                  <c:v>3651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8-F38A-4AD2-AD70-134F9E6B3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73391"/>
        <c:axId val="28055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Crashes!$A$2</c15:sqref>
                        </c15:formulaRef>
                      </c:ext>
                    </c:extLst>
                    <c:strCache>
                      <c:ptCount val="1"/>
                      <c:pt idx="0">
                        <c:v>Andrews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Crashes!$B$2:$S$2</c15:sqref>
                        </c15:fullRef>
                        <c15:formulaRef>
                          <c15:sqref>Crashes!$B$2:$P$2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233</c:v>
                      </c:pt>
                      <c:pt idx="1">
                        <c:v>256</c:v>
                      </c:pt>
                      <c:pt idx="2">
                        <c:v>173</c:v>
                      </c:pt>
                      <c:pt idx="3">
                        <c:v>197</c:v>
                      </c:pt>
                      <c:pt idx="4">
                        <c:v>225</c:v>
                      </c:pt>
                      <c:pt idx="5">
                        <c:v>306</c:v>
                      </c:pt>
                      <c:pt idx="6">
                        <c:v>294</c:v>
                      </c:pt>
                      <c:pt idx="7">
                        <c:v>366</c:v>
                      </c:pt>
                      <c:pt idx="8">
                        <c:v>225</c:v>
                      </c:pt>
                      <c:pt idx="9">
                        <c:v>218</c:v>
                      </c:pt>
                      <c:pt idx="10">
                        <c:v>218</c:v>
                      </c:pt>
                      <c:pt idx="11">
                        <c:v>378</c:v>
                      </c:pt>
                      <c:pt idx="12">
                        <c:v>387</c:v>
                      </c:pt>
                      <c:pt idx="13">
                        <c:v>345</c:v>
                      </c:pt>
                      <c:pt idx="14">
                        <c:v>322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38A-4AD2-AD70-134F9E6B363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Crashes!$A$3</c15:sqref>
                        </c15:formulaRef>
                      </c:ext>
                    </c:extLst>
                    <c:strCache>
                      <c:ptCount val="1"/>
                      <c:pt idx="0">
                        <c:v>Borden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Crashes!$B$3:$S$3</c15:sqref>
                        </c15:fullRef>
                        <c15:formulaRef>
                          <c15:sqref>Crashes!$B$3:$P$3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16</c:v>
                      </c:pt>
                      <c:pt idx="1">
                        <c:v>13</c:v>
                      </c:pt>
                      <c:pt idx="2">
                        <c:v>16</c:v>
                      </c:pt>
                      <c:pt idx="3">
                        <c:v>15</c:v>
                      </c:pt>
                      <c:pt idx="4">
                        <c:v>18</c:v>
                      </c:pt>
                      <c:pt idx="5">
                        <c:v>22</c:v>
                      </c:pt>
                      <c:pt idx="6">
                        <c:v>25</c:v>
                      </c:pt>
                      <c:pt idx="7">
                        <c:v>32</c:v>
                      </c:pt>
                      <c:pt idx="8">
                        <c:v>25</c:v>
                      </c:pt>
                      <c:pt idx="9">
                        <c:v>31</c:v>
                      </c:pt>
                      <c:pt idx="10">
                        <c:v>37</c:v>
                      </c:pt>
                      <c:pt idx="11">
                        <c:v>33</c:v>
                      </c:pt>
                      <c:pt idx="12">
                        <c:v>25</c:v>
                      </c:pt>
                      <c:pt idx="13">
                        <c:v>9</c:v>
                      </c:pt>
                      <c:pt idx="14">
                        <c:v>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38A-4AD2-AD70-134F9E6B363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Crashes!$A$4</c15:sqref>
                        </c15:formulaRef>
                      </c:ext>
                    </c:extLst>
                    <c:strCache>
                      <c:ptCount val="1"/>
                      <c:pt idx="0">
                        <c:v>Brewster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Crashes!$B$4:$S$4</c15:sqref>
                        </c15:fullRef>
                        <c15:formulaRef>
                          <c15:sqref>Crashes!$B$4:$P$4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89</c:v>
                      </c:pt>
                      <c:pt idx="1">
                        <c:v>62</c:v>
                      </c:pt>
                      <c:pt idx="2">
                        <c:v>47</c:v>
                      </c:pt>
                      <c:pt idx="3">
                        <c:v>89</c:v>
                      </c:pt>
                      <c:pt idx="4">
                        <c:v>120</c:v>
                      </c:pt>
                      <c:pt idx="5">
                        <c:v>115</c:v>
                      </c:pt>
                      <c:pt idx="6">
                        <c:v>108</c:v>
                      </c:pt>
                      <c:pt idx="7">
                        <c:v>100</c:v>
                      </c:pt>
                      <c:pt idx="8">
                        <c:v>95</c:v>
                      </c:pt>
                      <c:pt idx="9">
                        <c:v>98</c:v>
                      </c:pt>
                      <c:pt idx="10">
                        <c:v>96</c:v>
                      </c:pt>
                      <c:pt idx="11">
                        <c:v>120</c:v>
                      </c:pt>
                      <c:pt idx="12">
                        <c:v>89</c:v>
                      </c:pt>
                      <c:pt idx="13">
                        <c:v>121</c:v>
                      </c:pt>
                      <c:pt idx="14">
                        <c:v>126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38A-4AD2-AD70-134F9E6B363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Crashes!$A$5</c15:sqref>
                        </c15:formulaRef>
                      </c:ext>
                    </c:extLst>
                    <c:strCache>
                      <c:ptCount val="1"/>
                      <c:pt idx="0">
                        <c:v>Carson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Crashes!$B$5:$S$5</c15:sqref>
                        </c15:fullRef>
                        <c15:formulaRef>
                          <c15:sqref>Crashes!$B$5:$P$5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163</c:v>
                      </c:pt>
                      <c:pt idx="1">
                        <c:v>103</c:v>
                      </c:pt>
                      <c:pt idx="2">
                        <c:v>101</c:v>
                      </c:pt>
                      <c:pt idx="3">
                        <c:v>113</c:v>
                      </c:pt>
                      <c:pt idx="4">
                        <c:v>95</c:v>
                      </c:pt>
                      <c:pt idx="5">
                        <c:v>102</c:v>
                      </c:pt>
                      <c:pt idx="6">
                        <c:v>115</c:v>
                      </c:pt>
                      <c:pt idx="7">
                        <c:v>116</c:v>
                      </c:pt>
                      <c:pt idx="8">
                        <c:v>123</c:v>
                      </c:pt>
                      <c:pt idx="9">
                        <c:v>108</c:v>
                      </c:pt>
                      <c:pt idx="10">
                        <c:v>117</c:v>
                      </c:pt>
                      <c:pt idx="11">
                        <c:v>131</c:v>
                      </c:pt>
                      <c:pt idx="12">
                        <c:v>109</c:v>
                      </c:pt>
                      <c:pt idx="13">
                        <c:v>164</c:v>
                      </c:pt>
                      <c:pt idx="14">
                        <c:v>114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38A-4AD2-AD70-134F9E6B363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Crashes!$A$6</c15:sqref>
                        </c15:formulaRef>
                      </c:ext>
                    </c:extLst>
                    <c:strCache>
                      <c:ptCount val="1"/>
                      <c:pt idx="0">
                        <c:v>Cochran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Crashes!$B$6:$S$6</c15:sqref>
                        </c15:fullRef>
                        <c15:formulaRef>
                          <c15:sqref>Crashes!$B$6:$P$6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41</c:v>
                      </c:pt>
                      <c:pt idx="1">
                        <c:v>32</c:v>
                      </c:pt>
                      <c:pt idx="2">
                        <c:v>31</c:v>
                      </c:pt>
                      <c:pt idx="3">
                        <c:v>22</c:v>
                      </c:pt>
                      <c:pt idx="4">
                        <c:v>38</c:v>
                      </c:pt>
                      <c:pt idx="5">
                        <c:v>24</c:v>
                      </c:pt>
                      <c:pt idx="6">
                        <c:v>30</c:v>
                      </c:pt>
                      <c:pt idx="7">
                        <c:v>26</c:v>
                      </c:pt>
                      <c:pt idx="8">
                        <c:v>37</c:v>
                      </c:pt>
                      <c:pt idx="9">
                        <c:v>22</c:v>
                      </c:pt>
                      <c:pt idx="10">
                        <c:v>19</c:v>
                      </c:pt>
                      <c:pt idx="11">
                        <c:v>26</c:v>
                      </c:pt>
                      <c:pt idx="12">
                        <c:v>21</c:v>
                      </c:pt>
                      <c:pt idx="13">
                        <c:v>25</c:v>
                      </c:pt>
                      <c:pt idx="14">
                        <c:v>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38A-4AD2-AD70-134F9E6B363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Crashes!$A$7</c15:sqref>
                        </c15:formulaRef>
                      </c:ext>
                    </c:extLst>
                    <c:strCache>
                      <c:ptCount val="1"/>
                      <c:pt idx="0">
                        <c:v>Coke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Crashes!$B$7:$S$7</c15:sqref>
                        </c15:fullRef>
                        <c15:formulaRef>
                          <c15:sqref>Crashes!$B$7:$P$7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45</c:v>
                      </c:pt>
                      <c:pt idx="1">
                        <c:v>37</c:v>
                      </c:pt>
                      <c:pt idx="2">
                        <c:v>29</c:v>
                      </c:pt>
                      <c:pt idx="3">
                        <c:v>24</c:v>
                      </c:pt>
                      <c:pt idx="4">
                        <c:v>19</c:v>
                      </c:pt>
                      <c:pt idx="5">
                        <c:v>11</c:v>
                      </c:pt>
                      <c:pt idx="6">
                        <c:v>15</c:v>
                      </c:pt>
                      <c:pt idx="7">
                        <c:v>41</c:v>
                      </c:pt>
                      <c:pt idx="8">
                        <c:v>29</c:v>
                      </c:pt>
                      <c:pt idx="9">
                        <c:v>14</c:v>
                      </c:pt>
                      <c:pt idx="10">
                        <c:v>34</c:v>
                      </c:pt>
                      <c:pt idx="11">
                        <c:v>28</c:v>
                      </c:pt>
                      <c:pt idx="12">
                        <c:v>65</c:v>
                      </c:pt>
                      <c:pt idx="13">
                        <c:v>46</c:v>
                      </c:pt>
                      <c:pt idx="14">
                        <c:v>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38A-4AD2-AD70-134F9E6B363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Crashes!$A$8</c15:sqref>
                        </c15:formulaRef>
                      </c:ext>
                    </c:extLst>
                    <c:strCache>
                      <c:ptCount val="1"/>
                      <c:pt idx="0">
                        <c:v>Concho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Crashes!$B$8:$S$8</c15:sqref>
                        </c15:fullRef>
                        <c15:formulaRef>
                          <c15:sqref>Crashes!$B$8:$P$8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42</c:v>
                      </c:pt>
                      <c:pt idx="1">
                        <c:v>40</c:v>
                      </c:pt>
                      <c:pt idx="2">
                        <c:v>35</c:v>
                      </c:pt>
                      <c:pt idx="3">
                        <c:v>39</c:v>
                      </c:pt>
                      <c:pt idx="4">
                        <c:v>39</c:v>
                      </c:pt>
                      <c:pt idx="5">
                        <c:v>37</c:v>
                      </c:pt>
                      <c:pt idx="6">
                        <c:v>30</c:v>
                      </c:pt>
                      <c:pt idx="7">
                        <c:v>54</c:v>
                      </c:pt>
                      <c:pt idx="8">
                        <c:v>52</c:v>
                      </c:pt>
                      <c:pt idx="9">
                        <c:v>40</c:v>
                      </c:pt>
                      <c:pt idx="10">
                        <c:v>68</c:v>
                      </c:pt>
                      <c:pt idx="11">
                        <c:v>64</c:v>
                      </c:pt>
                      <c:pt idx="12">
                        <c:v>79</c:v>
                      </c:pt>
                      <c:pt idx="13">
                        <c:v>76</c:v>
                      </c:pt>
                      <c:pt idx="14">
                        <c:v>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38A-4AD2-AD70-134F9E6B363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Crashes!$A$9</c15:sqref>
                        </c15:formulaRef>
                      </c:ext>
                    </c:extLst>
                    <c:strCache>
                      <c:ptCount val="1"/>
                      <c:pt idx="0">
                        <c:v>Cottle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Crashes!$B$9:$S$9</c15:sqref>
                        </c15:fullRef>
                        <c15:formulaRef>
                          <c15:sqref>Crashes!$B$9:$P$9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23</c:v>
                      </c:pt>
                      <c:pt idx="1">
                        <c:v>33</c:v>
                      </c:pt>
                      <c:pt idx="2">
                        <c:v>19</c:v>
                      </c:pt>
                      <c:pt idx="3">
                        <c:v>18</c:v>
                      </c:pt>
                      <c:pt idx="4">
                        <c:v>32</c:v>
                      </c:pt>
                      <c:pt idx="5">
                        <c:v>19</c:v>
                      </c:pt>
                      <c:pt idx="6">
                        <c:v>16</c:v>
                      </c:pt>
                      <c:pt idx="7">
                        <c:v>16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15</c:v>
                      </c:pt>
                      <c:pt idx="12">
                        <c:v>19</c:v>
                      </c:pt>
                      <c:pt idx="13">
                        <c:v>21</c:v>
                      </c:pt>
                      <c:pt idx="14">
                        <c:v>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38A-4AD2-AD70-134F9E6B363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Crashes!$A$10</c15:sqref>
                        </c15:formulaRef>
                      </c:ext>
                    </c:extLst>
                    <c:strCache>
                      <c:ptCount val="1"/>
                      <c:pt idx="0">
                        <c:v>Crane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Crashes!$B$10:$S$10</c15:sqref>
                        </c15:fullRef>
                        <c15:formulaRef>
                          <c15:sqref>Crashes!$B$10:$P$10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64</c:v>
                      </c:pt>
                      <c:pt idx="1">
                        <c:v>59</c:v>
                      </c:pt>
                      <c:pt idx="2">
                        <c:v>60</c:v>
                      </c:pt>
                      <c:pt idx="3">
                        <c:v>50</c:v>
                      </c:pt>
                      <c:pt idx="4">
                        <c:v>52</c:v>
                      </c:pt>
                      <c:pt idx="5">
                        <c:v>57</c:v>
                      </c:pt>
                      <c:pt idx="6">
                        <c:v>71</c:v>
                      </c:pt>
                      <c:pt idx="7">
                        <c:v>75</c:v>
                      </c:pt>
                      <c:pt idx="8">
                        <c:v>61</c:v>
                      </c:pt>
                      <c:pt idx="9">
                        <c:v>58</c:v>
                      </c:pt>
                      <c:pt idx="10">
                        <c:v>78</c:v>
                      </c:pt>
                      <c:pt idx="11">
                        <c:v>86</c:v>
                      </c:pt>
                      <c:pt idx="12">
                        <c:v>90</c:v>
                      </c:pt>
                      <c:pt idx="13">
                        <c:v>69</c:v>
                      </c:pt>
                      <c:pt idx="14">
                        <c:v>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38A-4AD2-AD70-134F9E6B363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Crashes!$A$11</c15:sqref>
                        </c15:formulaRef>
                      </c:ext>
                    </c:extLst>
                    <c:strCache>
                      <c:ptCount val="1"/>
                      <c:pt idx="0">
                        <c:v>Crockett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Crashes!$B$11:$S$11</c15:sqref>
                        </c15:fullRef>
                        <c15:formulaRef>
                          <c15:sqref>Crashes!$B$11:$P$11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153</c:v>
                      </c:pt>
                      <c:pt idx="1">
                        <c:v>137</c:v>
                      </c:pt>
                      <c:pt idx="2">
                        <c:v>107</c:v>
                      </c:pt>
                      <c:pt idx="3">
                        <c:v>122</c:v>
                      </c:pt>
                      <c:pt idx="4">
                        <c:v>117</c:v>
                      </c:pt>
                      <c:pt idx="5">
                        <c:v>116</c:v>
                      </c:pt>
                      <c:pt idx="6">
                        <c:v>163</c:v>
                      </c:pt>
                      <c:pt idx="7">
                        <c:v>168</c:v>
                      </c:pt>
                      <c:pt idx="8">
                        <c:v>170</c:v>
                      </c:pt>
                      <c:pt idx="9">
                        <c:v>137</c:v>
                      </c:pt>
                      <c:pt idx="10">
                        <c:v>139</c:v>
                      </c:pt>
                      <c:pt idx="11">
                        <c:v>173</c:v>
                      </c:pt>
                      <c:pt idx="12">
                        <c:v>183</c:v>
                      </c:pt>
                      <c:pt idx="13">
                        <c:v>126</c:v>
                      </c:pt>
                      <c:pt idx="14">
                        <c:v>154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38A-4AD2-AD70-134F9E6B363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Crashes!$A$12</c15:sqref>
                        </c15:formulaRef>
                      </c:ext>
                    </c:extLst>
                    <c:strCache>
                      <c:ptCount val="1"/>
                      <c:pt idx="0">
                        <c:v>Crosby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Crashes!$B$12:$S$12</c15:sqref>
                        </c15:fullRef>
                        <c15:formulaRef>
                          <c15:sqref>Crashes!$B$12:$P$12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48</c:v>
                      </c:pt>
                      <c:pt idx="1">
                        <c:v>47</c:v>
                      </c:pt>
                      <c:pt idx="2">
                        <c:v>42</c:v>
                      </c:pt>
                      <c:pt idx="3">
                        <c:v>62</c:v>
                      </c:pt>
                      <c:pt idx="4">
                        <c:v>38</c:v>
                      </c:pt>
                      <c:pt idx="5">
                        <c:v>45</c:v>
                      </c:pt>
                      <c:pt idx="6">
                        <c:v>54</c:v>
                      </c:pt>
                      <c:pt idx="7">
                        <c:v>74</c:v>
                      </c:pt>
                      <c:pt idx="8">
                        <c:v>54</c:v>
                      </c:pt>
                      <c:pt idx="9">
                        <c:v>50</c:v>
                      </c:pt>
                      <c:pt idx="10">
                        <c:v>42</c:v>
                      </c:pt>
                      <c:pt idx="11">
                        <c:v>46</c:v>
                      </c:pt>
                      <c:pt idx="12">
                        <c:v>33</c:v>
                      </c:pt>
                      <c:pt idx="13">
                        <c:v>43</c:v>
                      </c:pt>
                      <c:pt idx="14">
                        <c:v>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38A-4AD2-AD70-134F9E6B363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Crashes!$A$13</c15:sqref>
                        </c15:formulaRef>
                      </c:ext>
                    </c:extLst>
                    <c:strCache>
                      <c:ptCount val="1"/>
                      <c:pt idx="0">
                        <c:v>Culberson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Crashes!$B$13:$S$13</c15:sqref>
                        </c15:fullRef>
                        <c15:formulaRef>
                          <c15:sqref>Crashes!$B$13:$P$13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106</c:v>
                      </c:pt>
                      <c:pt idx="1">
                        <c:v>78</c:v>
                      </c:pt>
                      <c:pt idx="2">
                        <c:v>80</c:v>
                      </c:pt>
                      <c:pt idx="3">
                        <c:v>94</c:v>
                      </c:pt>
                      <c:pt idx="4">
                        <c:v>99</c:v>
                      </c:pt>
                      <c:pt idx="5">
                        <c:v>89</c:v>
                      </c:pt>
                      <c:pt idx="6">
                        <c:v>111</c:v>
                      </c:pt>
                      <c:pt idx="7">
                        <c:v>123</c:v>
                      </c:pt>
                      <c:pt idx="8">
                        <c:v>134</c:v>
                      </c:pt>
                      <c:pt idx="9">
                        <c:v>128</c:v>
                      </c:pt>
                      <c:pt idx="10">
                        <c:v>138</c:v>
                      </c:pt>
                      <c:pt idx="11">
                        <c:v>129</c:v>
                      </c:pt>
                      <c:pt idx="12">
                        <c:v>181</c:v>
                      </c:pt>
                      <c:pt idx="13">
                        <c:v>135</c:v>
                      </c:pt>
                      <c:pt idx="14">
                        <c:v>180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38A-4AD2-AD70-134F9E6B3631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Crashes!$A$14</c15:sqref>
                        </c15:formulaRef>
                      </c:ext>
                    </c:extLst>
                    <c:strCache>
                      <c:ptCount val="1"/>
                      <c:pt idx="0">
                        <c:v>Dallam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Crashes!$B$14:$S$14</c15:sqref>
                        </c15:fullRef>
                        <c15:formulaRef>
                          <c15:sqref>Crashes!$B$14:$P$14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156</c:v>
                      </c:pt>
                      <c:pt idx="1">
                        <c:v>152</c:v>
                      </c:pt>
                      <c:pt idx="2">
                        <c:v>131</c:v>
                      </c:pt>
                      <c:pt idx="3">
                        <c:v>142</c:v>
                      </c:pt>
                      <c:pt idx="4">
                        <c:v>107</c:v>
                      </c:pt>
                      <c:pt idx="5">
                        <c:v>134</c:v>
                      </c:pt>
                      <c:pt idx="6">
                        <c:v>180</c:v>
                      </c:pt>
                      <c:pt idx="7">
                        <c:v>166</c:v>
                      </c:pt>
                      <c:pt idx="8">
                        <c:v>222</c:v>
                      </c:pt>
                      <c:pt idx="9">
                        <c:v>172</c:v>
                      </c:pt>
                      <c:pt idx="10">
                        <c:v>179</c:v>
                      </c:pt>
                      <c:pt idx="11">
                        <c:v>171</c:v>
                      </c:pt>
                      <c:pt idx="12">
                        <c:v>179</c:v>
                      </c:pt>
                      <c:pt idx="13">
                        <c:v>196</c:v>
                      </c:pt>
                      <c:pt idx="14">
                        <c:v>184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38A-4AD2-AD70-134F9E6B3631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Crashes!$A$15</c15:sqref>
                        </c15:formulaRef>
                      </c:ext>
                    </c:extLst>
                    <c:strCache>
                      <c:ptCount val="1"/>
                      <c:pt idx="0">
                        <c:v>Dawson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Crashes!$B$15:$S$15</c15:sqref>
                        </c15:fullRef>
                        <c15:formulaRef>
                          <c15:sqref>Crashes!$B$15:$P$15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201</c:v>
                      </c:pt>
                      <c:pt idx="1">
                        <c:v>175</c:v>
                      </c:pt>
                      <c:pt idx="2">
                        <c:v>184</c:v>
                      </c:pt>
                      <c:pt idx="3">
                        <c:v>163</c:v>
                      </c:pt>
                      <c:pt idx="4">
                        <c:v>141</c:v>
                      </c:pt>
                      <c:pt idx="5">
                        <c:v>122</c:v>
                      </c:pt>
                      <c:pt idx="6">
                        <c:v>176</c:v>
                      </c:pt>
                      <c:pt idx="7">
                        <c:v>154</c:v>
                      </c:pt>
                      <c:pt idx="8">
                        <c:v>83</c:v>
                      </c:pt>
                      <c:pt idx="9">
                        <c:v>157</c:v>
                      </c:pt>
                      <c:pt idx="10">
                        <c:v>164</c:v>
                      </c:pt>
                      <c:pt idx="11">
                        <c:v>123</c:v>
                      </c:pt>
                      <c:pt idx="12">
                        <c:v>184</c:v>
                      </c:pt>
                      <c:pt idx="13">
                        <c:v>206</c:v>
                      </c:pt>
                      <c:pt idx="14">
                        <c:v>187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38A-4AD2-AD70-134F9E6B3631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Crashes!$A$16</c15:sqref>
                        </c15:formulaRef>
                      </c:ext>
                    </c:extLst>
                    <c:strCache>
                      <c:ptCount val="1"/>
                      <c:pt idx="0">
                        <c:v>Dickens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Crashes!$B$16:$S$16</c15:sqref>
                        </c15:fullRef>
                        <c15:formulaRef>
                          <c15:sqref>Crashes!$B$16:$P$16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19</c:v>
                      </c:pt>
                      <c:pt idx="1">
                        <c:v>28</c:v>
                      </c:pt>
                      <c:pt idx="2">
                        <c:v>32</c:v>
                      </c:pt>
                      <c:pt idx="3">
                        <c:v>33</c:v>
                      </c:pt>
                      <c:pt idx="4">
                        <c:v>24</c:v>
                      </c:pt>
                      <c:pt idx="5">
                        <c:v>24</c:v>
                      </c:pt>
                      <c:pt idx="6">
                        <c:v>22</c:v>
                      </c:pt>
                      <c:pt idx="7">
                        <c:v>34</c:v>
                      </c:pt>
                      <c:pt idx="8">
                        <c:v>37</c:v>
                      </c:pt>
                      <c:pt idx="9">
                        <c:v>24</c:v>
                      </c:pt>
                      <c:pt idx="10">
                        <c:v>34</c:v>
                      </c:pt>
                      <c:pt idx="11">
                        <c:v>30</c:v>
                      </c:pt>
                      <c:pt idx="12">
                        <c:v>27</c:v>
                      </c:pt>
                      <c:pt idx="13">
                        <c:v>22</c:v>
                      </c:pt>
                      <c:pt idx="14">
                        <c:v>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38A-4AD2-AD70-134F9E6B3631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Crashes!$A$18</c15:sqref>
                        </c15:formulaRef>
                      </c:ext>
                    </c:extLst>
                    <c:strCache>
                      <c:ptCount val="1"/>
                      <c:pt idx="0">
                        <c:v>Edwards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Crashes!$B$18:$S$18</c15:sqref>
                        </c15:fullRef>
                        <c15:formulaRef>
                          <c15:sqref>Crashes!$B$18:$P$18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52</c:v>
                      </c:pt>
                      <c:pt idx="1">
                        <c:v>31</c:v>
                      </c:pt>
                      <c:pt idx="2">
                        <c:v>39</c:v>
                      </c:pt>
                      <c:pt idx="3">
                        <c:v>34</c:v>
                      </c:pt>
                      <c:pt idx="4">
                        <c:v>35</c:v>
                      </c:pt>
                      <c:pt idx="5">
                        <c:v>40</c:v>
                      </c:pt>
                      <c:pt idx="6">
                        <c:v>37</c:v>
                      </c:pt>
                      <c:pt idx="7">
                        <c:v>54</c:v>
                      </c:pt>
                      <c:pt idx="8">
                        <c:v>42</c:v>
                      </c:pt>
                      <c:pt idx="9">
                        <c:v>24</c:v>
                      </c:pt>
                      <c:pt idx="10">
                        <c:v>51</c:v>
                      </c:pt>
                      <c:pt idx="11">
                        <c:v>46</c:v>
                      </c:pt>
                      <c:pt idx="12">
                        <c:v>67</c:v>
                      </c:pt>
                      <c:pt idx="13">
                        <c:v>30</c:v>
                      </c:pt>
                      <c:pt idx="14">
                        <c:v>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38A-4AD2-AD70-134F9E6B3631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Crashes!$A$19</c15:sqref>
                        </c15:formulaRef>
                      </c:ext>
                    </c:extLst>
                    <c:strCache>
                      <c:ptCount val="1"/>
                      <c:pt idx="0">
                        <c:v>Fisher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Crashes!$B$19:$S$19</c15:sqref>
                        </c15:fullRef>
                        <c15:formulaRef>
                          <c15:sqref>Crashes!$B$19:$P$19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62</c:v>
                      </c:pt>
                      <c:pt idx="1">
                        <c:v>49</c:v>
                      </c:pt>
                      <c:pt idx="2">
                        <c:v>74</c:v>
                      </c:pt>
                      <c:pt idx="3">
                        <c:v>41</c:v>
                      </c:pt>
                      <c:pt idx="4">
                        <c:v>55</c:v>
                      </c:pt>
                      <c:pt idx="5">
                        <c:v>84</c:v>
                      </c:pt>
                      <c:pt idx="6">
                        <c:v>79</c:v>
                      </c:pt>
                      <c:pt idx="7">
                        <c:v>83</c:v>
                      </c:pt>
                      <c:pt idx="8">
                        <c:v>99</c:v>
                      </c:pt>
                      <c:pt idx="9">
                        <c:v>75</c:v>
                      </c:pt>
                      <c:pt idx="10">
                        <c:v>76</c:v>
                      </c:pt>
                      <c:pt idx="11">
                        <c:v>76</c:v>
                      </c:pt>
                      <c:pt idx="12">
                        <c:v>74</c:v>
                      </c:pt>
                      <c:pt idx="13">
                        <c:v>63</c:v>
                      </c:pt>
                      <c:pt idx="14">
                        <c:v>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38A-4AD2-AD70-134F9E6B3631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Crashes!$A$20</c15:sqref>
                        </c15:formulaRef>
                      </c:ext>
                    </c:extLst>
                    <c:strCache>
                      <c:ptCount val="1"/>
                      <c:pt idx="0">
                        <c:v>Floyd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Crashes!$B$20:$S$20</c15:sqref>
                        </c15:fullRef>
                        <c15:formulaRef>
                          <c15:sqref>Crashes!$B$20:$P$20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64</c:v>
                      </c:pt>
                      <c:pt idx="1">
                        <c:v>51</c:v>
                      </c:pt>
                      <c:pt idx="2">
                        <c:v>63</c:v>
                      </c:pt>
                      <c:pt idx="3">
                        <c:v>71</c:v>
                      </c:pt>
                      <c:pt idx="4">
                        <c:v>54</c:v>
                      </c:pt>
                      <c:pt idx="5">
                        <c:v>59</c:v>
                      </c:pt>
                      <c:pt idx="6">
                        <c:v>49</c:v>
                      </c:pt>
                      <c:pt idx="7">
                        <c:v>43</c:v>
                      </c:pt>
                      <c:pt idx="8">
                        <c:v>67</c:v>
                      </c:pt>
                      <c:pt idx="9">
                        <c:v>67</c:v>
                      </c:pt>
                      <c:pt idx="10">
                        <c:v>58</c:v>
                      </c:pt>
                      <c:pt idx="11">
                        <c:v>58</c:v>
                      </c:pt>
                      <c:pt idx="12">
                        <c:v>84</c:v>
                      </c:pt>
                      <c:pt idx="13">
                        <c:v>62</c:v>
                      </c:pt>
                      <c:pt idx="14">
                        <c:v>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38A-4AD2-AD70-134F9E6B3631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Crashes!$A$21</c15:sqref>
                        </c15:formulaRef>
                      </c:ext>
                    </c:extLst>
                    <c:strCache>
                      <c:ptCount val="1"/>
                      <c:pt idx="0">
                        <c:v>Gaines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Crashes!$B$21:$S$21</c15:sqref>
                        </c15:fullRef>
                        <c15:formulaRef>
                          <c15:sqref>Crashes!$B$21:$P$21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253</c:v>
                      </c:pt>
                      <c:pt idx="1">
                        <c:v>227</c:v>
                      </c:pt>
                      <c:pt idx="2">
                        <c:v>198</c:v>
                      </c:pt>
                      <c:pt idx="3">
                        <c:v>162</c:v>
                      </c:pt>
                      <c:pt idx="4">
                        <c:v>177</c:v>
                      </c:pt>
                      <c:pt idx="5">
                        <c:v>221</c:v>
                      </c:pt>
                      <c:pt idx="6">
                        <c:v>189</c:v>
                      </c:pt>
                      <c:pt idx="7">
                        <c:v>263</c:v>
                      </c:pt>
                      <c:pt idx="8">
                        <c:v>273</c:v>
                      </c:pt>
                      <c:pt idx="9">
                        <c:v>229</c:v>
                      </c:pt>
                      <c:pt idx="10">
                        <c:v>237</c:v>
                      </c:pt>
                      <c:pt idx="11">
                        <c:v>295</c:v>
                      </c:pt>
                      <c:pt idx="12">
                        <c:v>319</c:v>
                      </c:pt>
                      <c:pt idx="13">
                        <c:v>219</c:v>
                      </c:pt>
                      <c:pt idx="14">
                        <c:v>267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F38A-4AD2-AD70-134F9E6B3631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Crashes!$A$22</c15:sqref>
                        </c15:formulaRef>
                      </c:ext>
                    </c:extLst>
                    <c:strCache>
                      <c:ptCount val="1"/>
                      <c:pt idx="0">
                        <c:v>Garza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Crashes!$B$22:$S$22</c15:sqref>
                        </c15:fullRef>
                        <c15:formulaRef>
                          <c15:sqref>Crashes!$B$22:$P$22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111</c:v>
                      </c:pt>
                      <c:pt idx="1">
                        <c:v>82</c:v>
                      </c:pt>
                      <c:pt idx="2">
                        <c:v>102</c:v>
                      </c:pt>
                      <c:pt idx="3">
                        <c:v>98</c:v>
                      </c:pt>
                      <c:pt idx="4">
                        <c:v>76</c:v>
                      </c:pt>
                      <c:pt idx="5">
                        <c:v>115</c:v>
                      </c:pt>
                      <c:pt idx="6">
                        <c:v>103</c:v>
                      </c:pt>
                      <c:pt idx="7">
                        <c:v>155</c:v>
                      </c:pt>
                      <c:pt idx="8">
                        <c:v>137</c:v>
                      </c:pt>
                      <c:pt idx="9">
                        <c:v>144</c:v>
                      </c:pt>
                      <c:pt idx="10">
                        <c:v>144</c:v>
                      </c:pt>
                      <c:pt idx="11">
                        <c:v>141</c:v>
                      </c:pt>
                      <c:pt idx="12">
                        <c:v>131</c:v>
                      </c:pt>
                      <c:pt idx="13">
                        <c:v>146</c:v>
                      </c:pt>
                      <c:pt idx="14">
                        <c:v>153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F38A-4AD2-AD70-134F9E6B3631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Crashes!$A$23</c15:sqref>
                        </c15:formulaRef>
                      </c:ext>
                    </c:extLst>
                    <c:strCache>
                      <c:ptCount val="1"/>
                      <c:pt idx="0">
                        <c:v>Glasscock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Crashes!$B$23:$S$23</c15:sqref>
                        </c15:fullRef>
                        <c15:formulaRef>
                          <c15:sqref>Crashes!$B$23:$P$23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26</c:v>
                      </c:pt>
                      <c:pt idx="1">
                        <c:v>36</c:v>
                      </c:pt>
                      <c:pt idx="2">
                        <c:v>15</c:v>
                      </c:pt>
                      <c:pt idx="3">
                        <c:v>44</c:v>
                      </c:pt>
                      <c:pt idx="4">
                        <c:v>76</c:v>
                      </c:pt>
                      <c:pt idx="5">
                        <c:v>84</c:v>
                      </c:pt>
                      <c:pt idx="6">
                        <c:v>102</c:v>
                      </c:pt>
                      <c:pt idx="7">
                        <c:v>126</c:v>
                      </c:pt>
                      <c:pt idx="8">
                        <c:v>84</c:v>
                      </c:pt>
                      <c:pt idx="9">
                        <c:v>57</c:v>
                      </c:pt>
                      <c:pt idx="10">
                        <c:v>88</c:v>
                      </c:pt>
                      <c:pt idx="11">
                        <c:v>76</c:v>
                      </c:pt>
                      <c:pt idx="12">
                        <c:v>45</c:v>
                      </c:pt>
                      <c:pt idx="13">
                        <c:v>29</c:v>
                      </c:pt>
                      <c:pt idx="14">
                        <c:v>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F38A-4AD2-AD70-134F9E6B3631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Crashes!$A$24</c15:sqref>
                        </c15:formulaRef>
                      </c:ext>
                    </c:extLst>
                    <c:strCache>
                      <c:ptCount val="1"/>
                      <c:pt idx="0">
                        <c:v>Gray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Crashes!$B$24:$S$24</c15:sqref>
                        </c15:fullRef>
                        <c15:formulaRef>
                          <c15:sqref>Crashes!$B$24:$P$24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455</c:v>
                      </c:pt>
                      <c:pt idx="1">
                        <c:v>394</c:v>
                      </c:pt>
                      <c:pt idx="2">
                        <c:v>399</c:v>
                      </c:pt>
                      <c:pt idx="3">
                        <c:v>361</c:v>
                      </c:pt>
                      <c:pt idx="4">
                        <c:v>389</c:v>
                      </c:pt>
                      <c:pt idx="5">
                        <c:v>410</c:v>
                      </c:pt>
                      <c:pt idx="6">
                        <c:v>407</c:v>
                      </c:pt>
                      <c:pt idx="7">
                        <c:v>419</c:v>
                      </c:pt>
                      <c:pt idx="8">
                        <c:v>463</c:v>
                      </c:pt>
                      <c:pt idx="9">
                        <c:v>394</c:v>
                      </c:pt>
                      <c:pt idx="10">
                        <c:v>329</c:v>
                      </c:pt>
                      <c:pt idx="11">
                        <c:v>371</c:v>
                      </c:pt>
                      <c:pt idx="12">
                        <c:v>341</c:v>
                      </c:pt>
                      <c:pt idx="13">
                        <c:v>355</c:v>
                      </c:pt>
                      <c:pt idx="14">
                        <c:v>357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F38A-4AD2-AD70-134F9E6B3631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Crashes!$A$25</c15:sqref>
                        </c15:formulaRef>
                      </c:ext>
                    </c:extLst>
                    <c:strCache>
                      <c:ptCount val="1"/>
                      <c:pt idx="0">
                        <c:v>Hale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Crashes!$B$25:$S$25</c15:sqref>
                        </c15:fullRef>
                        <c15:formulaRef>
                          <c15:sqref>Crashes!$B$25:$P$25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556</c:v>
                      </c:pt>
                      <c:pt idx="1">
                        <c:v>511</c:v>
                      </c:pt>
                      <c:pt idx="2">
                        <c:v>525</c:v>
                      </c:pt>
                      <c:pt idx="3">
                        <c:v>485</c:v>
                      </c:pt>
                      <c:pt idx="4">
                        <c:v>475</c:v>
                      </c:pt>
                      <c:pt idx="5">
                        <c:v>433</c:v>
                      </c:pt>
                      <c:pt idx="6">
                        <c:v>432</c:v>
                      </c:pt>
                      <c:pt idx="7">
                        <c:v>487</c:v>
                      </c:pt>
                      <c:pt idx="8">
                        <c:v>595</c:v>
                      </c:pt>
                      <c:pt idx="9">
                        <c:v>511</c:v>
                      </c:pt>
                      <c:pt idx="10">
                        <c:v>421</c:v>
                      </c:pt>
                      <c:pt idx="11">
                        <c:v>434</c:v>
                      </c:pt>
                      <c:pt idx="12">
                        <c:v>435</c:v>
                      </c:pt>
                      <c:pt idx="13">
                        <c:v>481</c:v>
                      </c:pt>
                      <c:pt idx="14">
                        <c:v>479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F38A-4AD2-AD70-134F9E6B3631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Crashes!$A$26</c15:sqref>
                        </c15:formulaRef>
                      </c:ext>
                    </c:extLst>
                    <c:strCache>
                      <c:ptCount val="1"/>
                      <c:pt idx="0">
                        <c:v>Hockley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Crashes!$B$26:$S$26</c15:sqref>
                        </c15:fullRef>
                        <c15:formulaRef>
                          <c15:sqref>Crashes!$B$26:$P$26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371</c:v>
                      </c:pt>
                      <c:pt idx="1">
                        <c:v>355</c:v>
                      </c:pt>
                      <c:pt idx="2">
                        <c:v>358</c:v>
                      </c:pt>
                      <c:pt idx="3">
                        <c:v>362</c:v>
                      </c:pt>
                      <c:pt idx="4">
                        <c:v>312</c:v>
                      </c:pt>
                      <c:pt idx="5">
                        <c:v>329</c:v>
                      </c:pt>
                      <c:pt idx="6">
                        <c:v>302</c:v>
                      </c:pt>
                      <c:pt idx="7">
                        <c:v>367</c:v>
                      </c:pt>
                      <c:pt idx="8">
                        <c:v>394</c:v>
                      </c:pt>
                      <c:pt idx="9">
                        <c:v>353</c:v>
                      </c:pt>
                      <c:pt idx="10">
                        <c:v>342</c:v>
                      </c:pt>
                      <c:pt idx="11">
                        <c:v>327</c:v>
                      </c:pt>
                      <c:pt idx="12">
                        <c:v>249</c:v>
                      </c:pt>
                      <c:pt idx="13">
                        <c:v>325</c:v>
                      </c:pt>
                      <c:pt idx="14">
                        <c:v>297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F38A-4AD2-AD70-134F9E6B3631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Crashes!$A$27</c15:sqref>
                        </c15:formulaRef>
                      </c:ext>
                    </c:extLst>
                    <c:strCache>
                      <c:ptCount val="1"/>
                      <c:pt idx="0">
                        <c:v>Howard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Crashes!$B$27:$S$27</c15:sqref>
                        </c15:fullRef>
                        <c15:formulaRef>
                          <c15:sqref>Crashes!$B$27:$P$27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707</c:v>
                      </c:pt>
                      <c:pt idx="1">
                        <c:v>631</c:v>
                      </c:pt>
                      <c:pt idx="2">
                        <c:v>459</c:v>
                      </c:pt>
                      <c:pt idx="3">
                        <c:v>526</c:v>
                      </c:pt>
                      <c:pt idx="4">
                        <c:v>588</c:v>
                      </c:pt>
                      <c:pt idx="5">
                        <c:v>689</c:v>
                      </c:pt>
                      <c:pt idx="6">
                        <c:v>727</c:v>
                      </c:pt>
                      <c:pt idx="7">
                        <c:v>789</c:v>
                      </c:pt>
                      <c:pt idx="8">
                        <c:v>694</c:v>
                      </c:pt>
                      <c:pt idx="9">
                        <c:v>649</c:v>
                      </c:pt>
                      <c:pt idx="10">
                        <c:v>685</c:v>
                      </c:pt>
                      <c:pt idx="11">
                        <c:v>875</c:v>
                      </c:pt>
                      <c:pt idx="12">
                        <c:v>839</c:v>
                      </c:pt>
                      <c:pt idx="13">
                        <c:v>731</c:v>
                      </c:pt>
                      <c:pt idx="14">
                        <c:v>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F38A-4AD2-AD70-134F9E6B3631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Crashes!$A$28</c15:sqref>
                        </c15:formulaRef>
                      </c:ext>
                    </c:extLst>
                    <c:strCache>
                      <c:ptCount val="1"/>
                      <c:pt idx="0">
                        <c:v>Hudspeth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Crashes!$B$28:$S$28</c15:sqref>
                        </c15:fullRef>
                        <c15:formulaRef>
                          <c15:sqref>Crashes!$B$28:$P$28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132</c:v>
                      </c:pt>
                      <c:pt idx="1">
                        <c:v>104</c:v>
                      </c:pt>
                      <c:pt idx="2">
                        <c:v>72</c:v>
                      </c:pt>
                      <c:pt idx="3">
                        <c:v>101</c:v>
                      </c:pt>
                      <c:pt idx="4">
                        <c:v>121</c:v>
                      </c:pt>
                      <c:pt idx="5">
                        <c:v>147</c:v>
                      </c:pt>
                      <c:pt idx="6">
                        <c:v>183</c:v>
                      </c:pt>
                      <c:pt idx="7">
                        <c:v>183</c:v>
                      </c:pt>
                      <c:pt idx="8">
                        <c:v>233</c:v>
                      </c:pt>
                      <c:pt idx="9">
                        <c:v>214</c:v>
                      </c:pt>
                      <c:pt idx="10">
                        <c:v>216</c:v>
                      </c:pt>
                      <c:pt idx="11">
                        <c:v>221</c:v>
                      </c:pt>
                      <c:pt idx="12">
                        <c:v>224</c:v>
                      </c:pt>
                      <c:pt idx="13">
                        <c:v>249</c:v>
                      </c:pt>
                      <c:pt idx="14">
                        <c:v>228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F38A-4AD2-AD70-134F9E6B3631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Crashes!$A$29</c15:sqref>
                        </c15:formulaRef>
                      </c:ext>
                    </c:extLst>
                    <c:strCache>
                      <c:ptCount val="1"/>
                      <c:pt idx="0">
                        <c:v>Irion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Crashes!$B$29:$S$29</c15:sqref>
                        </c15:fullRef>
                        <c15:formulaRef>
                          <c15:sqref>Crashes!$B$29:$P$29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27</c:v>
                      </c:pt>
                      <c:pt idx="2">
                        <c:v>25</c:v>
                      </c:pt>
                      <c:pt idx="3">
                        <c:v>27</c:v>
                      </c:pt>
                      <c:pt idx="4">
                        <c:v>48</c:v>
                      </c:pt>
                      <c:pt idx="5">
                        <c:v>59</c:v>
                      </c:pt>
                      <c:pt idx="6">
                        <c:v>79</c:v>
                      </c:pt>
                      <c:pt idx="7">
                        <c:v>105</c:v>
                      </c:pt>
                      <c:pt idx="8">
                        <c:v>58</c:v>
                      </c:pt>
                      <c:pt idx="9">
                        <c:v>35</c:v>
                      </c:pt>
                      <c:pt idx="10">
                        <c:v>36</c:v>
                      </c:pt>
                      <c:pt idx="11">
                        <c:v>40</c:v>
                      </c:pt>
                      <c:pt idx="12">
                        <c:v>38</c:v>
                      </c:pt>
                      <c:pt idx="13">
                        <c:v>23</c:v>
                      </c:pt>
                      <c:pt idx="14">
                        <c:v>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F38A-4AD2-AD70-134F9E6B3631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Crashes!$A$30</c15:sqref>
                        </c15:formulaRef>
                      </c:ext>
                    </c:extLst>
                    <c:strCache>
                      <c:ptCount val="1"/>
                      <c:pt idx="0">
                        <c:v>Jeff Davis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Crashes!$B$30:$S$30</c15:sqref>
                        </c15:fullRef>
                        <c15:formulaRef>
                          <c15:sqref>Crashes!$B$30:$P$30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74</c:v>
                      </c:pt>
                      <c:pt idx="1">
                        <c:v>47</c:v>
                      </c:pt>
                      <c:pt idx="2">
                        <c:v>30</c:v>
                      </c:pt>
                      <c:pt idx="3">
                        <c:v>41</c:v>
                      </c:pt>
                      <c:pt idx="4">
                        <c:v>65</c:v>
                      </c:pt>
                      <c:pt idx="5">
                        <c:v>38</c:v>
                      </c:pt>
                      <c:pt idx="6">
                        <c:v>67</c:v>
                      </c:pt>
                      <c:pt idx="7">
                        <c:v>53</c:v>
                      </c:pt>
                      <c:pt idx="8">
                        <c:v>50</c:v>
                      </c:pt>
                      <c:pt idx="9">
                        <c:v>50</c:v>
                      </c:pt>
                      <c:pt idx="10">
                        <c:v>63</c:v>
                      </c:pt>
                      <c:pt idx="11">
                        <c:v>52</c:v>
                      </c:pt>
                      <c:pt idx="12">
                        <c:v>43</c:v>
                      </c:pt>
                      <c:pt idx="13">
                        <c:v>29</c:v>
                      </c:pt>
                      <c:pt idx="14">
                        <c:v>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F38A-4AD2-AD70-134F9E6B3631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Crashes!$A$31</c15:sqref>
                        </c15:formulaRef>
                      </c:ext>
                    </c:extLst>
                    <c:strCache>
                      <c:ptCount val="1"/>
                      <c:pt idx="0">
                        <c:v>Kent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Crashes!$B$31:$S$31</c15:sqref>
                        </c15:fullRef>
                        <c15:formulaRef>
                          <c15:sqref>Crashes!$B$31:$P$31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18</c:v>
                      </c:pt>
                      <c:pt idx="1">
                        <c:v>20</c:v>
                      </c:pt>
                      <c:pt idx="2">
                        <c:v>13</c:v>
                      </c:pt>
                      <c:pt idx="3">
                        <c:v>19</c:v>
                      </c:pt>
                      <c:pt idx="4">
                        <c:v>14</c:v>
                      </c:pt>
                      <c:pt idx="5">
                        <c:v>11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20</c:v>
                      </c:pt>
                      <c:pt idx="11">
                        <c:v>7</c:v>
                      </c:pt>
                      <c:pt idx="12">
                        <c:v>9</c:v>
                      </c:pt>
                      <c:pt idx="13">
                        <c:v>12</c:v>
                      </c:pt>
                      <c:pt idx="14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F38A-4AD2-AD70-134F9E6B3631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Crashes!$A$32</c15:sqref>
                        </c15:formulaRef>
                      </c:ext>
                    </c:extLst>
                    <c:strCache>
                      <c:ptCount val="1"/>
                      <c:pt idx="0">
                        <c:v>Kimble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Crashes!$B$32:$S$32</c15:sqref>
                        </c15:fullRef>
                        <c15:formulaRef>
                          <c15:sqref>Crashes!$B$32:$P$32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120</c:v>
                      </c:pt>
                      <c:pt idx="1">
                        <c:v>95</c:v>
                      </c:pt>
                      <c:pt idx="2">
                        <c:v>112</c:v>
                      </c:pt>
                      <c:pt idx="3">
                        <c:v>82</c:v>
                      </c:pt>
                      <c:pt idx="4">
                        <c:v>81</c:v>
                      </c:pt>
                      <c:pt idx="5">
                        <c:v>90</c:v>
                      </c:pt>
                      <c:pt idx="6">
                        <c:v>105</c:v>
                      </c:pt>
                      <c:pt idx="7">
                        <c:v>125</c:v>
                      </c:pt>
                      <c:pt idx="8">
                        <c:v>135</c:v>
                      </c:pt>
                      <c:pt idx="9">
                        <c:v>136</c:v>
                      </c:pt>
                      <c:pt idx="10">
                        <c:v>139</c:v>
                      </c:pt>
                      <c:pt idx="11">
                        <c:v>136</c:v>
                      </c:pt>
                      <c:pt idx="12">
                        <c:v>136</c:v>
                      </c:pt>
                      <c:pt idx="13">
                        <c:v>101</c:v>
                      </c:pt>
                      <c:pt idx="14">
                        <c:v>119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F38A-4AD2-AD70-134F9E6B3631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Crashes!$A$33</c15:sqref>
                        </c15:formulaRef>
                      </c:ext>
                    </c:extLst>
                    <c:strCache>
                      <c:ptCount val="1"/>
                      <c:pt idx="0">
                        <c:v>King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Crashes!$B$33:$S$33</c15:sqref>
                        </c15:fullRef>
                        <c15:formulaRef>
                          <c15:sqref>Crashes!$B$33:$P$33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19</c:v>
                      </c:pt>
                      <c:pt idx="1">
                        <c:v>20</c:v>
                      </c:pt>
                      <c:pt idx="2">
                        <c:v>25</c:v>
                      </c:pt>
                      <c:pt idx="3">
                        <c:v>11</c:v>
                      </c:pt>
                      <c:pt idx="4">
                        <c:v>26</c:v>
                      </c:pt>
                      <c:pt idx="5">
                        <c:v>21</c:v>
                      </c:pt>
                      <c:pt idx="6">
                        <c:v>22</c:v>
                      </c:pt>
                      <c:pt idx="7">
                        <c:v>25</c:v>
                      </c:pt>
                      <c:pt idx="8">
                        <c:v>25</c:v>
                      </c:pt>
                      <c:pt idx="9">
                        <c:v>26</c:v>
                      </c:pt>
                      <c:pt idx="10">
                        <c:v>21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4</c:v>
                      </c:pt>
                      <c:pt idx="14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F38A-4AD2-AD70-134F9E6B3631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Crashes!$A$34</c15:sqref>
                        </c15:formulaRef>
                      </c:ext>
                    </c:extLst>
                    <c:strCache>
                      <c:ptCount val="1"/>
                      <c:pt idx="0">
                        <c:v>Knox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Crashes!$B$34:$S$34</c15:sqref>
                        </c15:fullRef>
                        <c15:formulaRef>
                          <c15:sqref>Crashes!$B$34:$P$34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34</c:v>
                      </c:pt>
                      <c:pt idx="1">
                        <c:v>43</c:v>
                      </c:pt>
                      <c:pt idx="2">
                        <c:v>46</c:v>
                      </c:pt>
                      <c:pt idx="3">
                        <c:v>33</c:v>
                      </c:pt>
                      <c:pt idx="4">
                        <c:v>36</c:v>
                      </c:pt>
                      <c:pt idx="5">
                        <c:v>36</c:v>
                      </c:pt>
                      <c:pt idx="6">
                        <c:v>34</c:v>
                      </c:pt>
                      <c:pt idx="7">
                        <c:v>49</c:v>
                      </c:pt>
                      <c:pt idx="8">
                        <c:v>40</c:v>
                      </c:pt>
                      <c:pt idx="9">
                        <c:v>31</c:v>
                      </c:pt>
                      <c:pt idx="10">
                        <c:v>34</c:v>
                      </c:pt>
                      <c:pt idx="11">
                        <c:v>38</c:v>
                      </c:pt>
                      <c:pt idx="12">
                        <c:v>36</c:v>
                      </c:pt>
                      <c:pt idx="13">
                        <c:v>26</c:v>
                      </c:pt>
                      <c:pt idx="14">
                        <c:v>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F38A-4AD2-AD70-134F9E6B3631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Crashes!$A$35</c15:sqref>
                        </c15:formulaRef>
                      </c:ext>
                    </c:extLst>
                    <c:strCache>
                      <c:ptCount val="1"/>
                      <c:pt idx="0">
                        <c:v>Lamb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Crashes!$B$35:$S$35</c15:sqref>
                        </c15:fullRef>
                        <c15:formulaRef>
                          <c15:sqref>Crashes!$B$35:$P$35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201</c:v>
                      </c:pt>
                      <c:pt idx="1">
                        <c:v>154</c:v>
                      </c:pt>
                      <c:pt idx="2">
                        <c:v>192</c:v>
                      </c:pt>
                      <c:pt idx="3">
                        <c:v>159</c:v>
                      </c:pt>
                      <c:pt idx="4">
                        <c:v>179</c:v>
                      </c:pt>
                      <c:pt idx="5">
                        <c:v>167</c:v>
                      </c:pt>
                      <c:pt idx="6">
                        <c:v>182</c:v>
                      </c:pt>
                      <c:pt idx="7">
                        <c:v>166</c:v>
                      </c:pt>
                      <c:pt idx="8">
                        <c:v>156</c:v>
                      </c:pt>
                      <c:pt idx="9">
                        <c:v>159</c:v>
                      </c:pt>
                      <c:pt idx="10">
                        <c:v>179</c:v>
                      </c:pt>
                      <c:pt idx="11">
                        <c:v>177</c:v>
                      </c:pt>
                      <c:pt idx="12">
                        <c:v>180</c:v>
                      </c:pt>
                      <c:pt idx="13">
                        <c:v>173</c:v>
                      </c:pt>
                      <c:pt idx="14">
                        <c:v>167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F38A-4AD2-AD70-134F9E6B3631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Crashes!$A$36</c15:sqref>
                        </c15:formulaRef>
                      </c:ext>
                    </c:extLst>
                    <c:strCache>
                      <c:ptCount val="1"/>
                      <c:pt idx="0">
                        <c:v>Loving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Crashes!$B$36:$S$36</c15:sqref>
                        </c15:fullRef>
                        <c15:formulaRef>
                          <c15:sqref>Crashes!$B$36:$P$36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</c:v>
                      </c:pt>
                      <c:pt idx="1">
                        <c:v>5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8</c:v>
                      </c:pt>
                      <c:pt idx="5">
                        <c:v>20</c:v>
                      </c:pt>
                      <c:pt idx="6">
                        <c:v>18</c:v>
                      </c:pt>
                      <c:pt idx="7">
                        <c:v>25</c:v>
                      </c:pt>
                      <c:pt idx="8">
                        <c:v>13</c:v>
                      </c:pt>
                      <c:pt idx="9">
                        <c:v>16</c:v>
                      </c:pt>
                      <c:pt idx="10">
                        <c:v>62</c:v>
                      </c:pt>
                      <c:pt idx="11">
                        <c:v>105</c:v>
                      </c:pt>
                      <c:pt idx="12">
                        <c:v>85</c:v>
                      </c:pt>
                      <c:pt idx="13">
                        <c:v>47</c:v>
                      </c:pt>
                      <c:pt idx="14">
                        <c:v>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F38A-4AD2-AD70-134F9E6B3631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Crashes!$A$37</c15:sqref>
                        </c15:formulaRef>
                      </c:ext>
                    </c:extLst>
                    <c:strCache>
                      <c:ptCount val="1"/>
                      <c:pt idx="0">
                        <c:v>Lubbock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Crashes!$B$37:$S$37</c15:sqref>
                        </c15:fullRef>
                        <c15:formulaRef>
                          <c15:sqref>Crashes!$B$37:$P$37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6753</c:v>
                      </c:pt>
                      <c:pt idx="1">
                        <c:v>7355</c:v>
                      </c:pt>
                      <c:pt idx="2">
                        <c:v>8388</c:v>
                      </c:pt>
                      <c:pt idx="3">
                        <c:v>6941</c:v>
                      </c:pt>
                      <c:pt idx="4">
                        <c:v>6033</c:v>
                      </c:pt>
                      <c:pt idx="5">
                        <c:v>6427</c:v>
                      </c:pt>
                      <c:pt idx="6">
                        <c:v>6926</c:v>
                      </c:pt>
                      <c:pt idx="7">
                        <c:v>6925</c:v>
                      </c:pt>
                      <c:pt idx="8">
                        <c:v>7019</c:v>
                      </c:pt>
                      <c:pt idx="9">
                        <c:v>6014</c:v>
                      </c:pt>
                      <c:pt idx="10">
                        <c:v>6189</c:v>
                      </c:pt>
                      <c:pt idx="11">
                        <c:v>7256</c:v>
                      </c:pt>
                      <c:pt idx="12">
                        <c:v>7231</c:v>
                      </c:pt>
                      <c:pt idx="13">
                        <c:v>8749</c:v>
                      </c:pt>
                      <c:pt idx="14">
                        <c:v>8287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F38A-4AD2-AD70-134F9E6B3631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Crashes!$A$38</c15:sqref>
                        </c15:formulaRef>
                      </c:ext>
                    </c:extLst>
                    <c:strCache>
                      <c:ptCount val="1"/>
                      <c:pt idx="0">
                        <c:v>Lynn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Crashes!$B$38:$S$38</c15:sqref>
                        </c15:fullRef>
                        <c15:formulaRef>
                          <c15:sqref>Crashes!$B$38:$P$38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119</c:v>
                      </c:pt>
                      <c:pt idx="1">
                        <c:v>75</c:v>
                      </c:pt>
                      <c:pt idx="2">
                        <c:v>112</c:v>
                      </c:pt>
                      <c:pt idx="3">
                        <c:v>61</c:v>
                      </c:pt>
                      <c:pt idx="4">
                        <c:v>78</c:v>
                      </c:pt>
                      <c:pt idx="5">
                        <c:v>79</c:v>
                      </c:pt>
                      <c:pt idx="6">
                        <c:v>74</c:v>
                      </c:pt>
                      <c:pt idx="7">
                        <c:v>93</c:v>
                      </c:pt>
                      <c:pt idx="8">
                        <c:v>92</c:v>
                      </c:pt>
                      <c:pt idx="9">
                        <c:v>102</c:v>
                      </c:pt>
                      <c:pt idx="10">
                        <c:v>96</c:v>
                      </c:pt>
                      <c:pt idx="11">
                        <c:v>102</c:v>
                      </c:pt>
                      <c:pt idx="12">
                        <c:v>76</c:v>
                      </c:pt>
                      <c:pt idx="13">
                        <c:v>85</c:v>
                      </c:pt>
                      <c:pt idx="14">
                        <c:v>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F38A-4AD2-AD70-134F9E6B3631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Crashes!$A$39</c15:sqref>
                        </c15:formulaRef>
                      </c:ext>
                    </c:extLst>
                    <c:strCache>
                      <c:ptCount val="1"/>
                      <c:pt idx="0">
                        <c:v>Martin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Crashes!$B$39:$S$39</c15:sqref>
                        </c15:fullRef>
                        <c15:formulaRef>
                          <c15:sqref>Crashes!$B$39:$P$39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105</c:v>
                      </c:pt>
                      <c:pt idx="1">
                        <c:v>89</c:v>
                      </c:pt>
                      <c:pt idx="2">
                        <c:v>90</c:v>
                      </c:pt>
                      <c:pt idx="3">
                        <c:v>94</c:v>
                      </c:pt>
                      <c:pt idx="4">
                        <c:v>140</c:v>
                      </c:pt>
                      <c:pt idx="5">
                        <c:v>173</c:v>
                      </c:pt>
                      <c:pt idx="6">
                        <c:v>153</c:v>
                      </c:pt>
                      <c:pt idx="7">
                        <c:v>239</c:v>
                      </c:pt>
                      <c:pt idx="8">
                        <c:v>211</c:v>
                      </c:pt>
                      <c:pt idx="9">
                        <c:v>156</c:v>
                      </c:pt>
                      <c:pt idx="10">
                        <c:v>242</c:v>
                      </c:pt>
                      <c:pt idx="11">
                        <c:v>262</c:v>
                      </c:pt>
                      <c:pt idx="12">
                        <c:v>333</c:v>
                      </c:pt>
                      <c:pt idx="13">
                        <c:v>221</c:v>
                      </c:pt>
                      <c:pt idx="14">
                        <c:v>236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F38A-4AD2-AD70-134F9E6B3631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Crashes!$A$40</c15:sqref>
                        </c15:formulaRef>
                      </c:ext>
                    </c:extLst>
                    <c:strCache>
                      <c:ptCount val="1"/>
                      <c:pt idx="0">
                        <c:v>McCulloch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Crashes!$B$40:$S$40</c15:sqref>
                        </c15:fullRef>
                        <c15:formulaRef>
                          <c15:sqref>Crashes!$B$40:$P$40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175</c:v>
                      </c:pt>
                      <c:pt idx="1">
                        <c:v>178</c:v>
                      </c:pt>
                      <c:pt idx="2">
                        <c:v>153</c:v>
                      </c:pt>
                      <c:pt idx="3">
                        <c:v>119</c:v>
                      </c:pt>
                      <c:pt idx="4">
                        <c:v>127</c:v>
                      </c:pt>
                      <c:pt idx="5">
                        <c:v>152</c:v>
                      </c:pt>
                      <c:pt idx="6">
                        <c:v>161</c:v>
                      </c:pt>
                      <c:pt idx="7">
                        <c:v>193</c:v>
                      </c:pt>
                      <c:pt idx="8">
                        <c:v>188</c:v>
                      </c:pt>
                      <c:pt idx="9">
                        <c:v>132</c:v>
                      </c:pt>
                      <c:pt idx="10">
                        <c:v>179</c:v>
                      </c:pt>
                      <c:pt idx="11">
                        <c:v>163</c:v>
                      </c:pt>
                      <c:pt idx="12">
                        <c:v>110</c:v>
                      </c:pt>
                      <c:pt idx="13">
                        <c:v>40</c:v>
                      </c:pt>
                      <c:pt idx="14">
                        <c:v>105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F38A-4AD2-AD70-134F9E6B3631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Crashes!$A$41</c15:sqref>
                        </c15:formulaRef>
                      </c:ext>
                    </c:extLst>
                    <c:strCache>
                      <c:ptCount val="1"/>
                      <c:pt idx="0">
                        <c:v>Menard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Crashes!$B$41:$S$41</c15:sqref>
                        </c15:fullRef>
                        <c15:formulaRef>
                          <c15:sqref>Crashes!$B$41:$P$41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50</c:v>
                      </c:pt>
                      <c:pt idx="1">
                        <c:v>36</c:v>
                      </c:pt>
                      <c:pt idx="2">
                        <c:v>33</c:v>
                      </c:pt>
                      <c:pt idx="3">
                        <c:v>29</c:v>
                      </c:pt>
                      <c:pt idx="4">
                        <c:v>19</c:v>
                      </c:pt>
                      <c:pt idx="5">
                        <c:v>37</c:v>
                      </c:pt>
                      <c:pt idx="6">
                        <c:v>24</c:v>
                      </c:pt>
                      <c:pt idx="7">
                        <c:v>45</c:v>
                      </c:pt>
                      <c:pt idx="8">
                        <c:v>42</c:v>
                      </c:pt>
                      <c:pt idx="9">
                        <c:v>31</c:v>
                      </c:pt>
                      <c:pt idx="10">
                        <c:v>58</c:v>
                      </c:pt>
                      <c:pt idx="11">
                        <c:v>54</c:v>
                      </c:pt>
                      <c:pt idx="12">
                        <c:v>63</c:v>
                      </c:pt>
                      <c:pt idx="13">
                        <c:v>52</c:v>
                      </c:pt>
                      <c:pt idx="14">
                        <c:v>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F38A-4AD2-AD70-134F9E6B3631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Crashes!$A$43</c15:sqref>
                        </c15:formulaRef>
                      </c:ext>
                    </c:extLst>
                    <c:strCache>
                      <c:ptCount val="1"/>
                      <c:pt idx="0">
                        <c:v>Mitchell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Crashes!$B$43:$S$43</c15:sqref>
                        </c15:fullRef>
                        <c15:formulaRef>
                          <c15:sqref>Crashes!$B$43:$P$43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209</c:v>
                      </c:pt>
                      <c:pt idx="1">
                        <c:v>155</c:v>
                      </c:pt>
                      <c:pt idx="2">
                        <c:v>180</c:v>
                      </c:pt>
                      <c:pt idx="3">
                        <c:v>138</c:v>
                      </c:pt>
                      <c:pt idx="4">
                        <c:v>114</c:v>
                      </c:pt>
                      <c:pt idx="5">
                        <c:v>145</c:v>
                      </c:pt>
                      <c:pt idx="6">
                        <c:v>148</c:v>
                      </c:pt>
                      <c:pt idx="7">
                        <c:v>178</c:v>
                      </c:pt>
                      <c:pt idx="8">
                        <c:v>170</c:v>
                      </c:pt>
                      <c:pt idx="9">
                        <c:v>136</c:v>
                      </c:pt>
                      <c:pt idx="10">
                        <c:v>167</c:v>
                      </c:pt>
                      <c:pt idx="11">
                        <c:v>182</c:v>
                      </c:pt>
                      <c:pt idx="12">
                        <c:v>164</c:v>
                      </c:pt>
                      <c:pt idx="13">
                        <c:v>156</c:v>
                      </c:pt>
                      <c:pt idx="14">
                        <c:v>151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F38A-4AD2-AD70-134F9E6B3631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Crashes!$A$44</c15:sqref>
                        </c15:formulaRef>
                      </c:ext>
                    </c:extLst>
                    <c:strCache>
                      <c:ptCount val="1"/>
                      <c:pt idx="0">
                        <c:v>Moore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Crashes!$B$44:$S$44</c15:sqref>
                        </c15:fullRef>
                        <c15:formulaRef>
                          <c15:sqref>Crashes!$B$44:$P$44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356</c:v>
                      </c:pt>
                      <c:pt idx="1">
                        <c:v>343</c:v>
                      </c:pt>
                      <c:pt idx="2">
                        <c:v>321</c:v>
                      </c:pt>
                      <c:pt idx="3">
                        <c:v>345</c:v>
                      </c:pt>
                      <c:pt idx="4">
                        <c:v>348</c:v>
                      </c:pt>
                      <c:pt idx="5">
                        <c:v>360</c:v>
                      </c:pt>
                      <c:pt idx="6">
                        <c:v>363</c:v>
                      </c:pt>
                      <c:pt idx="7">
                        <c:v>366</c:v>
                      </c:pt>
                      <c:pt idx="8">
                        <c:v>409</c:v>
                      </c:pt>
                      <c:pt idx="9">
                        <c:v>396</c:v>
                      </c:pt>
                      <c:pt idx="10">
                        <c:v>390</c:v>
                      </c:pt>
                      <c:pt idx="11">
                        <c:v>438</c:v>
                      </c:pt>
                      <c:pt idx="12">
                        <c:v>410</c:v>
                      </c:pt>
                      <c:pt idx="13">
                        <c:v>465</c:v>
                      </c:pt>
                      <c:pt idx="14">
                        <c:v>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F38A-4AD2-AD70-134F9E6B3631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Crashes!$A$45</c15:sqref>
                        </c15:formulaRef>
                      </c:ext>
                    </c:extLst>
                    <c:strCache>
                      <c:ptCount val="1"/>
                      <c:pt idx="0">
                        <c:v>Motley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Crashes!$B$45:$S$45</c15:sqref>
                        </c15:fullRef>
                        <c15:formulaRef>
                          <c15:sqref>Crashes!$B$45:$P$45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30</c:v>
                      </c:pt>
                      <c:pt idx="1">
                        <c:v>18</c:v>
                      </c:pt>
                      <c:pt idx="2">
                        <c:v>20</c:v>
                      </c:pt>
                      <c:pt idx="3">
                        <c:v>15</c:v>
                      </c:pt>
                      <c:pt idx="4">
                        <c:v>15</c:v>
                      </c:pt>
                      <c:pt idx="5">
                        <c:v>26</c:v>
                      </c:pt>
                      <c:pt idx="6">
                        <c:v>25</c:v>
                      </c:pt>
                      <c:pt idx="7">
                        <c:v>36</c:v>
                      </c:pt>
                      <c:pt idx="8">
                        <c:v>27</c:v>
                      </c:pt>
                      <c:pt idx="9">
                        <c:v>29</c:v>
                      </c:pt>
                      <c:pt idx="10">
                        <c:v>16</c:v>
                      </c:pt>
                      <c:pt idx="11">
                        <c:v>28</c:v>
                      </c:pt>
                      <c:pt idx="12">
                        <c:v>23</c:v>
                      </c:pt>
                      <c:pt idx="13">
                        <c:v>16</c:v>
                      </c:pt>
                      <c:pt idx="14">
                        <c:v>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F38A-4AD2-AD70-134F9E6B3631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Crashes!$A$46</c15:sqref>
                        </c15:formulaRef>
                      </c:ext>
                    </c:extLst>
                    <c:strCache>
                      <c:ptCount val="1"/>
                      <c:pt idx="0">
                        <c:v>Nolan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Crashes!$B$46:$S$46</c15:sqref>
                        </c15:fullRef>
                        <c15:formulaRef>
                          <c15:sqref>Crashes!$B$46:$P$46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437</c:v>
                      </c:pt>
                      <c:pt idx="1">
                        <c:v>351</c:v>
                      </c:pt>
                      <c:pt idx="2">
                        <c:v>414</c:v>
                      </c:pt>
                      <c:pt idx="3">
                        <c:v>300</c:v>
                      </c:pt>
                      <c:pt idx="4">
                        <c:v>293</c:v>
                      </c:pt>
                      <c:pt idx="5">
                        <c:v>391</c:v>
                      </c:pt>
                      <c:pt idx="6">
                        <c:v>431</c:v>
                      </c:pt>
                      <c:pt idx="7">
                        <c:v>424</c:v>
                      </c:pt>
                      <c:pt idx="8">
                        <c:v>399</c:v>
                      </c:pt>
                      <c:pt idx="9">
                        <c:v>400</c:v>
                      </c:pt>
                      <c:pt idx="10">
                        <c:v>511</c:v>
                      </c:pt>
                      <c:pt idx="11">
                        <c:v>619</c:v>
                      </c:pt>
                      <c:pt idx="12">
                        <c:v>546</c:v>
                      </c:pt>
                      <c:pt idx="13">
                        <c:v>485</c:v>
                      </c:pt>
                      <c:pt idx="14">
                        <c:v>566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F38A-4AD2-AD70-134F9E6B3631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Crashes!$A$47</c15:sqref>
                        </c15:formulaRef>
                      </c:ext>
                    </c:extLst>
                    <c:strCache>
                      <c:ptCount val="1"/>
                      <c:pt idx="0">
                        <c:v>Ochiltree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Crashes!$B$47:$S$47</c15:sqref>
                        </c15:fullRef>
                        <c15:formulaRef>
                          <c15:sqref>Crashes!$B$47:$P$47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141</c:v>
                      </c:pt>
                      <c:pt idx="1">
                        <c:v>120</c:v>
                      </c:pt>
                      <c:pt idx="2">
                        <c:v>100</c:v>
                      </c:pt>
                      <c:pt idx="3">
                        <c:v>103</c:v>
                      </c:pt>
                      <c:pt idx="4">
                        <c:v>143</c:v>
                      </c:pt>
                      <c:pt idx="5">
                        <c:v>169</c:v>
                      </c:pt>
                      <c:pt idx="6">
                        <c:v>139</c:v>
                      </c:pt>
                      <c:pt idx="7">
                        <c:v>162</c:v>
                      </c:pt>
                      <c:pt idx="8">
                        <c:v>158</c:v>
                      </c:pt>
                      <c:pt idx="9">
                        <c:v>123</c:v>
                      </c:pt>
                      <c:pt idx="10">
                        <c:v>116</c:v>
                      </c:pt>
                      <c:pt idx="11">
                        <c:v>131</c:v>
                      </c:pt>
                      <c:pt idx="12">
                        <c:v>132</c:v>
                      </c:pt>
                      <c:pt idx="13">
                        <c:v>177</c:v>
                      </c:pt>
                      <c:pt idx="14">
                        <c:v>123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F38A-4AD2-AD70-134F9E6B3631}"/>
                  </c:ext>
                </c:extLst>
              </c15:ser>
            </c15:filteredLineSeries>
            <c15:filteredLine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Crashes!$A$48</c15:sqref>
                        </c15:formulaRef>
                      </c:ext>
                    </c:extLst>
                    <c:strCache>
                      <c:ptCount val="1"/>
                      <c:pt idx="0">
                        <c:v>Pecos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Crashes!$B$48:$S$48</c15:sqref>
                        </c15:fullRef>
                        <c15:formulaRef>
                          <c15:sqref>Crashes!$B$48:$P$48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369</c:v>
                      </c:pt>
                      <c:pt idx="1">
                        <c:v>386</c:v>
                      </c:pt>
                      <c:pt idx="2">
                        <c:v>309</c:v>
                      </c:pt>
                      <c:pt idx="3">
                        <c:v>265</c:v>
                      </c:pt>
                      <c:pt idx="4">
                        <c:v>323</c:v>
                      </c:pt>
                      <c:pt idx="5">
                        <c:v>286</c:v>
                      </c:pt>
                      <c:pt idx="6">
                        <c:v>334</c:v>
                      </c:pt>
                      <c:pt idx="7">
                        <c:v>427</c:v>
                      </c:pt>
                      <c:pt idx="8">
                        <c:v>381</c:v>
                      </c:pt>
                      <c:pt idx="9">
                        <c:v>398</c:v>
                      </c:pt>
                      <c:pt idx="10">
                        <c:v>395</c:v>
                      </c:pt>
                      <c:pt idx="11">
                        <c:v>364</c:v>
                      </c:pt>
                      <c:pt idx="12">
                        <c:v>356</c:v>
                      </c:pt>
                      <c:pt idx="13">
                        <c:v>241</c:v>
                      </c:pt>
                      <c:pt idx="14">
                        <c:v>324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F38A-4AD2-AD70-134F9E6B3631}"/>
                  </c:ext>
                </c:extLst>
              </c15:ser>
            </c15:filteredLineSeries>
            <c15:filteredLine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Crashes!$A$49</c15:sqref>
                        </c15:formulaRef>
                      </c:ext>
                    </c:extLst>
                    <c:strCache>
                      <c:ptCount val="1"/>
                      <c:pt idx="0">
                        <c:v>Potter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Crashes!$B$49:$S$49</c15:sqref>
                        </c15:fullRef>
                        <c15:formulaRef>
                          <c15:sqref>Crashes!$B$49:$P$49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3625</c:v>
                      </c:pt>
                      <c:pt idx="1">
                        <c:v>3437</c:v>
                      </c:pt>
                      <c:pt idx="2">
                        <c:v>3114</c:v>
                      </c:pt>
                      <c:pt idx="3">
                        <c:v>2268</c:v>
                      </c:pt>
                      <c:pt idx="4">
                        <c:v>2423</c:v>
                      </c:pt>
                      <c:pt idx="5">
                        <c:v>2386</c:v>
                      </c:pt>
                      <c:pt idx="6">
                        <c:v>2597</c:v>
                      </c:pt>
                      <c:pt idx="7">
                        <c:v>2854</c:v>
                      </c:pt>
                      <c:pt idx="8">
                        <c:v>3431</c:v>
                      </c:pt>
                      <c:pt idx="9">
                        <c:v>3521</c:v>
                      </c:pt>
                      <c:pt idx="10">
                        <c:v>3431</c:v>
                      </c:pt>
                      <c:pt idx="11">
                        <c:v>3511</c:v>
                      </c:pt>
                      <c:pt idx="12">
                        <c:v>4019</c:v>
                      </c:pt>
                      <c:pt idx="13">
                        <c:v>3578</c:v>
                      </c:pt>
                      <c:pt idx="14">
                        <c:v>3746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F38A-4AD2-AD70-134F9E6B3631}"/>
                  </c:ext>
                </c:extLst>
              </c15:ser>
            </c15:filteredLineSeries>
            <c15:filteredLine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Crashes!$A$50</c15:sqref>
                        </c15:formulaRef>
                      </c:ext>
                    </c:extLst>
                    <c:strCache>
                      <c:ptCount val="1"/>
                      <c:pt idx="0">
                        <c:v>Presidio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Crashes!$B$50:$S$50</c15:sqref>
                        </c15:fullRef>
                        <c15:formulaRef>
                          <c15:sqref>Crashes!$B$50:$P$50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82</c:v>
                      </c:pt>
                      <c:pt idx="1">
                        <c:v>65</c:v>
                      </c:pt>
                      <c:pt idx="2">
                        <c:v>46</c:v>
                      </c:pt>
                      <c:pt idx="3">
                        <c:v>48</c:v>
                      </c:pt>
                      <c:pt idx="4">
                        <c:v>56</c:v>
                      </c:pt>
                      <c:pt idx="5">
                        <c:v>50</c:v>
                      </c:pt>
                      <c:pt idx="6">
                        <c:v>63</c:v>
                      </c:pt>
                      <c:pt idx="7">
                        <c:v>66</c:v>
                      </c:pt>
                      <c:pt idx="8">
                        <c:v>59</c:v>
                      </c:pt>
                      <c:pt idx="9">
                        <c:v>62</c:v>
                      </c:pt>
                      <c:pt idx="10">
                        <c:v>64</c:v>
                      </c:pt>
                      <c:pt idx="11">
                        <c:v>80</c:v>
                      </c:pt>
                      <c:pt idx="12">
                        <c:v>75</c:v>
                      </c:pt>
                      <c:pt idx="13">
                        <c:v>47</c:v>
                      </c:pt>
                      <c:pt idx="14">
                        <c:v>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F38A-4AD2-AD70-134F9E6B3631}"/>
                  </c:ext>
                </c:extLst>
              </c15:ser>
            </c15:filteredLineSeries>
            <c15:filteredLineSeries>
              <c15:ser>
                <c:idx val="49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Crashes!$A$51</c15:sqref>
                        </c15:formulaRef>
                      </c:ext>
                    </c:extLst>
                    <c:strCache>
                      <c:ptCount val="1"/>
                      <c:pt idx="0">
                        <c:v>Randall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Crashes!$B$51:$S$51</c15:sqref>
                        </c15:fullRef>
                        <c15:formulaRef>
                          <c15:sqref>Crashes!$B$51:$P$51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2092</c:v>
                      </c:pt>
                      <c:pt idx="1">
                        <c:v>1973</c:v>
                      </c:pt>
                      <c:pt idx="2">
                        <c:v>1806</c:v>
                      </c:pt>
                      <c:pt idx="3">
                        <c:v>1475</c:v>
                      </c:pt>
                      <c:pt idx="4">
                        <c:v>1587</c:v>
                      </c:pt>
                      <c:pt idx="5">
                        <c:v>1716</c:v>
                      </c:pt>
                      <c:pt idx="6">
                        <c:v>1564</c:v>
                      </c:pt>
                      <c:pt idx="7">
                        <c:v>1871</c:v>
                      </c:pt>
                      <c:pt idx="8">
                        <c:v>2121</c:v>
                      </c:pt>
                      <c:pt idx="9">
                        <c:v>1987</c:v>
                      </c:pt>
                      <c:pt idx="10">
                        <c:v>2136</c:v>
                      </c:pt>
                      <c:pt idx="11">
                        <c:v>2282</c:v>
                      </c:pt>
                      <c:pt idx="12">
                        <c:v>2583</c:v>
                      </c:pt>
                      <c:pt idx="13">
                        <c:v>2229</c:v>
                      </c:pt>
                      <c:pt idx="14">
                        <c:v>2574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F38A-4AD2-AD70-134F9E6B3631}"/>
                  </c:ext>
                </c:extLst>
              </c15:ser>
            </c15:filteredLineSeries>
            <c15:filteredLineSeries>
              <c15:ser>
                <c:idx val="50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Crashes!$A$52</c15:sqref>
                        </c15:formulaRef>
                      </c:ext>
                    </c:extLst>
                    <c:strCache>
                      <c:ptCount val="1"/>
                      <c:pt idx="0">
                        <c:v>Reagan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Crashes!$B$52:$S$52</c15:sqref>
                        </c15:fullRef>
                        <c15:formulaRef>
                          <c15:sqref>Crashes!$B$52:$P$52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43</c:v>
                      </c:pt>
                      <c:pt idx="1">
                        <c:v>42</c:v>
                      </c:pt>
                      <c:pt idx="2">
                        <c:v>35</c:v>
                      </c:pt>
                      <c:pt idx="3">
                        <c:v>40</c:v>
                      </c:pt>
                      <c:pt idx="4">
                        <c:v>54</c:v>
                      </c:pt>
                      <c:pt idx="5">
                        <c:v>78</c:v>
                      </c:pt>
                      <c:pt idx="6">
                        <c:v>116</c:v>
                      </c:pt>
                      <c:pt idx="7">
                        <c:v>118</c:v>
                      </c:pt>
                      <c:pt idx="8">
                        <c:v>122</c:v>
                      </c:pt>
                      <c:pt idx="9">
                        <c:v>35</c:v>
                      </c:pt>
                      <c:pt idx="10">
                        <c:v>59</c:v>
                      </c:pt>
                      <c:pt idx="11">
                        <c:v>103</c:v>
                      </c:pt>
                      <c:pt idx="12">
                        <c:v>92</c:v>
                      </c:pt>
                      <c:pt idx="13">
                        <c:v>44</c:v>
                      </c:pt>
                      <c:pt idx="14">
                        <c:v>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F38A-4AD2-AD70-134F9E6B3631}"/>
                  </c:ext>
                </c:extLst>
              </c15:ser>
            </c15:filteredLineSeries>
            <c15:filteredLineSeries>
              <c15:ser>
                <c:idx val="51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Crashes!$A$53</c15:sqref>
                        </c15:formulaRef>
                      </c:ext>
                    </c:extLst>
                    <c:strCache>
                      <c:ptCount val="1"/>
                      <c:pt idx="0">
                        <c:v>Reeves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Crashes!$B$53:$S$53</c15:sqref>
                        </c15:fullRef>
                        <c15:formulaRef>
                          <c15:sqref>Crashes!$B$53:$P$53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286</c:v>
                      </c:pt>
                      <c:pt idx="1">
                        <c:v>171</c:v>
                      </c:pt>
                      <c:pt idx="2">
                        <c:v>257</c:v>
                      </c:pt>
                      <c:pt idx="3">
                        <c:v>185</c:v>
                      </c:pt>
                      <c:pt idx="4">
                        <c:v>262</c:v>
                      </c:pt>
                      <c:pt idx="5">
                        <c:v>313</c:v>
                      </c:pt>
                      <c:pt idx="6">
                        <c:v>406</c:v>
                      </c:pt>
                      <c:pt idx="7">
                        <c:v>479</c:v>
                      </c:pt>
                      <c:pt idx="8">
                        <c:v>421</c:v>
                      </c:pt>
                      <c:pt idx="9">
                        <c:v>357</c:v>
                      </c:pt>
                      <c:pt idx="10">
                        <c:v>686</c:v>
                      </c:pt>
                      <c:pt idx="11">
                        <c:v>908</c:v>
                      </c:pt>
                      <c:pt idx="12">
                        <c:v>737</c:v>
                      </c:pt>
                      <c:pt idx="13">
                        <c:v>447</c:v>
                      </c:pt>
                      <c:pt idx="14">
                        <c:v>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F38A-4AD2-AD70-134F9E6B3631}"/>
                  </c:ext>
                </c:extLst>
              </c15:ser>
            </c15:filteredLineSeries>
            <c15:filteredLineSeries>
              <c15:ser>
                <c:idx val="52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Crashes!$A$54</c15:sqref>
                        </c15:formulaRef>
                      </c:ext>
                    </c:extLst>
                    <c:strCache>
                      <c:ptCount val="1"/>
                      <c:pt idx="0">
                        <c:v>Roberts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Crashes!$B$54:$S$54</c15:sqref>
                        </c15:fullRef>
                        <c15:formulaRef>
                          <c15:sqref>Crashes!$B$54:$P$54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35</c:v>
                      </c:pt>
                      <c:pt idx="2">
                        <c:v>35</c:v>
                      </c:pt>
                      <c:pt idx="3">
                        <c:v>38</c:v>
                      </c:pt>
                      <c:pt idx="4">
                        <c:v>28</c:v>
                      </c:pt>
                      <c:pt idx="5">
                        <c:v>46</c:v>
                      </c:pt>
                      <c:pt idx="6">
                        <c:v>48</c:v>
                      </c:pt>
                      <c:pt idx="7">
                        <c:v>41</c:v>
                      </c:pt>
                      <c:pt idx="8">
                        <c:v>28</c:v>
                      </c:pt>
                      <c:pt idx="9">
                        <c:v>34</c:v>
                      </c:pt>
                      <c:pt idx="10">
                        <c:v>32</c:v>
                      </c:pt>
                      <c:pt idx="11">
                        <c:v>30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F38A-4AD2-AD70-134F9E6B3631}"/>
                  </c:ext>
                </c:extLst>
              </c15:ser>
            </c15:filteredLineSeries>
            <c15:filteredLineSeries>
              <c15:ser>
                <c:idx val="53"/>
                <c:order val="5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Crashes!$A$55</c15:sqref>
                        </c15:formulaRef>
                      </c:ext>
                    </c:extLst>
                    <c:strCache>
                      <c:ptCount val="1"/>
                      <c:pt idx="0">
                        <c:v>Runnels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Crashes!$B$55:$S$55</c15:sqref>
                        </c15:fullRef>
                        <c15:formulaRef>
                          <c15:sqref>Crashes!$B$55:$P$55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159</c:v>
                      </c:pt>
                      <c:pt idx="1">
                        <c:v>144</c:v>
                      </c:pt>
                      <c:pt idx="2">
                        <c:v>143</c:v>
                      </c:pt>
                      <c:pt idx="3">
                        <c:v>119</c:v>
                      </c:pt>
                      <c:pt idx="4">
                        <c:v>109</c:v>
                      </c:pt>
                      <c:pt idx="5">
                        <c:v>104</c:v>
                      </c:pt>
                      <c:pt idx="6">
                        <c:v>120</c:v>
                      </c:pt>
                      <c:pt idx="7">
                        <c:v>129</c:v>
                      </c:pt>
                      <c:pt idx="8">
                        <c:v>115</c:v>
                      </c:pt>
                      <c:pt idx="9">
                        <c:v>116</c:v>
                      </c:pt>
                      <c:pt idx="10">
                        <c:v>150</c:v>
                      </c:pt>
                      <c:pt idx="11">
                        <c:v>116</c:v>
                      </c:pt>
                      <c:pt idx="12">
                        <c:v>84</c:v>
                      </c:pt>
                      <c:pt idx="13">
                        <c:v>104</c:v>
                      </c:pt>
                      <c:pt idx="14">
                        <c:v>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F38A-4AD2-AD70-134F9E6B3631}"/>
                  </c:ext>
                </c:extLst>
              </c15:ser>
            </c15:filteredLineSeries>
            <c15:filteredLineSeries>
              <c15:ser>
                <c:idx val="54"/>
                <c:order val="5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Crashes!$A$56</c15:sqref>
                        </c15:formulaRef>
                      </c:ext>
                    </c:extLst>
                    <c:strCache>
                      <c:ptCount val="1"/>
                      <c:pt idx="0">
                        <c:v>Schleicher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Crashes!$B$56:$S$56</c15:sqref>
                        </c15:fullRef>
                        <c15:formulaRef>
                          <c15:sqref>Crashes!$B$56:$P$56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47</c:v>
                      </c:pt>
                      <c:pt idx="1">
                        <c:v>43</c:v>
                      </c:pt>
                      <c:pt idx="2">
                        <c:v>33</c:v>
                      </c:pt>
                      <c:pt idx="3">
                        <c:v>35</c:v>
                      </c:pt>
                      <c:pt idx="4">
                        <c:v>23</c:v>
                      </c:pt>
                      <c:pt idx="5">
                        <c:v>41</c:v>
                      </c:pt>
                      <c:pt idx="6">
                        <c:v>39</c:v>
                      </c:pt>
                      <c:pt idx="7">
                        <c:v>44</c:v>
                      </c:pt>
                      <c:pt idx="8">
                        <c:v>45</c:v>
                      </c:pt>
                      <c:pt idx="9">
                        <c:v>52</c:v>
                      </c:pt>
                      <c:pt idx="10">
                        <c:v>58</c:v>
                      </c:pt>
                      <c:pt idx="11">
                        <c:v>51</c:v>
                      </c:pt>
                      <c:pt idx="12">
                        <c:v>44</c:v>
                      </c:pt>
                      <c:pt idx="13">
                        <c:v>33</c:v>
                      </c:pt>
                      <c:pt idx="14">
                        <c:v>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F38A-4AD2-AD70-134F9E6B3631}"/>
                  </c:ext>
                </c:extLst>
              </c15:ser>
            </c15:filteredLineSeries>
            <c15:filteredLineSeries>
              <c15:ser>
                <c:idx val="55"/>
                <c:order val="5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Crashes!$A$57</c15:sqref>
                        </c15:formulaRef>
                      </c:ext>
                    </c:extLst>
                    <c:strCache>
                      <c:ptCount val="1"/>
                      <c:pt idx="0">
                        <c:v>Scurry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Crashes!$B$57:$S$57</c15:sqref>
                        </c15:fullRef>
                        <c15:formulaRef>
                          <c15:sqref>Crashes!$B$57:$P$57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352</c:v>
                      </c:pt>
                      <c:pt idx="1">
                        <c:v>310</c:v>
                      </c:pt>
                      <c:pt idx="2">
                        <c:v>213</c:v>
                      </c:pt>
                      <c:pt idx="3">
                        <c:v>210</c:v>
                      </c:pt>
                      <c:pt idx="4">
                        <c:v>248</c:v>
                      </c:pt>
                      <c:pt idx="5">
                        <c:v>217</c:v>
                      </c:pt>
                      <c:pt idx="6">
                        <c:v>289</c:v>
                      </c:pt>
                      <c:pt idx="7">
                        <c:v>318</c:v>
                      </c:pt>
                      <c:pt idx="8">
                        <c:v>194</c:v>
                      </c:pt>
                      <c:pt idx="9">
                        <c:v>177</c:v>
                      </c:pt>
                      <c:pt idx="10">
                        <c:v>247</c:v>
                      </c:pt>
                      <c:pt idx="11">
                        <c:v>224</c:v>
                      </c:pt>
                      <c:pt idx="12">
                        <c:v>304</c:v>
                      </c:pt>
                      <c:pt idx="13">
                        <c:v>267</c:v>
                      </c:pt>
                      <c:pt idx="14">
                        <c:v>282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F38A-4AD2-AD70-134F9E6B3631}"/>
                  </c:ext>
                </c:extLst>
              </c15:ser>
            </c15:filteredLineSeries>
            <c15:filteredLineSeries>
              <c15:ser>
                <c:idx val="56"/>
                <c:order val="5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Crashes!$A$58</c15:sqref>
                        </c15:formulaRef>
                      </c:ext>
                    </c:extLst>
                    <c:strCache>
                      <c:ptCount val="1"/>
                      <c:pt idx="0">
                        <c:v>Sherman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Crashes!$B$58:$S$58</c15:sqref>
                        </c15:fullRef>
                        <c15:formulaRef>
                          <c15:sqref>Crashes!$B$58:$P$58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46</c:v>
                      </c:pt>
                      <c:pt idx="1">
                        <c:v>37</c:v>
                      </c:pt>
                      <c:pt idx="2">
                        <c:v>48</c:v>
                      </c:pt>
                      <c:pt idx="3">
                        <c:v>56</c:v>
                      </c:pt>
                      <c:pt idx="4">
                        <c:v>44</c:v>
                      </c:pt>
                      <c:pt idx="5">
                        <c:v>55</c:v>
                      </c:pt>
                      <c:pt idx="6">
                        <c:v>70</c:v>
                      </c:pt>
                      <c:pt idx="7">
                        <c:v>42</c:v>
                      </c:pt>
                      <c:pt idx="8">
                        <c:v>74</c:v>
                      </c:pt>
                      <c:pt idx="9">
                        <c:v>57</c:v>
                      </c:pt>
                      <c:pt idx="10">
                        <c:v>51</c:v>
                      </c:pt>
                      <c:pt idx="11">
                        <c:v>53</c:v>
                      </c:pt>
                      <c:pt idx="12">
                        <c:v>63</c:v>
                      </c:pt>
                      <c:pt idx="13">
                        <c:v>38</c:v>
                      </c:pt>
                      <c:pt idx="14">
                        <c:v>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F38A-4AD2-AD70-134F9E6B3631}"/>
                  </c:ext>
                </c:extLst>
              </c15:ser>
            </c15:filteredLineSeries>
            <c15:filteredLineSeries>
              <c15:ser>
                <c:idx val="57"/>
                <c:order val="5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Crashes!$A$59</c15:sqref>
                        </c15:formulaRef>
                      </c:ext>
                    </c:extLst>
                    <c:strCache>
                      <c:ptCount val="1"/>
                      <c:pt idx="0">
                        <c:v>Sterling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Crashes!$B$59:$S$59</c15:sqref>
                        </c15:fullRef>
                        <c15:formulaRef>
                          <c15:sqref>Crashes!$B$59:$P$59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21</c:v>
                      </c:pt>
                      <c:pt idx="1">
                        <c:v>16</c:v>
                      </c:pt>
                      <c:pt idx="2">
                        <c:v>22</c:v>
                      </c:pt>
                      <c:pt idx="3">
                        <c:v>19</c:v>
                      </c:pt>
                      <c:pt idx="4">
                        <c:v>28</c:v>
                      </c:pt>
                      <c:pt idx="5">
                        <c:v>31</c:v>
                      </c:pt>
                      <c:pt idx="6">
                        <c:v>36</c:v>
                      </c:pt>
                      <c:pt idx="7">
                        <c:v>34</c:v>
                      </c:pt>
                      <c:pt idx="8">
                        <c:v>25</c:v>
                      </c:pt>
                      <c:pt idx="9">
                        <c:v>19</c:v>
                      </c:pt>
                      <c:pt idx="10">
                        <c:v>32</c:v>
                      </c:pt>
                      <c:pt idx="11">
                        <c:v>36</c:v>
                      </c:pt>
                      <c:pt idx="12">
                        <c:v>49</c:v>
                      </c:pt>
                      <c:pt idx="13">
                        <c:v>28</c:v>
                      </c:pt>
                      <c:pt idx="14">
                        <c:v>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F38A-4AD2-AD70-134F9E6B3631}"/>
                  </c:ext>
                </c:extLst>
              </c15:ser>
            </c15:filteredLineSeries>
            <c15:filteredLineSeries>
              <c15:ser>
                <c:idx val="58"/>
                <c:order val="5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Crashes!$A$60</c15:sqref>
                        </c15:formulaRef>
                      </c:ext>
                    </c:extLst>
                    <c:strCache>
                      <c:ptCount val="1"/>
                      <c:pt idx="0">
                        <c:v>Stonewall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Crashes!$B$60:$S$60</c15:sqref>
                        </c15:fullRef>
                        <c15:formulaRef>
                          <c15:sqref>Crashes!$B$60:$P$60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31</c:v>
                      </c:pt>
                      <c:pt idx="3">
                        <c:v>20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20</c:v>
                      </c:pt>
                      <c:pt idx="7">
                        <c:v>33</c:v>
                      </c:pt>
                      <c:pt idx="8">
                        <c:v>19</c:v>
                      </c:pt>
                      <c:pt idx="9">
                        <c:v>14</c:v>
                      </c:pt>
                      <c:pt idx="10">
                        <c:v>16</c:v>
                      </c:pt>
                      <c:pt idx="11">
                        <c:v>21</c:v>
                      </c:pt>
                      <c:pt idx="12">
                        <c:v>12</c:v>
                      </c:pt>
                      <c:pt idx="13">
                        <c:v>11</c:v>
                      </c:pt>
                      <c:pt idx="14">
                        <c:v>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F38A-4AD2-AD70-134F9E6B3631}"/>
                  </c:ext>
                </c:extLst>
              </c15:ser>
            </c15:filteredLineSeries>
            <c15:filteredLineSeries>
              <c15:ser>
                <c:idx val="59"/>
                <c:order val="5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Crashes!$A$61</c15:sqref>
                        </c15:formulaRef>
                      </c:ext>
                    </c:extLst>
                    <c:strCache>
                      <c:ptCount val="1"/>
                      <c:pt idx="0">
                        <c:v>Sutton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Crashes!$B$61:$S$61</c15:sqref>
                        </c15:fullRef>
                        <c15:formulaRef>
                          <c15:sqref>Crashes!$B$61:$P$61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157</c:v>
                      </c:pt>
                      <c:pt idx="1">
                        <c:v>119</c:v>
                      </c:pt>
                      <c:pt idx="2">
                        <c:v>88</c:v>
                      </c:pt>
                      <c:pt idx="3">
                        <c:v>90</c:v>
                      </c:pt>
                      <c:pt idx="4">
                        <c:v>79</c:v>
                      </c:pt>
                      <c:pt idx="5">
                        <c:v>109</c:v>
                      </c:pt>
                      <c:pt idx="6">
                        <c:v>132</c:v>
                      </c:pt>
                      <c:pt idx="7">
                        <c:v>155</c:v>
                      </c:pt>
                      <c:pt idx="8">
                        <c:v>126</c:v>
                      </c:pt>
                      <c:pt idx="9">
                        <c:v>135</c:v>
                      </c:pt>
                      <c:pt idx="10">
                        <c:v>114</c:v>
                      </c:pt>
                      <c:pt idx="11">
                        <c:v>134</c:v>
                      </c:pt>
                      <c:pt idx="12">
                        <c:v>155</c:v>
                      </c:pt>
                      <c:pt idx="13">
                        <c:v>113</c:v>
                      </c:pt>
                      <c:pt idx="14">
                        <c:v>142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F38A-4AD2-AD70-134F9E6B3631}"/>
                  </c:ext>
                </c:extLst>
              </c15:ser>
            </c15:filteredLineSeries>
            <c15:filteredLineSeries>
              <c15:ser>
                <c:idx val="60"/>
                <c:order val="6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Crashes!$A$62</c15:sqref>
                        </c15:formulaRef>
                      </c:ext>
                    </c:extLst>
                    <c:strCache>
                      <c:ptCount val="1"/>
                      <c:pt idx="0">
                        <c:v>Swisher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Crashes!$B$62:$S$62</c15:sqref>
                        </c15:fullRef>
                        <c15:formulaRef>
                          <c15:sqref>Crashes!$B$62:$P$62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93</c:v>
                      </c:pt>
                      <c:pt idx="1">
                        <c:v>93</c:v>
                      </c:pt>
                      <c:pt idx="2">
                        <c:v>95</c:v>
                      </c:pt>
                      <c:pt idx="3">
                        <c:v>90</c:v>
                      </c:pt>
                      <c:pt idx="4">
                        <c:v>84</c:v>
                      </c:pt>
                      <c:pt idx="5">
                        <c:v>82</c:v>
                      </c:pt>
                      <c:pt idx="6">
                        <c:v>111</c:v>
                      </c:pt>
                      <c:pt idx="7">
                        <c:v>95</c:v>
                      </c:pt>
                      <c:pt idx="8">
                        <c:v>81</c:v>
                      </c:pt>
                      <c:pt idx="9">
                        <c:v>102</c:v>
                      </c:pt>
                      <c:pt idx="10">
                        <c:v>104</c:v>
                      </c:pt>
                      <c:pt idx="11">
                        <c:v>79</c:v>
                      </c:pt>
                      <c:pt idx="12">
                        <c:v>107</c:v>
                      </c:pt>
                      <c:pt idx="13">
                        <c:v>89</c:v>
                      </c:pt>
                      <c:pt idx="14">
                        <c:v>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C-F38A-4AD2-AD70-134F9E6B3631}"/>
                  </c:ext>
                </c:extLst>
              </c15:ser>
            </c15:filteredLineSeries>
            <c15:filteredLineSeries>
              <c15:ser>
                <c:idx val="61"/>
                <c:order val="6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Crashes!$A$63</c15:sqref>
                        </c15:formulaRef>
                      </c:ext>
                    </c:extLst>
                    <c:strCache>
                      <c:ptCount val="1"/>
                      <c:pt idx="0">
                        <c:v>Taylor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Crashes!$B$63:$S$63</c15:sqref>
                        </c15:fullRef>
                        <c15:formulaRef>
                          <c15:sqref>Crashes!$B$63:$P$63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3420</c:v>
                      </c:pt>
                      <c:pt idx="1">
                        <c:v>3157</c:v>
                      </c:pt>
                      <c:pt idx="2">
                        <c:v>3266</c:v>
                      </c:pt>
                      <c:pt idx="3">
                        <c:v>2931</c:v>
                      </c:pt>
                      <c:pt idx="4">
                        <c:v>2857</c:v>
                      </c:pt>
                      <c:pt idx="5">
                        <c:v>3189</c:v>
                      </c:pt>
                      <c:pt idx="6">
                        <c:v>3497</c:v>
                      </c:pt>
                      <c:pt idx="7">
                        <c:v>3691</c:v>
                      </c:pt>
                      <c:pt idx="8">
                        <c:v>3608</c:v>
                      </c:pt>
                      <c:pt idx="9">
                        <c:v>3497</c:v>
                      </c:pt>
                      <c:pt idx="10">
                        <c:v>3750</c:v>
                      </c:pt>
                      <c:pt idx="11">
                        <c:v>3536</c:v>
                      </c:pt>
                      <c:pt idx="12">
                        <c:v>3323</c:v>
                      </c:pt>
                      <c:pt idx="13">
                        <c:v>3173</c:v>
                      </c:pt>
                      <c:pt idx="14">
                        <c:v>3439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F38A-4AD2-AD70-134F9E6B3631}"/>
                  </c:ext>
                </c:extLst>
              </c15:ser>
            </c15:filteredLineSeries>
            <c15:filteredLineSeries>
              <c15:ser>
                <c:idx val="62"/>
                <c:order val="6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Crashes!$A$64</c15:sqref>
                        </c15:formulaRef>
                      </c:ext>
                    </c:extLst>
                    <c:strCache>
                      <c:ptCount val="1"/>
                      <c:pt idx="0">
                        <c:v>Terrell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Crashes!$B$64:$S$64</c15:sqref>
                        </c15:fullRef>
                        <c15:formulaRef>
                          <c15:sqref>Crashes!$B$64:$P$64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27</c:v>
                      </c:pt>
                      <c:pt idx="1">
                        <c:v>17</c:v>
                      </c:pt>
                      <c:pt idx="2">
                        <c:v>4</c:v>
                      </c:pt>
                      <c:pt idx="3">
                        <c:v>10</c:v>
                      </c:pt>
                      <c:pt idx="4">
                        <c:v>23</c:v>
                      </c:pt>
                      <c:pt idx="5">
                        <c:v>16</c:v>
                      </c:pt>
                      <c:pt idx="6">
                        <c:v>17</c:v>
                      </c:pt>
                      <c:pt idx="7">
                        <c:v>24</c:v>
                      </c:pt>
                      <c:pt idx="8">
                        <c:v>14</c:v>
                      </c:pt>
                      <c:pt idx="9">
                        <c:v>4</c:v>
                      </c:pt>
                      <c:pt idx="10">
                        <c:v>17</c:v>
                      </c:pt>
                      <c:pt idx="11">
                        <c:v>33</c:v>
                      </c:pt>
                      <c:pt idx="12">
                        <c:v>40</c:v>
                      </c:pt>
                      <c:pt idx="13">
                        <c:v>16</c:v>
                      </c:pt>
                      <c:pt idx="14">
                        <c:v>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F38A-4AD2-AD70-134F9E6B3631}"/>
                  </c:ext>
                </c:extLst>
              </c15:ser>
            </c15:filteredLineSeries>
            <c15:filteredLineSeries>
              <c15:ser>
                <c:idx val="63"/>
                <c:order val="6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Crashes!$A$65</c15:sqref>
                        </c15:formulaRef>
                      </c:ext>
                    </c:extLst>
                    <c:strCache>
                      <c:ptCount val="1"/>
                      <c:pt idx="0">
                        <c:v>Terry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Crashes!$B$65:$S$65</c15:sqref>
                        </c15:fullRef>
                        <c15:formulaRef>
                          <c15:sqref>Crashes!$B$65:$P$65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137</c:v>
                      </c:pt>
                      <c:pt idx="1">
                        <c:v>144</c:v>
                      </c:pt>
                      <c:pt idx="2">
                        <c:v>168</c:v>
                      </c:pt>
                      <c:pt idx="3">
                        <c:v>131</c:v>
                      </c:pt>
                      <c:pt idx="4">
                        <c:v>149</c:v>
                      </c:pt>
                      <c:pt idx="5">
                        <c:v>150</c:v>
                      </c:pt>
                      <c:pt idx="6">
                        <c:v>183</c:v>
                      </c:pt>
                      <c:pt idx="7">
                        <c:v>185</c:v>
                      </c:pt>
                      <c:pt idx="8">
                        <c:v>172</c:v>
                      </c:pt>
                      <c:pt idx="9">
                        <c:v>173</c:v>
                      </c:pt>
                      <c:pt idx="10">
                        <c:v>175</c:v>
                      </c:pt>
                      <c:pt idx="11">
                        <c:v>177</c:v>
                      </c:pt>
                      <c:pt idx="12">
                        <c:v>154</c:v>
                      </c:pt>
                      <c:pt idx="13">
                        <c:v>137</c:v>
                      </c:pt>
                      <c:pt idx="14">
                        <c:v>148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F38A-4AD2-AD70-134F9E6B3631}"/>
                  </c:ext>
                </c:extLst>
              </c15:ser>
            </c15:filteredLineSeries>
            <c15:filteredLineSeries>
              <c15:ser>
                <c:idx val="64"/>
                <c:order val="6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Crashes!$A$66</c15:sqref>
                        </c15:formulaRef>
                      </c:ext>
                    </c:extLst>
                    <c:strCache>
                      <c:ptCount val="1"/>
                      <c:pt idx="0">
                        <c:v>Tom Green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Crashes!$B$66:$S$66</c15:sqref>
                        </c15:fullRef>
                        <c15:formulaRef>
                          <c15:sqref>Crashes!$B$66:$P$66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2591</c:v>
                      </c:pt>
                      <c:pt idx="1">
                        <c:v>2472</c:v>
                      </c:pt>
                      <c:pt idx="2">
                        <c:v>2520</c:v>
                      </c:pt>
                      <c:pt idx="3">
                        <c:v>2078</c:v>
                      </c:pt>
                      <c:pt idx="4">
                        <c:v>2052</c:v>
                      </c:pt>
                      <c:pt idx="5">
                        <c:v>2291</c:v>
                      </c:pt>
                      <c:pt idx="6">
                        <c:v>2397</c:v>
                      </c:pt>
                      <c:pt idx="7">
                        <c:v>2595</c:v>
                      </c:pt>
                      <c:pt idx="8">
                        <c:v>2187</c:v>
                      </c:pt>
                      <c:pt idx="9">
                        <c:v>2110</c:v>
                      </c:pt>
                      <c:pt idx="10">
                        <c:v>2276</c:v>
                      </c:pt>
                      <c:pt idx="11">
                        <c:v>2715</c:v>
                      </c:pt>
                      <c:pt idx="12">
                        <c:v>2743</c:v>
                      </c:pt>
                      <c:pt idx="13">
                        <c:v>2562</c:v>
                      </c:pt>
                      <c:pt idx="14">
                        <c:v>2611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F38A-4AD2-AD70-134F9E6B3631}"/>
                  </c:ext>
                </c:extLst>
              </c15:ser>
            </c15:filteredLineSeries>
            <c15:filteredLineSeries>
              <c15:ser>
                <c:idx val="65"/>
                <c:order val="6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Crashes!$A$67</c15:sqref>
                        </c15:formulaRef>
                      </c:ext>
                    </c:extLst>
                    <c:strCache>
                      <c:ptCount val="1"/>
                      <c:pt idx="0">
                        <c:v>Upton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Crashes!$B$67:$S$67</c15:sqref>
                        </c15:fullRef>
                        <c15:formulaRef>
                          <c15:sqref>Crashes!$B$67:$P$67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43</c:v>
                      </c:pt>
                      <c:pt idx="1">
                        <c:v>40</c:v>
                      </c:pt>
                      <c:pt idx="2">
                        <c:v>12</c:v>
                      </c:pt>
                      <c:pt idx="3">
                        <c:v>32</c:v>
                      </c:pt>
                      <c:pt idx="4">
                        <c:v>45</c:v>
                      </c:pt>
                      <c:pt idx="5">
                        <c:v>64</c:v>
                      </c:pt>
                      <c:pt idx="6">
                        <c:v>66</c:v>
                      </c:pt>
                      <c:pt idx="7">
                        <c:v>92</c:v>
                      </c:pt>
                      <c:pt idx="8">
                        <c:v>63</c:v>
                      </c:pt>
                      <c:pt idx="9">
                        <c:v>49</c:v>
                      </c:pt>
                      <c:pt idx="10">
                        <c:v>48</c:v>
                      </c:pt>
                      <c:pt idx="11">
                        <c:v>55</c:v>
                      </c:pt>
                      <c:pt idx="12">
                        <c:v>62</c:v>
                      </c:pt>
                      <c:pt idx="13">
                        <c:v>43</c:v>
                      </c:pt>
                      <c:pt idx="14">
                        <c:v>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F38A-4AD2-AD70-134F9E6B3631}"/>
                  </c:ext>
                </c:extLst>
              </c15:ser>
            </c15:filteredLineSeries>
            <c15:filteredLineSeries>
              <c15:ser>
                <c:idx val="66"/>
                <c:order val="6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Crashes!$A$68</c15:sqref>
                        </c15:formulaRef>
                      </c:ext>
                    </c:extLst>
                    <c:strCache>
                      <c:ptCount val="1"/>
                      <c:pt idx="0">
                        <c:v>Val Verde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Crashes!$B$68:$S$68</c15:sqref>
                        </c15:fullRef>
                        <c15:formulaRef>
                          <c15:sqref>Crashes!$B$68:$P$68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651</c:v>
                      </c:pt>
                      <c:pt idx="1">
                        <c:v>633</c:v>
                      </c:pt>
                      <c:pt idx="2">
                        <c:v>660</c:v>
                      </c:pt>
                      <c:pt idx="3">
                        <c:v>694</c:v>
                      </c:pt>
                      <c:pt idx="4">
                        <c:v>696</c:v>
                      </c:pt>
                      <c:pt idx="5">
                        <c:v>722</c:v>
                      </c:pt>
                      <c:pt idx="6">
                        <c:v>674</c:v>
                      </c:pt>
                      <c:pt idx="7">
                        <c:v>759</c:v>
                      </c:pt>
                      <c:pt idx="8">
                        <c:v>852</c:v>
                      </c:pt>
                      <c:pt idx="9">
                        <c:v>853</c:v>
                      </c:pt>
                      <c:pt idx="10">
                        <c:v>803</c:v>
                      </c:pt>
                      <c:pt idx="11">
                        <c:v>754</c:v>
                      </c:pt>
                      <c:pt idx="12">
                        <c:v>970</c:v>
                      </c:pt>
                      <c:pt idx="13">
                        <c:v>785</c:v>
                      </c:pt>
                      <c:pt idx="14">
                        <c:v>851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F38A-4AD2-AD70-134F9E6B3631}"/>
                  </c:ext>
                </c:extLst>
              </c15:ser>
            </c15:filteredLineSeries>
            <c15:filteredLineSeries>
              <c15:ser>
                <c:idx val="67"/>
                <c:order val="6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Crashes!$A$69</c15:sqref>
                        </c15:formulaRef>
                      </c:ext>
                    </c:extLst>
                    <c:strCache>
                      <c:ptCount val="1"/>
                      <c:pt idx="0">
                        <c:v>Ward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Crashes!$B$69:$S$69</c15:sqref>
                        </c15:fullRef>
                        <c15:formulaRef>
                          <c15:sqref>Crashes!$B$69:$P$69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206</c:v>
                      </c:pt>
                      <c:pt idx="1">
                        <c:v>199</c:v>
                      </c:pt>
                      <c:pt idx="2">
                        <c:v>164</c:v>
                      </c:pt>
                      <c:pt idx="3">
                        <c:v>152</c:v>
                      </c:pt>
                      <c:pt idx="4">
                        <c:v>227</c:v>
                      </c:pt>
                      <c:pt idx="5">
                        <c:v>244</c:v>
                      </c:pt>
                      <c:pt idx="6">
                        <c:v>283</c:v>
                      </c:pt>
                      <c:pt idx="7">
                        <c:v>299</c:v>
                      </c:pt>
                      <c:pt idx="8">
                        <c:v>237</c:v>
                      </c:pt>
                      <c:pt idx="9">
                        <c:v>205</c:v>
                      </c:pt>
                      <c:pt idx="10">
                        <c:v>394</c:v>
                      </c:pt>
                      <c:pt idx="11">
                        <c:v>583</c:v>
                      </c:pt>
                      <c:pt idx="12">
                        <c:v>476</c:v>
                      </c:pt>
                      <c:pt idx="13">
                        <c:v>204</c:v>
                      </c:pt>
                      <c:pt idx="14">
                        <c:v>215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F38A-4AD2-AD70-134F9E6B3631}"/>
                  </c:ext>
                </c:extLst>
              </c15:ser>
            </c15:filteredLineSeries>
            <c15:filteredLineSeries>
              <c15:ser>
                <c:idx val="68"/>
                <c:order val="6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Crashes!$A$70</c15:sqref>
                        </c15:formulaRef>
                      </c:ext>
                    </c:extLst>
                    <c:strCache>
                      <c:ptCount val="1"/>
                      <c:pt idx="0">
                        <c:v>Winkler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Crashes!$B$70:$S$70</c15:sqref>
                        </c15:fullRef>
                        <c15:formulaRef>
                          <c15:sqref>Crashes!$B$70:$P$70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93</c:v>
                      </c:pt>
                      <c:pt idx="1">
                        <c:v>97</c:v>
                      </c:pt>
                      <c:pt idx="2">
                        <c:v>86</c:v>
                      </c:pt>
                      <c:pt idx="3">
                        <c:v>69</c:v>
                      </c:pt>
                      <c:pt idx="4">
                        <c:v>83</c:v>
                      </c:pt>
                      <c:pt idx="5">
                        <c:v>111</c:v>
                      </c:pt>
                      <c:pt idx="6">
                        <c:v>130</c:v>
                      </c:pt>
                      <c:pt idx="7">
                        <c:v>161</c:v>
                      </c:pt>
                      <c:pt idx="8">
                        <c:v>136</c:v>
                      </c:pt>
                      <c:pt idx="9">
                        <c:v>90</c:v>
                      </c:pt>
                      <c:pt idx="10">
                        <c:v>181</c:v>
                      </c:pt>
                      <c:pt idx="11">
                        <c:v>302</c:v>
                      </c:pt>
                      <c:pt idx="12">
                        <c:v>271</c:v>
                      </c:pt>
                      <c:pt idx="13">
                        <c:v>198</c:v>
                      </c:pt>
                      <c:pt idx="14">
                        <c:v>180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F38A-4AD2-AD70-134F9E6B3631}"/>
                  </c:ext>
                </c:extLst>
              </c15:ser>
            </c15:filteredLineSeries>
            <c15:filteredLineSeries>
              <c15:ser>
                <c:idx val="69"/>
                <c:order val="6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Crashes!$A$71</c15:sqref>
                        </c15:formulaRef>
                      </c:ext>
                    </c:extLst>
                    <c:strCache>
                      <c:ptCount val="1"/>
                      <c:pt idx="0">
                        <c:v>Yoakum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Crashes!$B$1:$S$1</c15:sqref>
                        </c15:fullRef>
                        <c15:formulaRef>
                          <c15:sqref>Crashes!$B$1:$P$1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Crashes!$B$71:$S$71</c15:sqref>
                        </c15:fullRef>
                        <c15:formulaRef>
                          <c15:sqref>Crashes!$B$71:$P$71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113</c:v>
                      </c:pt>
                      <c:pt idx="1">
                        <c:v>119</c:v>
                      </c:pt>
                      <c:pt idx="2">
                        <c:v>112</c:v>
                      </c:pt>
                      <c:pt idx="3">
                        <c:v>93</c:v>
                      </c:pt>
                      <c:pt idx="4">
                        <c:v>127</c:v>
                      </c:pt>
                      <c:pt idx="5">
                        <c:v>135</c:v>
                      </c:pt>
                      <c:pt idx="6">
                        <c:v>107</c:v>
                      </c:pt>
                      <c:pt idx="7">
                        <c:v>111</c:v>
                      </c:pt>
                      <c:pt idx="8">
                        <c:v>109</c:v>
                      </c:pt>
                      <c:pt idx="9">
                        <c:v>125</c:v>
                      </c:pt>
                      <c:pt idx="10">
                        <c:v>128</c:v>
                      </c:pt>
                      <c:pt idx="11">
                        <c:v>140</c:v>
                      </c:pt>
                      <c:pt idx="12">
                        <c:v>101</c:v>
                      </c:pt>
                      <c:pt idx="13">
                        <c:v>71</c:v>
                      </c:pt>
                      <c:pt idx="14">
                        <c:v>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F38A-4AD2-AD70-134F9E6B3631}"/>
                  </c:ext>
                </c:extLst>
              </c15:ser>
            </c15:filteredLineSeries>
          </c:ext>
        </c:extLst>
      </c:lineChart>
      <c:catAx>
        <c:axId val="10427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551"/>
        <c:crosses val="autoZero"/>
        <c:auto val="1"/>
        <c:lblAlgn val="ctr"/>
        <c:lblOffset val="100"/>
        <c:noMultiLvlLbl val="0"/>
      </c:catAx>
      <c:valAx>
        <c:axId val="280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7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Crashes Fatalities(2007-2020)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Fatalities!$B$74</c:f>
              <c:numCache>
                <c:formatCode>0</c:formatCode>
                <c:ptCount val="1"/>
                <c:pt idx="0">
                  <c:v>4.4714285714285715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8B-4EF6-9221-08392D4B3C17}"/>
            </c:ext>
          </c:extLst>
        </c:ser>
        <c:ser>
          <c:idx val="1"/>
          <c:order val="1"/>
          <c:tx>
            <c:v>2008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Fatalities!$C$74</c:f>
              <c:numCache>
                <c:formatCode>0</c:formatCode>
                <c:ptCount val="1"/>
                <c:pt idx="0">
                  <c:v>4.871428571428571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8B-4EF6-9221-08392D4B3C17}"/>
            </c:ext>
          </c:extLst>
        </c:ser>
        <c:ser>
          <c:idx val="2"/>
          <c:order val="2"/>
          <c:tx>
            <c:v>2009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Fatalities!$D$74</c:f>
              <c:numCache>
                <c:formatCode>0</c:formatCode>
                <c:ptCount val="1"/>
                <c:pt idx="0">
                  <c:v>4.5571428571428569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8B-4EF6-9221-08392D4B3C17}"/>
            </c:ext>
          </c:extLst>
        </c:ser>
        <c:ser>
          <c:idx val="3"/>
          <c:order val="3"/>
          <c:tx>
            <c:v>2010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Fatalities!$E$74</c:f>
              <c:numCache>
                <c:formatCode>0</c:formatCode>
                <c:ptCount val="1"/>
                <c:pt idx="0">
                  <c:v>4.3285714285714283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8B-4EF6-9221-08392D4B3C17}"/>
            </c:ext>
          </c:extLst>
        </c:ser>
        <c:ser>
          <c:idx val="4"/>
          <c:order val="4"/>
          <c:tx>
            <c:v>2011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Fatalities!$F$74</c:f>
              <c:numCache>
                <c:formatCode>0</c:formatCode>
                <c:ptCount val="1"/>
                <c:pt idx="0">
                  <c:v>4.5285714285714285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8B-4EF6-9221-08392D4B3C17}"/>
            </c:ext>
          </c:extLst>
        </c:ser>
        <c:ser>
          <c:idx val="5"/>
          <c:order val="5"/>
          <c:tx>
            <c:v>2012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Fatalities!$G$74</c:f>
              <c:numCache>
                <c:formatCode>0</c:formatCode>
                <c:ptCount val="1"/>
                <c:pt idx="0">
                  <c:v>5.2857142857142856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8B-4EF6-9221-08392D4B3C17}"/>
            </c:ext>
          </c:extLst>
        </c:ser>
        <c:ser>
          <c:idx val="6"/>
          <c:order val="6"/>
          <c:tx>
            <c:v>2013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Fatalities!$H$74</c:f>
              <c:numCache>
                <c:formatCode>0</c:formatCode>
                <c:ptCount val="1"/>
                <c:pt idx="0">
                  <c:v>6.3571428571428568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8B-4EF6-9221-08392D4B3C17}"/>
            </c:ext>
          </c:extLst>
        </c:ser>
        <c:ser>
          <c:idx val="7"/>
          <c:order val="7"/>
          <c:tx>
            <c:v>2014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Fatalities!$I$74</c:f>
              <c:numCache>
                <c:formatCode>0</c:formatCode>
                <c:ptCount val="1"/>
                <c:pt idx="0">
                  <c:v>7.2571428571428571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48B-4EF6-9221-08392D4B3C17}"/>
            </c:ext>
          </c:extLst>
        </c:ser>
        <c:ser>
          <c:idx val="8"/>
          <c:order val="8"/>
          <c:tx>
            <c:v>2015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Fatalities!$J$74</c:f>
              <c:numCache>
                <c:formatCode>0</c:formatCode>
                <c:ptCount val="1"/>
                <c:pt idx="0">
                  <c:v>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8B-4EF6-9221-08392D4B3C17}"/>
            </c:ext>
          </c:extLst>
        </c:ser>
        <c:ser>
          <c:idx val="9"/>
          <c:order val="9"/>
          <c:tx>
            <c:v>2016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Fatalities!$K$74</c:f>
              <c:numCache>
                <c:formatCode>0</c:formatCode>
                <c:ptCount val="1"/>
                <c:pt idx="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48B-4EF6-9221-08392D4B3C17}"/>
            </c:ext>
          </c:extLst>
        </c:ser>
        <c:ser>
          <c:idx val="10"/>
          <c:order val="10"/>
          <c:tx>
            <c:v>2017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Fatalities!$L$74</c:f>
              <c:numCache>
                <c:formatCode>0</c:formatCode>
                <c:ptCount val="1"/>
                <c:pt idx="0">
                  <c:v>6.0285714285714285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48B-4EF6-9221-08392D4B3C17}"/>
            </c:ext>
          </c:extLst>
        </c:ser>
        <c:ser>
          <c:idx val="11"/>
          <c:order val="11"/>
          <c:tx>
            <c:v>2018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Fatalities!$M$74</c:f>
              <c:numCache>
                <c:formatCode>0</c:formatCode>
                <c:ptCount val="1"/>
                <c:pt idx="0">
                  <c:v>6.7428571428571429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48B-4EF6-9221-08392D4B3C17}"/>
            </c:ext>
          </c:extLst>
        </c:ser>
        <c:ser>
          <c:idx val="12"/>
          <c:order val="12"/>
          <c:tx>
            <c:v>2019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Fatalities!$N$74</c:f>
              <c:numCache>
                <c:formatCode>0</c:formatCode>
                <c:ptCount val="1"/>
                <c:pt idx="0">
                  <c:v>6.5571428571428569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48B-4EF6-9221-08392D4B3C17}"/>
            </c:ext>
          </c:extLst>
        </c:ser>
        <c:ser>
          <c:idx val="13"/>
          <c:order val="13"/>
          <c:tx>
            <c:v>2020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Fatalities!$O$74</c:f>
              <c:numCache>
                <c:formatCode>0</c:formatCode>
                <c:ptCount val="1"/>
                <c:pt idx="0">
                  <c:v>5.2285714285714286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48B-4EF6-9221-08392D4B3C17}"/>
            </c:ext>
          </c:extLst>
        </c:ser>
        <c:ser>
          <c:idx val="14"/>
          <c:order val="14"/>
          <c:tx>
            <c:v>2021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Fatalities!$P$74</c:f>
              <c:numCache>
                <c:formatCode>0</c:formatCode>
                <c:ptCount val="1"/>
                <c:pt idx="0">
                  <c:v>7.0285714285714285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D-448A-8F80-913D046F9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706191"/>
        <c:axId val="703622223"/>
      </c:barChart>
      <c:catAx>
        <c:axId val="81570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622223"/>
        <c:crosses val="autoZero"/>
        <c:auto val="1"/>
        <c:lblAlgn val="ctr"/>
        <c:lblOffset val="100"/>
        <c:noMultiLvlLbl val="0"/>
      </c:catAx>
      <c:valAx>
        <c:axId val="70362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70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Crashes Fatalities(2007-2020)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Fatalities!$B$73</c:f>
              <c:numCache>
                <c:formatCode>General</c:formatCode>
                <c:ptCount val="1"/>
                <c:pt idx="0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E-4FD5-B58F-D7E0AB49AAD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Fatalities!$C$73</c:f>
              <c:numCache>
                <c:formatCode>General</c:formatCode>
                <c:ptCount val="1"/>
                <c:pt idx="0">
                  <c:v>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9E-4FD5-B58F-D7E0AB49AAD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Fatalities!$D$73</c:f>
              <c:numCache>
                <c:formatCode>General</c:formatCode>
                <c:ptCount val="1"/>
                <c:pt idx="0">
                  <c:v>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9E-4FD5-B58F-D7E0AB49AAD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Fatalities!$E$73</c:f>
              <c:numCache>
                <c:formatCode>General</c:formatCode>
                <c:ptCount val="1"/>
                <c:pt idx="0">
                  <c:v>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9E-4FD5-B58F-D7E0AB49AAD9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Fatalities!$F$73</c:f>
              <c:numCache>
                <c:formatCode>General</c:formatCode>
                <c:ptCount val="1"/>
                <c:pt idx="0">
                  <c:v>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9E-4FD5-B58F-D7E0AB49AAD9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Fatalities!$G$73</c:f>
              <c:numCache>
                <c:formatCode>General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9E-4FD5-B58F-D7E0AB49AAD9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Fatalities!$H$73</c:f>
              <c:numCache>
                <c:formatCode>General</c:formatCode>
                <c:ptCount val="1"/>
                <c:pt idx="0">
                  <c:v>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9E-4FD5-B58F-D7E0AB49AAD9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Fatalities!$I$73</c:f>
              <c:numCache>
                <c:formatCode>General</c:formatCode>
                <c:ptCount val="1"/>
                <c:pt idx="0">
                  <c:v>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9E-4FD5-B58F-D7E0AB49AAD9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Fatalities!$J$73</c:f>
              <c:numCache>
                <c:formatCode>General</c:formatCode>
                <c:ptCount val="1"/>
                <c:pt idx="0">
                  <c:v>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9E-4FD5-B58F-D7E0AB49AAD9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Fatalities!$K$73</c:f>
              <c:numCache>
                <c:formatCode>General</c:formatCode>
                <c:ptCount val="1"/>
                <c:pt idx="0">
                  <c:v>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89E-4FD5-B58F-D7E0AB49AAD9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Fatalities!$L$73</c:f>
              <c:numCache>
                <c:formatCode>General</c:formatCode>
                <c:ptCount val="1"/>
                <c:pt idx="0">
                  <c:v>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89E-4FD5-B58F-D7E0AB49AAD9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Fatalities!$M$73</c:f>
              <c:numCache>
                <c:formatCode>General</c:formatCode>
                <c:ptCount val="1"/>
                <c:pt idx="0">
                  <c:v>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89E-4FD5-B58F-D7E0AB49AAD9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Fatalities!$N$73</c:f>
              <c:numCache>
                <c:formatCode>General</c:formatCode>
                <c:ptCount val="1"/>
                <c:pt idx="0">
                  <c:v>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89E-4FD5-B58F-D7E0AB49AAD9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Fatalities!$O$73</c:f>
              <c:numCache>
                <c:formatCode>General</c:formatCode>
                <c:ptCount val="1"/>
                <c:pt idx="0">
                  <c:v>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89E-4FD5-B58F-D7E0AB49AAD9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Fatalities!$P$73</c:f>
              <c:numCache>
                <c:formatCode>General</c:formatCode>
                <c:ptCount val="1"/>
                <c:pt idx="0">
                  <c:v>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1-4D38-B3A2-FF25332B6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706191"/>
        <c:axId val="703622223"/>
      </c:barChart>
      <c:catAx>
        <c:axId val="81570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622223"/>
        <c:crosses val="autoZero"/>
        <c:auto val="1"/>
        <c:lblAlgn val="ctr"/>
        <c:lblOffset val="100"/>
        <c:noMultiLvlLbl val="0"/>
      </c:catAx>
      <c:valAx>
        <c:axId val="70362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70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fatalities Top 15 counties (2007-2020)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6"/>
          <c:order val="16"/>
          <c:tx>
            <c:strRef>
              <c:f>Fatalities!$S$1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Fatalities!$A$2:$A$71</c15:sqref>
                  </c15:fullRef>
                </c:ext>
              </c:extLst>
              <c:f>(Fatalities!$A$2,Fatalities!$A$17,Fatalities!$A$24,Fatalities!$A$27:$A$28,Fatalities!$A$37,Fatalities!$A$42,Fatalities!$A$46,Fatalities!$A$48:$A$49,Fatalities!$A$51,Fatalities!$A$53,Fatalities!$A$63,Fatalities!$A$66,Fatalities!$A$69)</c:f>
              <c:strCache>
                <c:ptCount val="15"/>
                <c:pt idx="0">
                  <c:v>Andrews</c:v>
                </c:pt>
                <c:pt idx="1">
                  <c:v>Ector</c:v>
                </c:pt>
                <c:pt idx="2">
                  <c:v>Gray</c:v>
                </c:pt>
                <c:pt idx="3">
                  <c:v>Howard</c:v>
                </c:pt>
                <c:pt idx="4">
                  <c:v>Hudspeth</c:v>
                </c:pt>
                <c:pt idx="5">
                  <c:v>Lubbock</c:v>
                </c:pt>
                <c:pt idx="6">
                  <c:v>Midland</c:v>
                </c:pt>
                <c:pt idx="7">
                  <c:v>Nolan</c:v>
                </c:pt>
                <c:pt idx="8">
                  <c:v>Pecos</c:v>
                </c:pt>
                <c:pt idx="9">
                  <c:v>Potter</c:v>
                </c:pt>
                <c:pt idx="10">
                  <c:v>Randall</c:v>
                </c:pt>
                <c:pt idx="11">
                  <c:v>Reeves</c:v>
                </c:pt>
                <c:pt idx="12">
                  <c:v>Taylor</c:v>
                </c:pt>
                <c:pt idx="13">
                  <c:v>Tom Green</c:v>
                </c:pt>
                <c:pt idx="14">
                  <c:v>Ward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Fatalities!$S$2:$S$71</c15:sqref>
                  </c15:fullRef>
                </c:ext>
              </c:extLst>
              <c:f>(Fatalities!$S$2,Fatalities!$S$17,Fatalities!$S$24,Fatalities!$S$27:$S$28,Fatalities!$S$37,Fatalities!$S$42,Fatalities!$S$46,Fatalities!$S$48:$S$49,Fatalities!$S$51,Fatalities!$S$53,Fatalities!$S$63,Fatalities!$S$66,Fatalities!$S$69)</c:f>
              <c:numCache>
                <c:formatCode>General</c:formatCode>
                <c:ptCount val="15"/>
                <c:pt idx="0">
                  <c:v>160</c:v>
                </c:pt>
                <c:pt idx="1">
                  <c:v>628</c:v>
                </c:pt>
                <c:pt idx="2">
                  <c:v>101</c:v>
                </c:pt>
                <c:pt idx="3">
                  <c:v>136</c:v>
                </c:pt>
                <c:pt idx="4">
                  <c:v>126</c:v>
                </c:pt>
                <c:pt idx="5">
                  <c:v>570</c:v>
                </c:pt>
                <c:pt idx="6">
                  <c:v>520</c:v>
                </c:pt>
                <c:pt idx="7">
                  <c:v>110</c:v>
                </c:pt>
                <c:pt idx="8">
                  <c:v>130</c:v>
                </c:pt>
                <c:pt idx="9">
                  <c:v>378</c:v>
                </c:pt>
                <c:pt idx="10">
                  <c:v>192</c:v>
                </c:pt>
                <c:pt idx="11">
                  <c:v>209</c:v>
                </c:pt>
                <c:pt idx="12">
                  <c:v>298</c:v>
                </c:pt>
                <c:pt idx="13">
                  <c:v>183</c:v>
                </c:pt>
                <c:pt idx="14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4C8-4E21-8EB3-1EB0374F3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044975"/>
        <c:axId val="28101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Fatalities!$B$1</c15:sqref>
                        </c15:formulaRef>
                      </c:ext>
                    </c:extLst>
                    <c:strCache>
                      <c:ptCount val="1"/>
                      <c:pt idx="0">
                        <c:v>2007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Fatalities!$A$2:$A$71</c15:sqref>
                        </c15:fullRef>
                        <c15:formulaRef>
                          <c15:sqref>(Fatalities!$A$2,Fatalities!$A$17,Fatalities!$A$24,Fatalities!$A$27:$A$28,Fatalities!$A$37,Fatalities!$A$42,Fatalities!$A$46,Fatalities!$A$48:$A$49,Fatalities!$A$51,Fatalities!$A$53,Fatalities!$A$63,Fatalities!$A$66,Fatalities!$A$69)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Gray</c:v>
                      </c:pt>
                      <c:pt idx="3">
                        <c:v>Howard</c:v>
                      </c:pt>
                      <c:pt idx="4">
                        <c:v>Hudspeth</c:v>
                      </c:pt>
                      <c:pt idx="5">
                        <c:v>Lubbock</c:v>
                      </c:pt>
                      <c:pt idx="6">
                        <c:v>Midland</c:v>
                      </c:pt>
                      <c:pt idx="7">
                        <c:v>Nolan</c:v>
                      </c:pt>
                      <c:pt idx="8">
                        <c:v>Pecos</c:v>
                      </c:pt>
                      <c:pt idx="9">
                        <c:v>Potter</c:v>
                      </c:pt>
                      <c:pt idx="10">
                        <c:v>Randall</c:v>
                      </c:pt>
                      <c:pt idx="11">
                        <c:v>Reeves</c:v>
                      </c:pt>
                      <c:pt idx="12">
                        <c:v>Taylor</c:v>
                      </c:pt>
                      <c:pt idx="13">
                        <c:v>Tom Green</c:v>
                      </c:pt>
                      <c:pt idx="14">
                        <c:v>Ward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Fatalities!$B$2:$B$71</c15:sqref>
                        </c15:fullRef>
                        <c15:formulaRef>
                          <c15:sqref>(Fatalities!$B$2,Fatalities!$B$17,Fatalities!$B$24,Fatalities!$B$27:$B$28,Fatalities!$B$37,Fatalities!$B$42,Fatalities!$B$46,Fatalities!$B$48:$B$49,Fatalities!$B$51,Fatalities!$B$53,Fatalities!$B$63,Fatalities!$B$66,Fatalities!$B$69)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7</c:v>
                      </c:pt>
                      <c:pt idx="1">
                        <c:v>25</c:v>
                      </c:pt>
                      <c:pt idx="2">
                        <c:v>7</c:v>
                      </c:pt>
                      <c:pt idx="3">
                        <c:v>6</c:v>
                      </c:pt>
                      <c:pt idx="4">
                        <c:v>3</c:v>
                      </c:pt>
                      <c:pt idx="5">
                        <c:v>21</c:v>
                      </c:pt>
                      <c:pt idx="6">
                        <c:v>25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22</c:v>
                      </c:pt>
                      <c:pt idx="10">
                        <c:v>15</c:v>
                      </c:pt>
                      <c:pt idx="11">
                        <c:v>17</c:v>
                      </c:pt>
                      <c:pt idx="12">
                        <c:v>17</c:v>
                      </c:pt>
                      <c:pt idx="13">
                        <c:v>11</c:v>
                      </c:pt>
                      <c:pt idx="14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4C8-4E21-8EB3-1EB0374F336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Fatalities!$C$1</c15:sqref>
                        </c15:formulaRef>
                      </c:ext>
                    </c:extLst>
                    <c:strCache>
                      <c:ptCount val="1"/>
                      <c:pt idx="0">
                        <c:v>2008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Fatalities!$A$2:$A$71</c15:sqref>
                        </c15:fullRef>
                        <c15:formulaRef>
                          <c15:sqref>(Fatalities!$A$2,Fatalities!$A$17,Fatalities!$A$24,Fatalities!$A$27:$A$28,Fatalities!$A$37,Fatalities!$A$42,Fatalities!$A$46,Fatalities!$A$48:$A$49,Fatalities!$A$51,Fatalities!$A$53,Fatalities!$A$63,Fatalities!$A$66,Fatalities!$A$69)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Gray</c:v>
                      </c:pt>
                      <c:pt idx="3">
                        <c:v>Howard</c:v>
                      </c:pt>
                      <c:pt idx="4">
                        <c:v>Hudspeth</c:v>
                      </c:pt>
                      <c:pt idx="5">
                        <c:v>Lubbock</c:v>
                      </c:pt>
                      <c:pt idx="6">
                        <c:v>Midland</c:v>
                      </c:pt>
                      <c:pt idx="7">
                        <c:v>Nolan</c:v>
                      </c:pt>
                      <c:pt idx="8">
                        <c:v>Pecos</c:v>
                      </c:pt>
                      <c:pt idx="9">
                        <c:v>Potter</c:v>
                      </c:pt>
                      <c:pt idx="10">
                        <c:v>Randall</c:v>
                      </c:pt>
                      <c:pt idx="11">
                        <c:v>Reeves</c:v>
                      </c:pt>
                      <c:pt idx="12">
                        <c:v>Taylor</c:v>
                      </c:pt>
                      <c:pt idx="13">
                        <c:v>Tom Green</c:v>
                      </c:pt>
                      <c:pt idx="14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Fatalities!$C$2:$C$71</c15:sqref>
                        </c15:fullRef>
                        <c15:formulaRef>
                          <c15:sqref>(Fatalities!$C$2,Fatalities!$C$17,Fatalities!$C$24,Fatalities!$C$27:$C$28,Fatalities!$C$37,Fatalities!$C$42,Fatalities!$C$46,Fatalities!$C$48:$C$49,Fatalities!$C$51,Fatalities!$C$53,Fatalities!$C$63,Fatalities!$C$66,Fatalities!$C$69)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</c:v>
                      </c:pt>
                      <c:pt idx="1">
                        <c:v>29</c:v>
                      </c:pt>
                      <c:pt idx="2">
                        <c:v>9</c:v>
                      </c:pt>
                      <c:pt idx="3">
                        <c:v>3</c:v>
                      </c:pt>
                      <c:pt idx="4">
                        <c:v>9</c:v>
                      </c:pt>
                      <c:pt idx="5">
                        <c:v>45</c:v>
                      </c:pt>
                      <c:pt idx="6">
                        <c:v>27</c:v>
                      </c:pt>
                      <c:pt idx="7">
                        <c:v>10</c:v>
                      </c:pt>
                      <c:pt idx="8">
                        <c:v>5</c:v>
                      </c:pt>
                      <c:pt idx="9">
                        <c:v>22</c:v>
                      </c:pt>
                      <c:pt idx="10">
                        <c:v>14</c:v>
                      </c:pt>
                      <c:pt idx="11">
                        <c:v>10</c:v>
                      </c:pt>
                      <c:pt idx="12">
                        <c:v>24</c:v>
                      </c:pt>
                      <c:pt idx="13">
                        <c:v>10</c:v>
                      </c:pt>
                      <c:pt idx="14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4C8-4E21-8EB3-1EB0374F336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Fatalities!$D$1</c15:sqref>
                        </c15:formulaRef>
                      </c:ext>
                    </c:extLst>
                    <c:strCache>
                      <c:ptCount val="1"/>
                      <c:pt idx="0">
                        <c:v>2009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Fatalities!$A$2:$A$71</c15:sqref>
                        </c15:fullRef>
                        <c15:formulaRef>
                          <c15:sqref>(Fatalities!$A$2,Fatalities!$A$17,Fatalities!$A$24,Fatalities!$A$27:$A$28,Fatalities!$A$37,Fatalities!$A$42,Fatalities!$A$46,Fatalities!$A$48:$A$49,Fatalities!$A$51,Fatalities!$A$53,Fatalities!$A$63,Fatalities!$A$66,Fatalities!$A$69)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Gray</c:v>
                      </c:pt>
                      <c:pt idx="3">
                        <c:v>Howard</c:v>
                      </c:pt>
                      <c:pt idx="4">
                        <c:v>Hudspeth</c:v>
                      </c:pt>
                      <c:pt idx="5">
                        <c:v>Lubbock</c:v>
                      </c:pt>
                      <c:pt idx="6">
                        <c:v>Midland</c:v>
                      </c:pt>
                      <c:pt idx="7">
                        <c:v>Nolan</c:v>
                      </c:pt>
                      <c:pt idx="8">
                        <c:v>Pecos</c:v>
                      </c:pt>
                      <c:pt idx="9">
                        <c:v>Potter</c:v>
                      </c:pt>
                      <c:pt idx="10">
                        <c:v>Randall</c:v>
                      </c:pt>
                      <c:pt idx="11">
                        <c:v>Reeves</c:v>
                      </c:pt>
                      <c:pt idx="12">
                        <c:v>Taylor</c:v>
                      </c:pt>
                      <c:pt idx="13">
                        <c:v>Tom Green</c:v>
                      </c:pt>
                      <c:pt idx="14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Fatalities!$D$2:$D$71</c15:sqref>
                        </c15:fullRef>
                        <c15:formulaRef>
                          <c15:sqref>(Fatalities!$D$2,Fatalities!$D$17,Fatalities!$D$24,Fatalities!$D$27:$D$28,Fatalities!$D$37,Fatalities!$D$42,Fatalities!$D$46,Fatalities!$D$48:$D$49,Fatalities!$D$51,Fatalities!$D$53,Fatalities!$D$63,Fatalities!$D$66,Fatalities!$D$69)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</c:v>
                      </c:pt>
                      <c:pt idx="1">
                        <c:v>23</c:v>
                      </c:pt>
                      <c:pt idx="2">
                        <c:v>7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37</c:v>
                      </c:pt>
                      <c:pt idx="6">
                        <c:v>30</c:v>
                      </c:pt>
                      <c:pt idx="7">
                        <c:v>4</c:v>
                      </c:pt>
                      <c:pt idx="8">
                        <c:v>1</c:v>
                      </c:pt>
                      <c:pt idx="9">
                        <c:v>19</c:v>
                      </c:pt>
                      <c:pt idx="10">
                        <c:v>9</c:v>
                      </c:pt>
                      <c:pt idx="11">
                        <c:v>5</c:v>
                      </c:pt>
                      <c:pt idx="12">
                        <c:v>17</c:v>
                      </c:pt>
                      <c:pt idx="13">
                        <c:v>11</c:v>
                      </c:pt>
                      <c:pt idx="14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4C8-4E21-8EB3-1EB0374F336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Fatalities!$E$1</c15:sqref>
                        </c15:formulaRef>
                      </c:ext>
                    </c:extLst>
                    <c:strCache>
                      <c:ptCount val="1"/>
                      <c:pt idx="0">
                        <c:v>2010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Fatalities!$A$2:$A$71</c15:sqref>
                        </c15:fullRef>
                        <c15:formulaRef>
                          <c15:sqref>(Fatalities!$A$2,Fatalities!$A$17,Fatalities!$A$24,Fatalities!$A$27:$A$28,Fatalities!$A$37,Fatalities!$A$42,Fatalities!$A$46,Fatalities!$A$48:$A$49,Fatalities!$A$51,Fatalities!$A$53,Fatalities!$A$63,Fatalities!$A$66,Fatalities!$A$69)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Gray</c:v>
                      </c:pt>
                      <c:pt idx="3">
                        <c:v>Howard</c:v>
                      </c:pt>
                      <c:pt idx="4">
                        <c:v>Hudspeth</c:v>
                      </c:pt>
                      <c:pt idx="5">
                        <c:v>Lubbock</c:v>
                      </c:pt>
                      <c:pt idx="6">
                        <c:v>Midland</c:v>
                      </c:pt>
                      <c:pt idx="7">
                        <c:v>Nolan</c:v>
                      </c:pt>
                      <c:pt idx="8">
                        <c:v>Pecos</c:v>
                      </c:pt>
                      <c:pt idx="9">
                        <c:v>Potter</c:v>
                      </c:pt>
                      <c:pt idx="10">
                        <c:v>Randall</c:v>
                      </c:pt>
                      <c:pt idx="11">
                        <c:v>Reeves</c:v>
                      </c:pt>
                      <c:pt idx="12">
                        <c:v>Taylor</c:v>
                      </c:pt>
                      <c:pt idx="13">
                        <c:v>Tom Green</c:v>
                      </c:pt>
                      <c:pt idx="14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Fatalities!$E$2:$E$71</c15:sqref>
                        </c15:fullRef>
                        <c15:formulaRef>
                          <c15:sqref>(Fatalities!$E$2,Fatalities!$E$17,Fatalities!$E$24,Fatalities!$E$27:$E$28,Fatalities!$E$37,Fatalities!$E$42,Fatalities!$E$46,Fatalities!$E$48:$E$49,Fatalities!$E$51,Fatalities!$E$53,Fatalities!$E$63,Fatalities!$E$66,Fatalities!$E$69)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</c:v>
                      </c:pt>
                      <c:pt idx="1">
                        <c:v>36</c:v>
                      </c:pt>
                      <c:pt idx="2">
                        <c:v>12</c:v>
                      </c:pt>
                      <c:pt idx="3">
                        <c:v>8</c:v>
                      </c:pt>
                      <c:pt idx="4">
                        <c:v>4</c:v>
                      </c:pt>
                      <c:pt idx="5">
                        <c:v>39</c:v>
                      </c:pt>
                      <c:pt idx="6">
                        <c:v>29</c:v>
                      </c:pt>
                      <c:pt idx="7">
                        <c:v>2</c:v>
                      </c:pt>
                      <c:pt idx="8">
                        <c:v>4</c:v>
                      </c:pt>
                      <c:pt idx="9">
                        <c:v>21</c:v>
                      </c:pt>
                      <c:pt idx="10">
                        <c:v>8</c:v>
                      </c:pt>
                      <c:pt idx="11">
                        <c:v>7</c:v>
                      </c:pt>
                      <c:pt idx="12">
                        <c:v>14</c:v>
                      </c:pt>
                      <c:pt idx="13">
                        <c:v>10</c:v>
                      </c:pt>
                      <c:pt idx="14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4C8-4E21-8EB3-1EB0374F336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Fatalities!$F$1</c15:sqref>
                        </c15:formulaRef>
                      </c:ext>
                    </c:extLst>
                    <c:strCache>
                      <c:ptCount val="1"/>
                      <c:pt idx="0">
                        <c:v>2011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Fatalities!$A$2:$A$71</c15:sqref>
                        </c15:fullRef>
                        <c15:formulaRef>
                          <c15:sqref>(Fatalities!$A$2,Fatalities!$A$17,Fatalities!$A$24,Fatalities!$A$27:$A$28,Fatalities!$A$37,Fatalities!$A$42,Fatalities!$A$46,Fatalities!$A$48:$A$49,Fatalities!$A$51,Fatalities!$A$53,Fatalities!$A$63,Fatalities!$A$66,Fatalities!$A$69)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Gray</c:v>
                      </c:pt>
                      <c:pt idx="3">
                        <c:v>Howard</c:v>
                      </c:pt>
                      <c:pt idx="4">
                        <c:v>Hudspeth</c:v>
                      </c:pt>
                      <c:pt idx="5">
                        <c:v>Lubbock</c:v>
                      </c:pt>
                      <c:pt idx="6">
                        <c:v>Midland</c:v>
                      </c:pt>
                      <c:pt idx="7">
                        <c:v>Nolan</c:v>
                      </c:pt>
                      <c:pt idx="8">
                        <c:v>Pecos</c:v>
                      </c:pt>
                      <c:pt idx="9">
                        <c:v>Potter</c:v>
                      </c:pt>
                      <c:pt idx="10">
                        <c:v>Randall</c:v>
                      </c:pt>
                      <c:pt idx="11">
                        <c:v>Reeves</c:v>
                      </c:pt>
                      <c:pt idx="12">
                        <c:v>Taylor</c:v>
                      </c:pt>
                      <c:pt idx="13">
                        <c:v>Tom Green</c:v>
                      </c:pt>
                      <c:pt idx="14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Fatalities!$F$2:$F$71</c15:sqref>
                        </c15:fullRef>
                        <c15:formulaRef>
                          <c15:sqref>(Fatalities!$F$2,Fatalities!$F$17,Fatalities!$F$24,Fatalities!$F$27:$F$28,Fatalities!$F$37,Fatalities!$F$42,Fatalities!$F$46,Fatalities!$F$48:$F$49,Fatalities!$F$51,Fatalities!$F$53,Fatalities!$F$63,Fatalities!$F$66,Fatalities!$F$69)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17</c:v>
                      </c:pt>
                      <c:pt idx="1">
                        <c:v>28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4</c:v>
                      </c:pt>
                      <c:pt idx="5">
                        <c:v>38</c:v>
                      </c:pt>
                      <c:pt idx="6">
                        <c:v>23</c:v>
                      </c:pt>
                      <c:pt idx="7">
                        <c:v>5</c:v>
                      </c:pt>
                      <c:pt idx="8">
                        <c:v>15</c:v>
                      </c:pt>
                      <c:pt idx="9">
                        <c:v>24</c:v>
                      </c:pt>
                      <c:pt idx="10">
                        <c:v>14</c:v>
                      </c:pt>
                      <c:pt idx="11">
                        <c:v>7</c:v>
                      </c:pt>
                      <c:pt idx="12">
                        <c:v>16</c:v>
                      </c:pt>
                      <c:pt idx="13">
                        <c:v>8</c:v>
                      </c:pt>
                      <c:pt idx="14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4C8-4E21-8EB3-1EB0374F336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Fatalities!$G$1</c15:sqref>
                        </c15:formulaRef>
                      </c:ext>
                    </c:extLst>
                    <c:strCache>
                      <c:ptCount val="1"/>
                      <c:pt idx="0">
                        <c:v>2012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Fatalities!$A$2:$A$71</c15:sqref>
                        </c15:fullRef>
                        <c15:formulaRef>
                          <c15:sqref>(Fatalities!$A$2,Fatalities!$A$17,Fatalities!$A$24,Fatalities!$A$27:$A$28,Fatalities!$A$37,Fatalities!$A$42,Fatalities!$A$46,Fatalities!$A$48:$A$49,Fatalities!$A$51,Fatalities!$A$53,Fatalities!$A$63,Fatalities!$A$66,Fatalities!$A$69)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Gray</c:v>
                      </c:pt>
                      <c:pt idx="3">
                        <c:v>Howard</c:v>
                      </c:pt>
                      <c:pt idx="4">
                        <c:v>Hudspeth</c:v>
                      </c:pt>
                      <c:pt idx="5">
                        <c:v>Lubbock</c:v>
                      </c:pt>
                      <c:pt idx="6">
                        <c:v>Midland</c:v>
                      </c:pt>
                      <c:pt idx="7">
                        <c:v>Nolan</c:v>
                      </c:pt>
                      <c:pt idx="8">
                        <c:v>Pecos</c:v>
                      </c:pt>
                      <c:pt idx="9">
                        <c:v>Potter</c:v>
                      </c:pt>
                      <c:pt idx="10">
                        <c:v>Randall</c:v>
                      </c:pt>
                      <c:pt idx="11">
                        <c:v>Reeves</c:v>
                      </c:pt>
                      <c:pt idx="12">
                        <c:v>Taylor</c:v>
                      </c:pt>
                      <c:pt idx="13">
                        <c:v>Tom Green</c:v>
                      </c:pt>
                      <c:pt idx="14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Fatalities!$G$2:$G$71</c15:sqref>
                        </c15:fullRef>
                        <c15:formulaRef>
                          <c15:sqref>(Fatalities!$G$2,Fatalities!$G$17,Fatalities!$G$24,Fatalities!$G$27:$G$28,Fatalities!$G$37,Fatalities!$G$42,Fatalities!$G$46,Fatalities!$G$48:$G$49,Fatalities!$G$51,Fatalities!$G$53,Fatalities!$G$63,Fatalities!$G$66,Fatalities!$G$69)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15</c:v>
                      </c:pt>
                      <c:pt idx="1">
                        <c:v>42</c:v>
                      </c:pt>
                      <c:pt idx="2">
                        <c:v>9</c:v>
                      </c:pt>
                      <c:pt idx="3">
                        <c:v>8</c:v>
                      </c:pt>
                      <c:pt idx="4">
                        <c:v>4</c:v>
                      </c:pt>
                      <c:pt idx="5">
                        <c:v>3</c:v>
                      </c:pt>
                      <c:pt idx="6">
                        <c:v>34</c:v>
                      </c:pt>
                      <c:pt idx="7">
                        <c:v>9</c:v>
                      </c:pt>
                      <c:pt idx="8">
                        <c:v>5</c:v>
                      </c:pt>
                      <c:pt idx="9">
                        <c:v>32</c:v>
                      </c:pt>
                      <c:pt idx="10">
                        <c:v>15</c:v>
                      </c:pt>
                      <c:pt idx="11">
                        <c:v>17</c:v>
                      </c:pt>
                      <c:pt idx="12">
                        <c:v>22</c:v>
                      </c:pt>
                      <c:pt idx="13">
                        <c:v>10</c:v>
                      </c:pt>
                      <c:pt idx="14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4C8-4E21-8EB3-1EB0374F336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Fatalities!$H$1</c15:sqref>
                        </c15:formulaRef>
                      </c:ext>
                    </c:extLst>
                    <c:strCache>
                      <c:ptCount val="1"/>
                      <c:pt idx="0">
                        <c:v>2013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Fatalities!$A$2:$A$71</c15:sqref>
                        </c15:fullRef>
                        <c15:formulaRef>
                          <c15:sqref>(Fatalities!$A$2,Fatalities!$A$17,Fatalities!$A$24,Fatalities!$A$27:$A$28,Fatalities!$A$37,Fatalities!$A$42,Fatalities!$A$46,Fatalities!$A$48:$A$49,Fatalities!$A$51,Fatalities!$A$53,Fatalities!$A$63,Fatalities!$A$66,Fatalities!$A$69)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Gray</c:v>
                      </c:pt>
                      <c:pt idx="3">
                        <c:v>Howard</c:v>
                      </c:pt>
                      <c:pt idx="4">
                        <c:v>Hudspeth</c:v>
                      </c:pt>
                      <c:pt idx="5">
                        <c:v>Lubbock</c:v>
                      </c:pt>
                      <c:pt idx="6">
                        <c:v>Midland</c:v>
                      </c:pt>
                      <c:pt idx="7">
                        <c:v>Nolan</c:v>
                      </c:pt>
                      <c:pt idx="8">
                        <c:v>Pecos</c:v>
                      </c:pt>
                      <c:pt idx="9">
                        <c:v>Potter</c:v>
                      </c:pt>
                      <c:pt idx="10">
                        <c:v>Randall</c:v>
                      </c:pt>
                      <c:pt idx="11">
                        <c:v>Reeves</c:v>
                      </c:pt>
                      <c:pt idx="12">
                        <c:v>Taylor</c:v>
                      </c:pt>
                      <c:pt idx="13">
                        <c:v>Tom Green</c:v>
                      </c:pt>
                      <c:pt idx="14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Fatalities!$H$2:$H$71</c15:sqref>
                        </c15:fullRef>
                        <c15:formulaRef>
                          <c15:sqref>(Fatalities!$H$2,Fatalities!$H$17,Fatalities!$H$24,Fatalities!$H$27:$H$28,Fatalities!$H$37,Fatalities!$H$42,Fatalities!$H$46,Fatalities!$H$48:$H$49,Fatalities!$H$51,Fatalities!$H$53,Fatalities!$H$63,Fatalities!$H$66,Fatalities!$H$69)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12</c:v>
                      </c:pt>
                      <c:pt idx="1">
                        <c:v>60</c:v>
                      </c:pt>
                      <c:pt idx="2">
                        <c:v>3</c:v>
                      </c:pt>
                      <c:pt idx="3">
                        <c:v>12</c:v>
                      </c:pt>
                      <c:pt idx="4">
                        <c:v>14</c:v>
                      </c:pt>
                      <c:pt idx="5">
                        <c:v>32</c:v>
                      </c:pt>
                      <c:pt idx="6">
                        <c:v>44</c:v>
                      </c:pt>
                      <c:pt idx="7">
                        <c:v>10</c:v>
                      </c:pt>
                      <c:pt idx="8">
                        <c:v>7</c:v>
                      </c:pt>
                      <c:pt idx="9">
                        <c:v>32</c:v>
                      </c:pt>
                      <c:pt idx="10">
                        <c:v>13</c:v>
                      </c:pt>
                      <c:pt idx="11">
                        <c:v>17</c:v>
                      </c:pt>
                      <c:pt idx="12">
                        <c:v>20</c:v>
                      </c:pt>
                      <c:pt idx="13">
                        <c:v>15</c:v>
                      </c:pt>
                      <c:pt idx="14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4C8-4E21-8EB3-1EB0374F336A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Fatalities!$I$1</c15:sqref>
                        </c15:formulaRef>
                      </c:ext>
                    </c:extLst>
                    <c:strCache>
                      <c:ptCount val="1"/>
                      <c:pt idx="0">
                        <c:v>2014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Fatalities!$A$2:$A$71</c15:sqref>
                        </c15:fullRef>
                        <c15:formulaRef>
                          <c15:sqref>(Fatalities!$A$2,Fatalities!$A$17,Fatalities!$A$24,Fatalities!$A$27:$A$28,Fatalities!$A$37,Fatalities!$A$42,Fatalities!$A$46,Fatalities!$A$48:$A$49,Fatalities!$A$51,Fatalities!$A$53,Fatalities!$A$63,Fatalities!$A$66,Fatalities!$A$69)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Gray</c:v>
                      </c:pt>
                      <c:pt idx="3">
                        <c:v>Howard</c:v>
                      </c:pt>
                      <c:pt idx="4">
                        <c:v>Hudspeth</c:v>
                      </c:pt>
                      <c:pt idx="5">
                        <c:v>Lubbock</c:v>
                      </c:pt>
                      <c:pt idx="6">
                        <c:v>Midland</c:v>
                      </c:pt>
                      <c:pt idx="7">
                        <c:v>Nolan</c:v>
                      </c:pt>
                      <c:pt idx="8">
                        <c:v>Pecos</c:v>
                      </c:pt>
                      <c:pt idx="9">
                        <c:v>Potter</c:v>
                      </c:pt>
                      <c:pt idx="10">
                        <c:v>Randall</c:v>
                      </c:pt>
                      <c:pt idx="11">
                        <c:v>Reeves</c:v>
                      </c:pt>
                      <c:pt idx="12">
                        <c:v>Taylor</c:v>
                      </c:pt>
                      <c:pt idx="13">
                        <c:v>Tom Green</c:v>
                      </c:pt>
                      <c:pt idx="14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Fatalities!$I$2:$I$71</c15:sqref>
                        </c15:fullRef>
                        <c15:formulaRef>
                          <c15:sqref>(Fatalities!$I$2,Fatalities!$I$17,Fatalities!$I$24,Fatalities!$I$27:$I$28,Fatalities!$I$37,Fatalities!$I$42,Fatalities!$I$46,Fatalities!$I$48:$I$49,Fatalities!$I$51,Fatalities!$I$53,Fatalities!$I$63,Fatalities!$I$66,Fatalities!$I$69)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11</c:v>
                      </c:pt>
                      <c:pt idx="1">
                        <c:v>49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15</c:v>
                      </c:pt>
                      <c:pt idx="5">
                        <c:v>42</c:v>
                      </c:pt>
                      <c:pt idx="6">
                        <c:v>46</c:v>
                      </c:pt>
                      <c:pt idx="7">
                        <c:v>6</c:v>
                      </c:pt>
                      <c:pt idx="8">
                        <c:v>17</c:v>
                      </c:pt>
                      <c:pt idx="9">
                        <c:v>26</c:v>
                      </c:pt>
                      <c:pt idx="10">
                        <c:v>14</c:v>
                      </c:pt>
                      <c:pt idx="11">
                        <c:v>12</c:v>
                      </c:pt>
                      <c:pt idx="12">
                        <c:v>26</c:v>
                      </c:pt>
                      <c:pt idx="13">
                        <c:v>15</c:v>
                      </c:pt>
                      <c:pt idx="14">
                        <c:v>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4C8-4E21-8EB3-1EB0374F336A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Fatalities!$J$1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Fatalities!$A$2:$A$71</c15:sqref>
                        </c15:fullRef>
                        <c15:formulaRef>
                          <c15:sqref>(Fatalities!$A$2,Fatalities!$A$17,Fatalities!$A$24,Fatalities!$A$27:$A$28,Fatalities!$A$37,Fatalities!$A$42,Fatalities!$A$46,Fatalities!$A$48:$A$49,Fatalities!$A$51,Fatalities!$A$53,Fatalities!$A$63,Fatalities!$A$66,Fatalities!$A$69)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Gray</c:v>
                      </c:pt>
                      <c:pt idx="3">
                        <c:v>Howard</c:v>
                      </c:pt>
                      <c:pt idx="4">
                        <c:v>Hudspeth</c:v>
                      </c:pt>
                      <c:pt idx="5">
                        <c:v>Lubbock</c:v>
                      </c:pt>
                      <c:pt idx="6">
                        <c:v>Midland</c:v>
                      </c:pt>
                      <c:pt idx="7">
                        <c:v>Nolan</c:v>
                      </c:pt>
                      <c:pt idx="8">
                        <c:v>Pecos</c:v>
                      </c:pt>
                      <c:pt idx="9">
                        <c:v>Potter</c:v>
                      </c:pt>
                      <c:pt idx="10">
                        <c:v>Randall</c:v>
                      </c:pt>
                      <c:pt idx="11">
                        <c:v>Reeves</c:v>
                      </c:pt>
                      <c:pt idx="12">
                        <c:v>Taylor</c:v>
                      </c:pt>
                      <c:pt idx="13">
                        <c:v>Tom Green</c:v>
                      </c:pt>
                      <c:pt idx="14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Fatalities!$J$2:$J$71</c15:sqref>
                        </c15:fullRef>
                        <c15:formulaRef>
                          <c15:sqref>(Fatalities!$J$2,Fatalities!$J$17,Fatalities!$J$24,Fatalities!$J$27:$J$28,Fatalities!$J$37,Fatalities!$J$42,Fatalities!$J$46,Fatalities!$J$48:$J$49,Fatalities!$J$51,Fatalities!$J$53,Fatalities!$J$63,Fatalities!$J$66,Fatalities!$J$69)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14</c:v>
                      </c:pt>
                      <c:pt idx="1">
                        <c:v>54</c:v>
                      </c:pt>
                      <c:pt idx="2">
                        <c:v>6</c:v>
                      </c:pt>
                      <c:pt idx="3">
                        <c:v>12</c:v>
                      </c:pt>
                      <c:pt idx="4">
                        <c:v>8</c:v>
                      </c:pt>
                      <c:pt idx="5">
                        <c:v>40</c:v>
                      </c:pt>
                      <c:pt idx="6">
                        <c:v>33</c:v>
                      </c:pt>
                      <c:pt idx="7">
                        <c:v>2</c:v>
                      </c:pt>
                      <c:pt idx="8">
                        <c:v>12</c:v>
                      </c:pt>
                      <c:pt idx="9">
                        <c:v>19</c:v>
                      </c:pt>
                      <c:pt idx="10">
                        <c:v>14</c:v>
                      </c:pt>
                      <c:pt idx="11">
                        <c:v>21</c:v>
                      </c:pt>
                      <c:pt idx="12">
                        <c:v>29</c:v>
                      </c:pt>
                      <c:pt idx="13">
                        <c:v>17</c:v>
                      </c:pt>
                      <c:pt idx="14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4C8-4E21-8EB3-1EB0374F336A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Fatalities!$K$1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Fatalities!$A$2:$A$71</c15:sqref>
                        </c15:fullRef>
                        <c15:formulaRef>
                          <c15:sqref>(Fatalities!$A$2,Fatalities!$A$17,Fatalities!$A$24,Fatalities!$A$27:$A$28,Fatalities!$A$37,Fatalities!$A$42,Fatalities!$A$46,Fatalities!$A$48:$A$49,Fatalities!$A$51,Fatalities!$A$53,Fatalities!$A$63,Fatalities!$A$66,Fatalities!$A$69)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Gray</c:v>
                      </c:pt>
                      <c:pt idx="3">
                        <c:v>Howard</c:v>
                      </c:pt>
                      <c:pt idx="4">
                        <c:v>Hudspeth</c:v>
                      </c:pt>
                      <c:pt idx="5">
                        <c:v>Lubbock</c:v>
                      </c:pt>
                      <c:pt idx="6">
                        <c:v>Midland</c:v>
                      </c:pt>
                      <c:pt idx="7">
                        <c:v>Nolan</c:v>
                      </c:pt>
                      <c:pt idx="8">
                        <c:v>Pecos</c:v>
                      </c:pt>
                      <c:pt idx="9">
                        <c:v>Potter</c:v>
                      </c:pt>
                      <c:pt idx="10">
                        <c:v>Randall</c:v>
                      </c:pt>
                      <c:pt idx="11">
                        <c:v>Reeves</c:v>
                      </c:pt>
                      <c:pt idx="12">
                        <c:v>Taylor</c:v>
                      </c:pt>
                      <c:pt idx="13">
                        <c:v>Tom Green</c:v>
                      </c:pt>
                      <c:pt idx="14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Fatalities!$K$2:$K$71</c15:sqref>
                        </c15:fullRef>
                        <c15:formulaRef>
                          <c15:sqref>(Fatalities!$K$2,Fatalities!$K$17,Fatalities!$K$24,Fatalities!$K$27:$K$28,Fatalities!$K$37,Fatalities!$K$42,Fatalities!$K$46,Fatalities!$K$48:$K$49,Fatalities!$K$51,Fatalities!$K$53,Fatalities!$K$63,Fatalities!$K$66,Fatalities!$K$69)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34</c:v>
                      </c:pt>
                      <c:pt idx="2">
                        <c:v>5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43</c:v>
                      </c:pt>
                      <c:pt idx="6">
                        <c:v>25</c:v>
                      </c:pt>
                      <c:pt idx="7">
                        <c:v>10</c:v>
                      </c:pt>
                      <c:pt idx="8">
                        <c:v>9</c:v>
                      </c:pt>
                      <c:pt idx="9">
                        <c:v>29</c:v>
                      </c:pt>
                      <c:pt idx="10">
                        <c:v>14</c:v>
                      </c:pt>
                      <c:pt idx="11">
                        <c:v>14</c:v>
                      </c:pt>
                      <c:pt idx="12">
                        <c:v>17</c:v>
                      </c:pt>
                      <c:pt idx="13">
                        <c:v>7</c:v>
                      </c:pt>
                      <c:pt idx="14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4C8-4E21-8EB3-1EB0374F336A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Fatalities!$L$1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Fatalities!$A$2:$A$71</c15:sqref>
                        </c15:fullRef>
                        <c15:formulaRef>
                          <c15:sqref>(Fatalities!$A$2,Fatalities!$A$17,Fatalities!$A$24,Fatalities!$A$27:$A$28,Fatalities!$A$37,Fatalities!$A$42,Fatalities!$A$46,Fatalities!$A$48:$A$49,Fatalities!$A$51,Fatalities!$A$53,Fatalities!$A$63,Fatalities!$A$66,Fatalities!$A$69)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Gray</c:v>
                      </c:pt>
                      <c:pt idx="3">
                        <c:v>Howard</c:v>
                      </c:pt>
                      <c:pt idx="4">
                        <c:v>Hudspeth</c:v>
                      </c:pt>
                      <c:pt idx="5">
                        <c:v>Lubbock</c:v>
                      </c:pt>
                      <c:pt idx="6">
                        <c:v>Midland</c:v>
                      </c:pt>
                      <c:pt idx="7">
                        <c:v>Nolan</c:v>
                      </c:pt>
                      <c:pt idx="8">
                        <c:v>Pecos</c:v>
                      </c:pt>
                      <c:pt idx="9">
                        <c:v>Potter</c:v>
                      </c:pt>
                      <c:pt idx="10">
                        <c:v>Randall</c:v>
                      </c:pt>
                      <c:pt idx="11">
                        <c:v>Reeves</c:v>
                      </c:pt>
                      <c:pt idx="12">
                        <c:v>Taylor</c:v>
                      </c:pt>
                      <c:pt idx="13">
                        <c:v>Tom Green</c:v>
                      </c:pt>
                      <c:pt idx="14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Fatalities!$L$2:$L$71</c15:sqref>
                        </c15:fullRef>
                        <c15:formulaRef>
                          <c15:sqref>(Fatalities!$L$2,Fatalities!$L$17,Fatalities!$L$24,Fatalities!$L$27:$L$28,Fatalities!$L$37,Fatalities!$L$42,Fatalities!$L$46,Fatalities!$L$48:$L$49,Fatalities!$L$51,Fatalities!$L$53,Fatalities!$L$63,Fatalities!$L$66,Fatalities!$L$69)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16</c:v>
                      </c:pt>
                      <c:pt idx="1">
                        <c:v>48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14</c:v>
                      </c:pt>
                      <c:pt idx="5">
                        <c:v>42</c:v>
                      </c:pt>
                      <c:pt idx="6">
                        <c:v>50</c:v>
                      </c:pt>
                      <c:pt idx="7">
                        <c:v>16</c:v>
                      </c:pt>
                      <c:pt idx="8">
                        <c:v>19</c:v>
                      </c:pt>
                      <c:pt idx="9">
                        <c:v>32</c:v>
                      </c:pt>
                      <c:pt idx="10">
                        <c:v>7</c:v>
                      </c:pt>
                      <c:pt idx="11">
                        <c:v>15</c:v>
                      </c:pt>
                      <c:pt idx="12">
                        <c:v>15</c:v>
                      </c:pt>
                      <c:pt idx="13">
                        <c:v>11</c:v>
                      </c:pt>
                      <c:pt idx="14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4C8-4E21-8EB3-1EB0374F336A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Fatalities!$M$1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Fatalities!$A$2:$A$71</c15:sqref>
                        </c15:fullRef>
                        <c15:formulaRef>
                          <c15:sqref>(Fatalities!$A$2,Fatalities!$A$17,Fatalities!$A$24,Fatalities!$A$27:$A$28,Fatalities!$A$37,Fatalities!$A$42,Fatalities!$A$46,Fatalities!$A$48:$A$49,Fatalities!$A$51,Fatalities!$A$53,Fatalities!$A$63,Fatalities!$A$66,Fatalities!$A$69)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Gray</c:v>
                      </c:pt>
                      <c:pt idx="3">
                        <c:v>Howard</c:v>
                      </c:pt>
                      <c:pt idx="4">
                        <c:v>Hudspeth</c:v>
                      </c:pt>
                      <c:pt idx="5">
                        <c:v>Lubbock</c:v>
                      </c:pt>
                      <c:pt idx="6">
                        <c:v>Midland</c:v>
                      </c:pt>
                      <c:pt idx="7">
                        <c:v>Nolan</c:v>
                      </c:pt>
                      <c:pt idx="8">
                        <c:v>Pecos</c:v>
                      </c:pt>
                      <c:pt idx="9">
                        <c:v>Potter</c:v>
                      </c:pt>
                      <c:pt idx="10">
                        <c:v>Randall</c:v>
                      </c:pt>
                      <c:pt idx="11">
                        <c:v>Reeves</c:v>
                      </c:pt>
                      <c:pt idx="12">
                        <c:v>Taylor</c:v>
                      </c:pt>
                      <c:pt idx="13">
                        <c:v>Tom Green</c:v>
                      </c:pt>
                      <c:pt idx="14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Fatalities!$M$2:$M$71</c15:sqref>
                        </c15:fullRef>
                        <c15:formulaRef>
                          <c15:sqref>(Fatalities!$M$2,Fatalities!$M$17,Fatalities!$M$24,Fatalities!$M$27:$M$28,Fatalities!$M$37,Fatalities!$M$42,Fatalities!$M$46,Fatalities!$M$48:$M$49,Fatalities!$M$51,Fatalities!$M$53,Fatalities!$M$63,Fatalities!$M$66,Fatalities!$M$69)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</c:v>
                      </c:pt>
                      <c:pt idx="1">
                        <c:v>54</c:v>
                      </c:pt>
                      <c:pt idx="2">
                        <c:v>3</c:v>
                      </c:pt>
                      <c:pt idx="3">
                        <c:v>9</c:v>
                      </c:pt>
                      <c:pt idx="4">
                        <c:v>7</c:v>
                      </c:pt>
                      <c:pt idx="5">
                        <c:v>24</c:v>
                      </c:pt>
                      <c:pt idx="6">
                        <c:v>52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22</c:v>
                      </c:pt>
                      <c:pt idx="10">
                        <c:v>10</c:v>
                      </c:pt>
                      <c:pt idx="11">
                        <c:v>30</c:v>
                      </c:pt>
                      <c:pt idx="12">
                        <c:v>25</c:v>
                      </c:pt>
                      <c:pt idx="13">
                        <c:v>12</c:v>
                      </c:pt>
                      <c:pt idx="14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4C8-4E21-8EB3-1EB0374F336A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Fatalities!$N$1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Fatalities!$A$2:$A$71</c15:sqref>
                        </c15:fullRef>
                        <c15:formulaRef>
                          <c15:sqref>(Fatalities!$A$2,Fatalities!$A$17,Fatalities!$A$24,Fatalities!$A$27:$A$28,Fatalities!$A$37,Fatalities!$A$42,Fatalities!$A$46,Fatalities!$A$48:$A$49,Fatalities!$A$51,Fatalities!$A$53,Fatalities!$A$63,Fatalities!$A$66,Fatalities!$A$69)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Gray</c:v>
                      </c:pt>
                      <c:pt idx="3">
                        <c:v>Howard</c:v>
                      </c:pt>
                      <c:pt idx="4">
                        <c:v>Hudspeth</c:v>
                      </c:pt>
                      <c:pt idx="5">
                        <c:v>Lubbock</c:v>
                      </c:pt>
                      <c:pt idx="6">
                        <c:v>Midland</c:v>
                      </c:pt>
                      <c:pt idx="7">
                        <c:v>Nolan</c:v>
                      </c:pt>
                      <c:pt idx="8">
                        <c:v>Pecos</c:v>
                      </c:pt>
                      <c:pt idx="9">
                        <c:v>Potter</c:v>
                      </c:pt>
                      <c:pt idx="10">
                        <c:v>Randall</c:v>
                      </c:pt>
                      <c:pt idx="11">
                        <c:v>Reeves</c:v>
                      </c:pt>
                      <c:pt idx="12">
                        <c:v>Taylor</c:v>
                      </c:pt>
                      <c:pt idx="13">
                        <c:v>Tom Green</c:v>
                      </c:pt>
                      <c:pt idx="14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Fatalities!$N$2:$N$71</c15:sqref>
                        </c15:fullRef>
                        <c15:formulaRef>
                          <c15:sqref>(Fatalities!$N$2,Fatalities!$N$17,Fatalities!$N$24,Fatalities!$N$27:$N$28,Fatalities!$N$37,Fatalities!$N$42,Fatalities!$N$46,Fatalities!$N$48:$N$49,Fatalities!$N$51,Fatalities!$N$53,Fatalities!$N$63,Fatalities!$N$66,Fatalities!$N$69)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15</c:v>
                      </c:pt>
                      <c:pt idx="1">
                        <c:v>53</c:v>
                      </c:pt>
                      <c:pt idx="2">
                        <c:v>7</c:v>
                      </c:pt>
                      <c:pt idx="3">
                        <c:v>10</c:v>
                      </c:pt>
                      <c:pt idx="4">
                        <c:v>13</c:v>
                      </c:pt>
                      <c:pt idx="5">
                        <c:v>62</c:v>
                      </c:pt>
                      <c:pt idx="6">
                        <c:v>41</c:v>
                      </c:pt>
                      <c:pt idx="7">
                        <c:v>10</c:v>
                      </c:pt>
                      <c:pt idx="8">
                        <c:v>7</c:v>
                      </c:pt>
                      <c:pt idx="9">
                        <c:v>28</c:v>
                      </c:pt>
                      <c:pt idx="10">
                        <c:v>16</c:v>
                      </c:pt>
                      <c:pt idx="11">
                        <c:v>14</c:v>
                      </c:pt>
                      <c:pt idx="12">
                        <c:v>13</c:v>
                      </c:pt>
                      <c:pt idx="13">
                        <c:v>7</c:v>
                      </c:pt>
                      <c:pt idx="14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4C8-4E21-8EB3-1EB0374F336A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Fatalities!$O$1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Fatalities!$A$2:$A$71</c15:sqref>
                        </c15:fullRef>
                        <c15:formulaRef>
                          <c15:sqref>(Fatalities!$A$2,Fatalities!$A$17,Fatalities!$A$24,Fatalities!$A$27:$A$28,Fatalities!$A$37,Fatalities!$A$42,Fatalities!$A$46,Fatalities!$A$48:$A$49,Fatalities!$A$51,Fatalities!$A$53,Fatalities!$A$63,Fatalities!$A$66,Fatalities!$A$69)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Gray</c:v>
                      </c:pt>
                      <c:pt idx="3">
                        <c:v>Howard</c:v>
                      </c:pt>
                      <c:pt idx="4">
                        <c:v>Hudspeth</c:v>
                      </c:pt>
                      <c:pt idx="5">
                        <c:v>Lubbock</c:v>
                      </c:pt>
                      <c:pt idx="6">
                        <c:v>Midland</c:v>
                      </c:pt>
                      <c:pt idx="7">
                        <c:v>Nolan</c:v>
                      </c:pt>
                      <c:pt idx="8">
                        <c:v>Pecos</c:v>
                      </c:pt>
                      <c:pt idx="9">
                        <c:v>Potter</c:v>
                      </c:pt>
                      <c:pt idx="10">
                        <c:v>Randall</c:v>
                      </c:pt>
                      <c:pt idx="11">
                        <c:v>Reeves</c:v>
                      </c:pt>
                      <c:pt idx="12">
                        <c:v>Taylor</c:v>
                      </c:pt>
                      <c:pt idx="13">
                        <c:v>Tom Green</c:v>
                      </c:pt>
                      <c:pt idx="14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Fatalities!$O$2:$O$71</c15:sqref>
                        </c15:fullRef>
                        <c15:formulaRef>
                          <c15:sqref>(Fatalities!$O$2,Fatalities!$O$17,Fatalities!$O$24,Fatalities!$O$27:$O$28,Fatalities!$O$37,Fatalities!$O$42,Fatalities!$O$46,Fatalities!$O$48:$O$49,Fatalities!$O$51,Fatalities!$O$53,Fatalities!$O$63,Fatalities!$O$66,Fatalities!$O$69)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</c:v>
                      </c:pt>
                      <c:pt idx="1">
                        <c:v>50</c:v>
                      </c:pt>
                      <c:pt idx="2">
                        <c:v>5</c:v>
                      </c:pt>
                      <c:pt idx="3">
                        <c:v>13</c:v>
                      </c:pt>
                      <c:pt idx="4">
                        <c:v>8</c:v>
                      </c:pt>
                      <c:pt idx="5">
                        <c:v>39</c:v>
                      </c:pt>
                      <c:pt idx="6">
                        <c:v>26</c:v>
                      </c:pt>
                      <c:pt idx="7">
                        <c:v>5</c:v>
                      </c:pt>
                      <c:pt idx="8">
                        <c:v>4</c:v>
                      </c:pt>
                      <c:pt idx="9">
                        <c:v>21</c:v>
                      </c:pt>
                      <c:pt idx="10">
                        <c:v>13</c:v>
                      </c:pt>
                      <c:pt idx="11">
                        <c:v>10</c:v>
                      </c:pt>
                      <c:pt idx="12">
                        <c:v>19</c:v>
                      </c:pt>
                      <c:pt idx="13">
                        <c:v>15</c:v>
                      </c:pt>
                      <c:pt idx="14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4C8-4E21-8EB3-1EB0374F336A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Fatalities!$P$1</c15:sqref>
                        </c15:formulaRef>
                      </c:ext>
                    </c:extLst>
                    <c:strCache>
                      <c:ptCount val="1"/>
                      <c:pt idx="0">
                        <c:v>2021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Fatalities!$A$2:$A$71</c15:sqref>
                        </c15:fullRef>
                        <c15:formulaRef>
                          <c15:sqref>(Fatalities!$A$2,Fatalities!$A$17,Fatalities!$A$24,Fatalities!$A$27:$A$28,Fatalities!$A$37,Fatalities!$A$42,Fatalities!$A$46,Fatalities!$A$48:$A$49,Fatalities!$A$51,Fatalities!$A$53,Fatalities!$A$63,Fatalities!$A$66,Fatalities!$A$69)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Gray</c:v>
                      </c:pt>
                      <c:pt idx="3">
                        <c:v>Howard</c:v>
                      </c:pt>
                      <c:pt idx="4">
                        <c:v>Hudspeth</c:v>
                      </c:pt>
                      <c:pt idx="5">
                        <c:v>Lubbock</c:v>
                      </c:pt>
                      <c:pt idx="6">
                        <c:v>Midland</c:v>
                      </c:pt>
                      <c:pt idx="7">
                        <c:v>Nolan</c:v>
                      </c:pt>
                      <c:pt idx="8">
                        <c:v>Pecos</c:v>
                      </c:pt>
                      <c:pt idx="9">
                        <c:v>Potter</c:v>
                      </c:pt>
                      <c:pt idx="10">
                        <c:v>Randall</c:v>
                      </c:pt>
                      <c:pt idx="11">
                        <c:v>Reeves</c:v>
                      </c:pt>
                      <c:pt idx="12">
                        <c:v>Taylor</c:v>
                      </c:pt>
                      <c:pt idx="13">
                        <c:v>Tom Green</c:v>
                      </c:pt>
                      <c:pt idx="14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Fatalities!$P$2:$P$71</c15:sqref>
                        </c15:fullRef>
                        <c15:formulaRef>
                          <c15:sqref>(Fatalities!$P$2,Fatalities!$P$17,Fatalities!$P$24,Fatalities!$P$27:$P$28,Fatalities!$P$37,Fatalities!$P$42,Fatalities!$P$46,Fatalities!$P$48:$P$49,Fatalities!$P$51,Fatalities!$P$53,Fatalities!$P$63,Fatalities!$P$66,Fatalities!$P$69)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</c:v>
                      </c:pt>
                      <c:pt idx="1">
                        <c:v>43</c:v>
                      </c:pt>
                      <c:pt idx="2">
                        <c:v>10</c:v>
                      </c:pt>
                      <c:pt idx="3">
                        <c:v>17</c:v>
                      </c:pt>
                      <c:pt idx="4">
                        <c:v>5</c:v>
                      </c:pt>
                      <c:pt idx="5">
                        <c:v>63</c:v>
                      </c:pt>
                      <c:pt idx="6">
                        <c:v>35</c:v>
                      </c:pt>
                      <c:pt idx="7">
                        <c:v>6</c:v>
                      </c:pt>
                      <c:pt idx="8">
                        <c:v>9</c:v>
                      </c:pt>
                      <c:pt idx="9">
                        <c:v>29</c:v>
                      </c:pt>
                      <c:pt idx="10">
                        <c:v>16</c:v>
                      </c:pt>
                      <c:pt idx="11">
                        <c:v>13</c:v>
                      </c:pt>
                      <c:pt idx="12">
                        <c:v>24</c:v>
                      </c:pt>
                      <c:pt idx="13">
                        <c:v>24</c:v>
                      </c:pt>
                      <c:pt idx="14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4C8-4E21-8EB3-1EB0374F336A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Fatalities!$R$1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Fatalities!$A$2:$A$71</c15:sqref>
                        </c15:fullRef>
                        <c15:formulaRef>
                          <c15:sqref>(Fatalities!$A$2,Fatalities!$A$17,Fatalities!$A$24,Fatalities!$A$27:$A$28,Fatalities!$A$37,Fatalities!$A$42,Fatalities!$A$46,Fatalities!$A$48:$A$49,Fatalities!$A$51,Fatalities!$A$53,Fatalities!$A$63,Fatalities!$A$66,Fatalities!$A$69)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Gray</c:v>
                      </c:pt>
                      <c:pt idx="3">
                        <c:v>Howard</c:v>
                      </c:pt>
                      <c:pt idx="4">
                        <c:v>Hudspeth</c:v>
                      </c:pt>
                      <c:pt idx="5">
                        <c:v>Lubbock</c:v>
                      </c:pt>
                      <c:pt idx="6">
                        <c:v>Midland</c:v>
                      </c:pt>
                      <c:pt idx="7">
                        <c:v>Nolan</c:v>
                      </c:pt>
                      <c:pt idx="8">
                        <c:v>Pecos</c:v>
                      </c:pt>
                      <c:pt idx="9">
                        <c:v>Potter</c:v>
                      </c:pt>
                      <c:pt idx="10">
                        <c:v>Randall</c:v>
                      </c:pt>
                      <c:pt idx="11">
                        <c:v>Reeves</c:v>
                      </c:pt>
                      <c:pt idx="12">
                        <c:v>Taylor</c:v>
                      </c:pt>
                      <c:pt idx="13">
                        <c:v>Tom Green</c:v>
                      </c:pt>
                      <c:pt idx="14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Fatalities!$R$2:$R$71</c15:sqref>
                        </c15:fullRef>
                        <c15:formulaRef>
                          <c15:sqref>(Fatalities!$R$2,Fatalities!$R$17,Fatalities!$R$24,Fatalities!$R$27:$R$28,Fatalities!$R$37,Fatalities!$R$42,Fatalities!$R$46,Fatalities!$R$48:$R$49,Fatalities!$R$51,Fatalities!$R$53,Fatalities!$R$63,Fatalities!$R$66,Fatalities!$R$69)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10.666666666666666</c:v>
                      </c:pt>
                      <c:pt idx="1">
                        <c:v>41.866666666666667</c:v>
                      </c:pt>
                      <c:pt idx="2">
                        <c:v>6.7333333333333334</c:v>
                      </c:pt>
                      <c:pt idx="3">
                        <c:v>9.0666666666666664</c:v>
                      </c:pt>
                      <c:pt idx="4">
                        <c:v>8.4</c:v>
                      </c:pt>
                      <c:pt idx="5">
                        <c:v>38</c:v>
                      </c:pt>
                      <c:pt idx="6">
                        <c:v>34.666666666666664</c:v>
                      </c:pt>
                      <c:pt idx="7">
                        <c:v>7.333333333333333</c:v>
                      </c:pt>
                      <c:pt idx="8">
                        <c:v>8.6666666666666661</c:v>
                      </c:pt>
                      <c:pt idx="9">
                        <c:v>25.2</c:v>
                      </c:pt>
                      <c:pt idx="10">
                        <c:v>12.8</c:v>
                      </c:pt>
                      <c:pt idx="11">
                        <c:v>13.933333333333334</c:v>
                      </c:pt>
                      <c:pt idx="12">
                        <c:v>19.866666666666667</c:v>
                      </c:pt>
                      <c:pt idx="13">
                        <c:v>12.2</c:v>
                      </c:pt>
                      <c:pt idx="14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4C8-4E21-8EB3-1EB0374F336A}"/>
                  </c:ext>
                </c:extLst>
              </c15:ser>
            </c15:filteredBarSeries>
          </c:ext>
        </c:extLst>
      </c:barChart>
      <c:catAx>
        <c:axId val="10304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127"/>
        <c:crosses val="autoZero"/>
        <c:auto val="1"/>
        <c:lblAlgn val="ctr"/>
        <c:lblOffset val="100"/>
        <c:noMultiLvlLbl val="0"/>
      </c:catAx>
      <c:valAx>
        <c:axId val="281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4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Fatalities comparison chart(2007-2020)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5"/>
          <c:order val="15"/>
          <c:tx>
            <c:strRef>
              <c:f>Fatalities!$A$17</c:f>
              <c:strCache>
                <c:ptCount val="1"/>
                <c:pt idx="0">
                  <c:v>Ector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Fatalities!$B$1:$S$1</c15:sqref>
                  </c15:fullRef>
                </c:ext>
              </c:extLst>
              <c:f>Fatalities!$B$1:$P$1</c:f>
              <c:strCach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Fatalities!$B$17:$S$17</c15:sqref>
                  </c15:fullRef>
                </c:ext>
              </c:extLst>
              <c:f>Fatalities!$B$17:$P$17</c:f>
              <c:numCache>
                <c:formatCode>General</c:formatCode>
                <c:ptCount val="15"/>
                <c:pt idx="0">
                  <c:v>25</c:v>
                </c:pt>
                <c:pt idx="1">
                  <c:v>29</c:v>
                </c:pt>
                <c:pt idx="2">
                  <c:v>23</c:v>
                </c:pt>
                <c:pt idx="3">
                  <c:v>36</c:v>
                </c:pt>
                <c:pt idx="4">
                  <c:v>28</c:v>
                </c:pt>
                <c:pt idx="5">
                  <c:v>42</c:v>
                </c:pt>
                <c:pt idx="6">
                  <c:v>60</c:v>
                </c:pt>
                <c:pt idx="7">
                  <c:v>49</c:v>
                </c:pt>
                <c:pt idx="8">
                  <c:v>54</c:v>
                </c:pt>
                <c:pt idx="9">
                  <c:v>34</c:v>
                </c:pt>
                <c:pt idx="10">
                  <c:v>48</c:v>
                </c:pt>
                <c:pt idx="11">
                  <c:v>54</c:v>
                </c:pt>
                <c:pt idx="12">
                  <c:v>53</c:v>
                </c:pt>
                <c:pt idx="13">
                  <c:v>50</c:v>
                </c:pt>
                <c:pt idx="14">
                  <c:v>43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0-A3FB-43EF-B1A7-BF7723A1E7B3}"/>
            </c:ext>
          </c:extLst>
        </c:ser>
        <c:ser>
          <c:idx val="40"/>
          <c:order val="40"/>
          <c:tx>
            <c:strRef>
              <c:f>Fatalities!$A$42</c:f>
              <c:strCache>
                <c:ptCount val="1"/>
                <c:pt idx="0">
                  <c:v>Midland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Fatalities!$B$1:$S$1</c15:sqref>
                  </c15:fullRef>
                </c:ext>
              </c:extLst>
              <c:f>Fatalities!$B$1:$P$1</c:f>
              <c:strCach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Fatalities!$B$42:$S$42</c15:sqref>
                  </c15:fullRef>
                </c:ext>
              </c:extLst>
              <c:f>Fatalities!$B$42:$P$42</c:f>
              <c:numCache>
                <c:formatCode>General</c:formatCode>
                <c:ptCount val="15"/>
                <c:pt idx="0">
                  <c:v>25</c:v>
                </c:pt>
                <c:pt idx="1">
                  <c:v>27</c:v>
                </c:pt>
                <c:pt idx="2">
                  <c:v>30</c:v>
                </c:pt>
                <c:pt idx="3">
                  <c:v>29</c:v>
                </c:pt>
                <c:pt idx="4">
                  <c:v>23</c:v>
                </c:pt>
                <c:pt idx="5">
                  <c:v>34</c:v>
                </c:pt>
                <c:pt idx="6">
                  <c:v>44</c:v>
                </c:pt>
                <c:pt idx="7">
                  <c:v>46</c:v>
                </c:pt>
                <c:pt idx="8">
                  <c:v>33</c:v>
                </c:pt>
                <c:pt idx="9">
                  <c:v>25</c:v>
                </c:pt>
                <c:pt idx="10">
                  <c:v>50</c:v>
                </c:pt>
                <c:pt idx="11">
                  <c:v>52</c:v>
                </c:pt>
                <c:pt idx="12">
                  <c:v>41</c:v>
                </c:pt>
                <c:pt idx="13">
                  <c:v>26</c:v>
                </c:pt>
                <c:pt idx="14">
                  <c:v>35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8-A3FB-43EF-B1A7-BF7723A1E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44975"/>
        <c:axId val="28101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Fatalities!$A$2</c15:sqref>
                        </c15:formulaRef>
                      </c:ext>
                    </c:extLst>
                    <c:strCache>
                      <c:ptCount val="1"/>
                      <c:pt idx="0">
                        <c:v>Andrews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Fatalities!$B$2:$S$2</c15:sqref>
                        </c15:fullRef>
                        <c15:formulaRef>
                          <c15:sqref>Fatalities!$B$2:$P$2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7</c:v>
                      </c:pt>
                      <c:pt idx="1">
                        <c:v>6</c:v>
                      </c:pt>
                      <c:pt idx="2">
                        <c:v>20</c:v>
                      </c:pt>
                      <c:pt idx="3">
                        <c:v>5</c:v>
                      </c:pt>
                      <c:pt idx="4">
                        <c:v>17</c:v>
                      </c:pt>
                      <c:pt idx="5">
                        <c:v>15</c:v>
                      </c:pt>
                      <c:pt idx="6">
                        <c:v>12</c:v>
                      </c:pt>
                      <c:pt idx="7">
                        <c:v>11</c:v>
                      </c:pt>
                      <c:pt idx="8">
                        <c:v>14</c:v>
                      </c:pt>
                      <c:pt idx="9">
                        <c:v>1</c:v>
                      </c:pt>
                      <c:pt idx="10">
                        <c:v>16</c:v>
                      </c:pt>
                      <c:pt idx="11">
                        <c:v>9</c:v>
                      </c:pt>
                      <c:pt idx="12">
                        <c:v>15</c:v>
                      </c:pt>
                      <c:pt idx="13">
                        <c:v>3</c:v>
                      </c:pt>
                      <c:pt idx="14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3FB-43EF-B1A7-BF7723A1E7B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Fatalities!$A$3</c15:sqref>
                        </c15:formulaRef>
                      </c:ext>
                    </c:extLst>
                    <c:strCache>
                      <c:ptCount val="1"/>
                      <c:pt idx="0">
                        <c:v>Borden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Fatalities!$B$3:$S$3</c15:sqref>
                        </c15:fullRef>
                        <c15:formulaRef>
                          <c15:sqref>Fatalities!$B$3:$P$3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6</c:v>
                      </c:pt>
                      <c:pt idx="13">
                        <c:v>2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3FB-43EF-B1A7-BF7723A1E7B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Fatalities!$A$4</c15:sqref>
                        </c15:formulaRef>
                      </c:ext>
                    </c:extLst>
                    <c:strCache>
                      <c:ptCount val="1"/>
                      <c:pt idx="0">
                        <c:v>Brewster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Fatalities!$B$4:$S$4</c15:sqref>
                        </c15:fullRef>
                        <c15:formulaRef>
                          <c15:sqref>Fatalities!$B$4:$P$4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FB-43EF-B1A7-BF7723A1E7B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Fatalities!$A$5</c15:sqref>
                        </c15:formulaRef>
                      </c:ext>
                    </c:extLst>
                    <c:strCache>
                      <c:ptCount val="1"/>
                      <c:pt idx="0">
                        <c:v>Carson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Fatalities!$B$5:$S$5</c15:sqref>
                        </c15:fullRef>
                        <c15:formulaRef>
                          <c15:sqref>Fatalities!$B$5:$P$5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</c:v>
                      </c:pt>
                      <c:pt idx="1">
                        <c:v>4</c:v>
                      </c:pt>
                      <c:pt idx="2">
                        <c:v>2</c:v>
                      </c:pt>
                      <c:pt idx="3">
                        <c:v>6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9</c:v>
                      </c:pt>
                      <c:pt idx="9">
                        <c:v>6</c:v>
                      </c:pt>
                      <c:pt idx="10">
                        <c:v>3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10</c:v>
                      </c:pt>
                      <c:pt idx="14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FB-43EF-B1A7-BF7723A1E7B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Fatalities!$A$6</c15:sqref>
                        </c15:formulaRef>
                      </c:ext>
                    </c:extLst>
                    <c:strCache>
                      <c:ptCount val="1"/>
                      <c:pt idx="0">
                        <c:v>Cochran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Fatalities!$B$6:$S$6</c15:sqref>
                        </c15:fullRef>
                        <c15:formulaRef>
                          <c15:sqref>Fatalities!$B$6:$P$6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FB-43EF-B1A7-BF7723A1E7B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Fatalities!$A$7</c15:sqref>
                        </c15:formulaRef>
                      </c:ext>
                    </c:extLst>
                    <c:strCache>
                      <c:ptCount val="1"/>
                      <c:pt idx="0">
                        <c:v>Coke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Fatalities!$B$7:$S$7</c15:sqref>
                        </c15:fullRef>
                        <c15:formulaRef>
                          <c15:sqref>Fatalities!$B$7:$P$7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3FB-43EF-B1A7-BF7723A1E7B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Fatalities!$A$8</c15:sqref>
                        </c15:formulaRef>
                      </c:ext>
                    </c:extLst>
                    <c:strCache>
                      <c:ptCount val="1"/>
                      <c:pt idx="0">
                        <c:v>Concho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Fatalities!$B$8:$S$8</c15:sqref>
                        </c15:fullRef>
                        <c15:formulaRef>
                          <c15:sqref>Fatalities!$B$8:$P$8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4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4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1</c:v>
                      </c:pt>
                      <c:pt idx="14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FB-43EF-B1A7-BF7723A1E7B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Fatalities!$A$9</c15:sqref>
                        </c15:formulaRef>
                      </c:ext>
                    </c:extLst>
                    <c:strCache>
                      <c:ptCount val="1"/>
                      <c:pt idx="0">
                        <c:v>Cottle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Fatalities!$B$9:$S$9</c15:sqref>
                        </c15:fullRef>
                        <c15:formulaRef>
                          <c15:sqref>Fatalities!$B$9:$P$9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3FB-43EF-B1A7-BF7723A1E7B3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Fatalities!$A$10</c15:sqref>
                        </c15:formulaRef>
                      </c:ext>
                    </c:extLst>
                    <c:strCache>
                      <c:ptCount val="1"/>
                      <c:pt idx="0">
                        <c:v>Crane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Fatalities!$B$10:$S$10</c15:sqref>
                        </c15:fullRef>
                        <c15:formulaRef>
                          <c15:sqref>Fatalities!$B$10:$P$10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5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3FB-43EF-B1A7-BF7723A1E7B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Fatalities!$A$11</c15:sqref>
                        </c15:formulaRef>
                      </c:ext>
                    </c:extLst>
                    <c:strCache>
                      <c:ptCount val="1"/>
                      <c:pt idx="0">
                        <c:v>Crockett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Fatalities!$B$11:$S$11</c15:sqref>
                        </c15:fullRef>
                        <c15:formulaRef>
                          <c15:sqref>Fatalities!$B$11:$P$11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7</c:v>
                      </c:pt>
                      <c:pt idx="1">
                        <c:v>0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7</c:v>
                      </c:pt>
                      <c:pt idx="11">
                        <c:v>3</c:v>
                      </c:pt>
                      <c:pt idx="12">
                        <c:v>4</c:v>
                      </c:pt>
                      <c:pt idx="13">
                        <c:v>8</c:v>
                      </c:pt>
                      <c:pt idx="14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3FB-43EF-B1A7-BF7723A1E7B3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Fatalities!$A$12</c15:sqref>
                        </c15:formulaRef>
                      </c:ext>
                    </c:extLst>
                    <c:strCache>
                      <c:ptCount val="1"/>
                      <c:pt idx="0">
                        <c:v>Crosby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Fatalities!$B$12:$S$12</c15:sqref>
                        </c15:fullRef>
                        <c15:formulaRef>
                          <c15:sqref>Fatalities!$B$12:$P$12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3FB-43EF-B1A7-BF7723A1E7B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Fatalities!$A$13</c15:sqref>
                        </c15:formulaRef>
                      </c:ext>
                    </c:extLst>
                    <c:strCache>
                      <c:ptCount val="1"/>
                      <c:pt idx="0">
                        <c:v>Culberson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Fatalities!$B$13:$S$13</c15:sqref>
                        </c15:fullRef>
                        <c15:formulaRef>
                          <c15:sqref>Fatalities!$B$13:$P$13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7</c:v>
                      </c:pt>
                      <c:pt idx="1">
                        <c:v>0</c:v>
                      </c:pt>
                      <c:pt idx="2">
                        <c:v>6</c:v>
                      </c:pt>
                      <c:pt idx="3">
                        <c:v>5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2</c:v>
                      </c:pt>
                      <c:pt idx="7">
                        <c:v>6</c:v>
                      </c:pt>
                      <c:pt idx="8">
                        <c:v>12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8</c:v>
                      </c:pt>
                      <c:pt idx="12">
                        <c:v>4</c:v>
                      </c:pt>
                      <c:pt idx="13">
                        <c:v>3</c:v>
                      </c:pt>
                      <c:pt idx="14">
                        <c:v>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3FB-43EF-B1A7-BF7723A1E7B3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Fatalities!$A$14</c15:sqref>
                        </c15:formulaRef>
                      </c:ext>
                    </c:extLst>
                    <c:strCache>
                      <c:ptCount val="1"/>
                      <c:pt idx="0">
                        <c:v>Dallam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Fatalities!$B$14:$S$14</c15:sqref>
                        </c15:fullRef>
                        <c15:formulaRef>
                          <c15:sqref>Fatalities!$B$14:$P$14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8</c:v>
                      </c:pt>
                      <c:pt idx="8">
                        <c:v>1</c:v>
                      </c:pt>
                      <c:pt idx="9">
                        <c:v>4</c:v>
                      </c:pt>
                      <c:pt idx="10">
                        <c:v>3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3</c:v>
                      </c:pt>
                      <c:pt idx="14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3FB-43EF-B1A7-BF7723A1E7B3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Fatalities!$A$15</c15:sqref>
                        </c15:formulaRef>
                      </c:ext>
                    </c:extLst>
                    <c:strCache>
                      <c:ptCount val="1"/>
                      <c:pt idx="0">
                        <c:v>Dawson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Fatalities!$B$15:$S$15</c15:sqref>
                        </c15:fullRef>
                        <c15:formulaRef>
                          <c15:sqref>Fatalities!$B$15:$P$15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4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4</c:v>
                      </c:pt>
                      <c:pt idx="7">
                        <c:v>6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4</c:v>
                      </c:pt>
                      <c:pt idx="13">
                        <c:v>2</c:v>
                      </c:pt>
                      <c:pt idx="1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3FB-43EF-B1A7-BF7723A1E7B3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Fatalities!$A$16</c15:sqref>
                        </c15:formulaRef>
                      </c:ext>
                    </c:extLst>
                    <c:strCache>
                      <c:ptCount val="1"/>
                      <c:pt idx="0">
                        <c:v>Dickens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Fatalities!$B$16:$S$16</c15:sqref>
                        </c15:fullRef>
                        <c15:formulaRef>
                          <c15:sqref>Fatalities!$B$16:$P$16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A3FB-43EF-B1A7-BF7723A1E7B3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Fatalities!$A$18</c15:sqref>
                        </c15:formulaRef>
                      </c:ext>
                    </c:extLst>
                    <c:strCache>
                      <c:ptCount val="1"/>
                      <c:pt idx="0">
                        <c:v>Edwards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Fatalities!$B$18:$S$18</c15:sqref>
                        </c15:fullRef>
                        <c15:formulaRef>
                          <c15:sqref>Fatalities!$B$18:$P$18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0</c:v>
                      </c:pt>
                      <c:pt idx="14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3FB-43EF-B1A7-BF7723A1E7B3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Fatalities!$A$19</c15:sqref>
                        </c15:formulaRef>
                      </c:ext>
                    </c:extLst>
                    <c:strCache>
                      <c:ptCount val="1"/>
                      <c:pt idx="0">
                        <c:v>Fisher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Fatalities!$B$19:$S$19</c15:sqref>
                        </c15:fullRef>
                        <c15:formulaRef>
                          <c15:sqref>Fatalities!$B$19:$P$19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6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3FB-43EF-B1A7-BF7723A1E7B3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Fatalities!$A$20</c15:sqref>
                        </c15:formulaRef>
                      </c:ext>
                    </c:extLst>
                    <c:strCache>
                      <c:ptCount val="1"/>
                      <c:pt idx="0">
                        <c:v>Floyd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Fatalities!$B$20:$S$20</c15:sqref>
                        </c15:fullRef>
                        <c15:formulaRef>
                          <c15:sqref>Fatalities!$B$20:$P$20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5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3FB-43EF-B1A7-BF7723A1E7B3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Fatalities!$A$21</c15:sqref>
                        </c15:formulaRef>
                      </c:ext>
                    </c:extLst>
                    <c:strCache>
                      <c:ptCount val="1"/>
                      <c:pt idx="0">
                        <c:v>Gaines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Fatalities!$B$21:$S$21</c15:sqref>
                        </c15:fullRef>
                        <c15:formulaRef>
                          <c15:sqref>Fatalities!$B$21:$P$21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</c:v>
                      </c:pt>
                      <c:pt idx="1">
                        <c:v>2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11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5</c:v>
                      </c:pt>
                      <c:pt idx="10">
                        <c:v>3</c:v>
                      </c:pt>
                      <c:pt idx="11">
                        <c:v>8</c:v>
                      </c:pt>
                      <c:pt idx="12">
                        <c:v>5</c:v>
                      </c:pt>
                      <c:pt idx="13">
                        <c:v>8</c:v>
                      </c:pt>
                      <c:pt idx="14">
                        <c:v>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A3FB-43EF-B1A7-BF7723A1E7B3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Fatalities!$A$22</c15:sqref>
                        </c15:formulaRef>
                      </c:ext>
                    </c:extLst>
                    <c:strCache>
                      <c:ptCount val="1"/>
                      <c:pt idx="0">
                        <c:v>Garza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Fatalities!$B$22:$S$22</c15:sqref>
                        </c15:fullRef>
                        <c15:formulaRef>
                          <c15:sqref>Fatalities!$B$22:$P$22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0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8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6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A3FB-43EF-B1A7-BF7723A1E7B3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Fatalities!$A$23</c15:sqref>
                        </c15:formulaRef>
                      </c:ext>
                    </c:extLst>
                    <c:strCache>
                      <c:ptCount val="1"/>
                      <c:pt idx="0">
                        <c:v>Glasscock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Fatalities!$B$23:$S$23</c15:sqref>
                        </c15:fullRef>
                        <c15:formulaRef>
                          <c15:sqref>Fatalities!$B$23:$P$23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8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6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4</c:v>
                      </c:pt>
                      <c:pt idx="12">
                        <c:v>9</c:v>
                      </c:pt>
                      <c:pt idx="13">
                        <c:v>1</c:v>
                      </c:pt>
                      <c:pt idx="14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A3FB-43EF-B1A7-BF7723A1E7B3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Fatalities!$A$24</c15:sqref>
                        </c15:formulaRef>
                      </c:ext>
                    </c:extLst>
                    <c:strCache>
                      <c:ptCount val="1"/>
                      <c:pt idx="0">
                        <c:v>Gray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Fatalities!$B$24:$S$24</c15:sqref>
                        </c15:fullRef>
                        <c15:formulaRef>
                          <c15:sqref>Fatalities!$B$24:$P$24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7</c:v>
                      </c:pt>
                      <c:pt idx="1">
                        <c:v>9</c:v>
                      </c:pt>
                      <c:pt idx="2">
                        <c:v>7</c:v>
                      </c:pt>
                      <c:pt idx="3">
                        <c:v>12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6</c:v>
                      </c:pt>
                      <c:pt idx="9">
                        <c:v>5</c:v>
                      </c:pt>
                      <c:pt idx="10">
                        <c:v>6</c:v>
                      </c:pt>
                      <c:pt idx="11">
                        <c:v>3</c:v>
                      </c:pt>
                      <c:pt idx="12">
                        <c:v>7</c:v>
                      </c:pt>
                      <c:pt idx="13">
                        <c:v>5</c:v>
                      </c:pt>
                      <c:pt idx="14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A3FB-43EF-B1A7-BF7723A1E7B3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Fatalities!$A$25</c15:sqref>
                        </c15:formulaRef>
                      </c:ext>
                    </c:extLst>
                    <c:strCache>
                      <c:ptCount val="1"/>
                      <c:pt idx="0">
                        <c:v>Hale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Fatalities!$B$25:$S$25</c15:sqref>
                        </c15:fullRef>
                        <c15:formulaRef>
                          <c15:sqref>Fatalities!$B$25:$P$25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12</c:v>
                      </c:pt>
                      <c:pt idx="1">
                        <c:v>14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1</c:v>
                      </c:pt>
                      <c:pt idx="7">
                        <c:v>8</c:v>
                      </c:pt>
                      <c:pt idx="8">
                        <c:v>4</c:v>
                      </c:pt>
                      <c:pt idx="9">
                        <c:v>3</c:v>
                      </c:pt>
                      <c:pt idx="10">
                        <c:v>4</c:v>
                      </c:pt>
                      <c:pt idx="11">
                        <c:v>10</c:v>
                      </c:pt>
                      <c:pt idx="12">
                        <c:v>5</c:v>
                      </c:pt>
                      <c:pt idx="13">
                        <c:v>4</c:v>
                      </c:pt>
                      <c:pt idx="14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A3FB-43EF-B1A7-BF7723A1E7B3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Fatalities!$A$26</c15:sqref>
                        </c15:formulaRef>
                      </c:ext>
                    </c:extLst>
                    <c:strCache>
                      <c:ptCount val="1"/>
                      <c:pt idx="0">
                        <c:v>Hockley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Fatalities!$B$26:$S$26</c15:sqref>
                        </c15:fullRef>
                        <c15:formulaRef>
                          <c15:sqref>Fatalities!$B$26:$P$26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5</c:v>
                      </c:pt>
                      <c:pt idx="9">
                        <c:v>7</c:v>
                      </c:pt>
                      <c:pt idx="10">
                        <c:v>4</c:v>
                      </c:pt>
                      <c:pt idx="11">
                        <c:v>0</c:v>
                      </c:pt>
                      <c:pt idx="12">
                        <c:v>6</c:v>
                      </c:pt>
                      <c:pt idx="13">
                        <c:v>3</c:v>
                      </c:pt>
                      <c:pt idx="14">
                        <c:v>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A3FB-43EF-B1A7-BF7723A1E7B3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Fatalities!$A$27</c15:sqref>
                        </c15:formulaRef>
                      </c:ext>
                    </c:extLst>
                    <c:strCache>
                      <c:ptCount val="1"/>
                      <c:pt idx="0">
                        <c:v>Howard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Fatalities!$B$27:$S$27</c15:sqref>
                        </c15:fullRef>
                        <c15:formulaRef>
                          <c15:sqref>Fatalities!$B$27:$P$27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</c:v>
                      </c:pt>
                      <c:pt idx="1">
                        <c:v>3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12</c:v>
                      </c:pt>
                      <c:pt idx="7">
                        <c:v>6</c:v>
                      </c:pt>
                      <c:pt idx="8">
                        <c:v>12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9</c:v>
                      </c:pt>
                      <c:pt idx="12">
                        <c:v>10</c:v>
                      </c:pt>
                      <c:pt idx="13">
                        <c:v>13</c:v>
                      </c:pt>
                      <c:pt idx="14">
                        <c:v>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A3FB-43EF-B1A7-BF7723A1E7B3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Fatalities!$A$28</c15:sqref>
                        </c15:formulaRef>
                      </c:ext>
                    </c:extLst>
                    <c:strCache>
                      <c:ptCount val="1"/>
                      <c:pt idx="0">
                        <c:v>Hudspeth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Fatalities!$B$28:$S$28</c15:sqref>
                        </c15:fullRef>
                        <c15:formulaRef>
                          <c15:sqref>Fatalities!$B$28:$P$28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</c:v>
                      </c:pt>
                      <c:pt idx="1">
                        <c:v>9</c:v>
                      </c:pt>
                      <c:pt idx="2">
                        <c:v>6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8</c:v>
                      </c:pt>
                      <c:pt idx="9">
                        <c:v>12</c:v>
                      </c:pt>
                      <c:pt idx="10">
                        <c:v>14</c:v>
                      </c:pt>
                      <c:pt idx="11">
                        <c:v>7</c:v>
                      </c:pt>
                      <c:pt idx="12">
                        <c:v>13</c:v>
                      </c:pt>
                      <c:pt idx="13">
                        <c:v>8</c:v>
                      </c:pt>
                      <c:pt idx="14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A3FB-43EF-B1A7-BF7723A1E7B3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Fatalities!$A$29</c15:sqref>
                        </c15:formulaRef>
                      </c:ext>
                    </c:extLst>
                    <c:strCache>
                      <c:ptCount val="1"/>
                      <c:pt idx="0">
                        <c:v>Irion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Fatalities!$B$29:$S$29</c15:sqref>
                        </c15:fullRef>
                        <c15:formulaRef>
                          <c15:sqref>Fatalities!$B$29:$P$29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5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10</c:v>
                      </c:pt>
                      <c:pt idx="8">
                        <c:v>3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A3FB-43EF-B1A7-BF7723A1E7B3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Fatalities!$A$30</c15:sqref>
                        </c15:formulaRef>
                      </c:ext>
                    </c:extLst>
                    <c:strCache>
                      <c:ptCount val="1"/>
                      <c:pt idx="0">
                        <c:v>Jeff Davis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Fatalities!$B$30:$S$30</c15:sqref>
                        </c15:fullRef>
                        <c15:formulaRef>
                          <c15:sqref>Fatalities!$B$30:$P$30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3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2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3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A3FB-43EF-B1A7-BF7723A1E7B3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Fatalities!$A$31</c15:sqref>
                        </c15:formulaRef>
                      </c:ext>
                    </c:extLst>
                    <c:strCache>
                      <c:ptCount val="1"/>
                      <c:pt idx="0">
                        <c:v>Kent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Fatalities!$B$31:$S$31</c15:sqref>
                        </c15:fullRef>
                        <c15:formulaRef>
                          <c15:sqref>Fatalities!$B$31:$P$31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A3FB-43EF-B1A7-BF7723A1E7B3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Fatalities!$A$32</c15:sqref>
                        </c15:formulaRef>
                      </c:ext>
                    </c:extLst>
                    <c:strCache>
                      <c:ptCount val="1"/>
                      <c:pt idx="0">
                        <c:v>Kimble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Fatalities!$B$32:$S$32</c15:sqref>
                        </c15:fullRef>
                        <c15:formulaRef>
                          <c15:sqref>Fatalities!$B$32:$P$32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6</c:v>
                      </c:pt>
                      <c:pt idx="5">
                        <c:v>2</c:v>
                      </c:pt>
                      <c:pt idx="6">
                        <c:v>4</c:v>
                      </c:pt>
                      <c:pt idx="7">
                        <c:v>0</c:v>
                      </c:pt>
                      <c:pt idx="8">
                        <c:v>9</c:v>
                      </c:pt>
                      <c:pt idx="9">
                        <c:v>12</c:v>
                      </c:pt>
                      <c:pt idx="10">
                        <c:v>7</c:v>
                      </c:pt>
                      <c:pt idx="11">
                        <c:v>9</c:v>
                      </c:pt>
                      <c:pt idx="12">
                        <c:v>4</c:v>
                      </c:pt>
                      <c:pt idx="13">
                        <c:v>7</c:v>
                      </c:pt>
                      <c:pt idx="14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A3FB-43EF-B1A7-BF7723A1E7B3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Fatalities!$A$33</c15:sqref>
                        </c15:formulaRef>
                      </c:ext>
                    </c:extLst>
                    <c:strCache>
                      <c:ptCount val="1"/>
                      <c:pt idx="0">
                        <c:v>King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Fatalities!$B$33:$S$33</c15:sqref>
                        </c15:fullRef>
                        <c15:formulaRef>
                          <c15:sqref>Fatalities!$B$33:$P$33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A3FB-43EF-B1A7-BF7723A1E7B3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Fatalities!$A$34</c15:sqref>
                        </c15:formulaRef>
                      </c:ext>
                    </c:extLst>
                    <c:strCache>
                      <c:ptCount val="1"/>
                      <c:pt idx="0">
                        <c:v>Knox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Fatalities!$B$34:$S$34</c15:sqref>
                        </c15:fullRef>
                        <c15:formulaRef>
                          <c15:sqref>Fatalities!$B$34:$P$34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4</c:v>
                      </c:pt>
                      <c:pt idx="14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A3FB-43EF-B1A7-BF7723A1E7B3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Fatalities!$A$35</c15:sqref>
                        </c15:formulaRef>
                      </c:ext>
                    </c:extLst>
                    <c:strCache>
                      <c:ptCount val="1"/>
                      <c:pt idx="0">
                        <c:v>Lamb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Fatalities!$B$35:$S$35</c15:sqref>
                        </c15:fullRef>
                        <c15:formulaRef>
                          <c15:sqref>Fatalities!$B$35:$P$35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</c:v>
                      </c:pt>
                      <c:pt idx="1">
                        <c:v>0</c:v>
                      </c:pt>
                      <c:pt idx="2">
                        <c:v>7</c:v>
                      </c:pt>
                      <c:pt idx="3">
                        <c:v>1</c:v>
                      </c:pt>
                      <c:pt idx="4">
                        <c:v>5</c:v>
                      </c:pt>
                      <c:pt idx="5">
                        <c:v>1</c:v>
                      </c:pt>
                      <c:pt idx="6">
                        <c:v>8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2</c:v>
                      </c:pt>
                      <c:pt idx="11">
                        <c:v>7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A3FB-43EF-B1A7-BF7723A1E7B3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Fatalities!$A$36</c15:sqref>
                        </c15:formulaRef>
                      </c:ext>
                    </c:extLst>
                    <c:strCache>
                      <c:ptCount val="1"/>
                      <c:pt idx="0">
                        <c:v>Loving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Fatalities!$B$36:$S$36</c15:sqref>
                        </c15:fullRef>
                        <c15:formulaRef>
                          <c15:sqref>Fatalities!$B$36:$P$36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5</c:v>
                      </c:pt>
                      <c:pt idx="12">
                        <c:v>3</c:v>
                      </c:pt>
                      <c:pt idx="13">
                        <c:v>1</c:v>
                      </c:pt>
                      <c:pt idx="14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A3FB-43EF-B1A7-BF7723A1E7B3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Fatalities!$A$37</c15:sqref>
                        </c15:formulaRef>
                      </c:ext>
                    </c:extLst>
                    <c:strCache>
                      <c:ptCount val="1"/>
                      <c:pt idx="0">
                        <c:v>Lubbock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Fatalities!$B$37:$S$37</c15:sqref>
                        </c15:fullRef>
                        <c15:formulaRef>
                          <c15:sqref>Fatalities!$B$37:$P$37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21</c:v>
                      </c:pt>
                      <c:pt idx="1">
                        <c:v>45</c:v>
                      </c:pt>
                      <c:pt idx="2">
                        <c:v>37</c:v>
                      </c:pt>
                      <c:pt idx="3">
                        <c:v>39</c:v>
                      </c:pt>
                      <c:pt idx="4">
                        <c:v>38</c:v>
                      </c:pt>
                      <c:pt idx="5">
                        <c:v>3</c:v>
                      </c:pt>
                      <c:pt idx="6">
                        <c:v>32</c:v>
                      </c:pt>
                      <c:pt idx="7">
                        <c:v>42</c:v>
                      </c:pt>
                      <c:pt idx="8">
                        <c:v>40</c:v>
                      </c:pt>
                      <c:pt idx="9">
                        <c:v>43</c:v>
                      </c:pt>
                      <c:pt idx="10">
                        <c:v>42</c:v>
                      </c:pt>
                      <c:pt idx="11">
                        <c:v>24</c:v>
                      </c:pt>
                      <c:pt idx="12">
                        <c:v>62</c:v>
                      </c:pt>
                      <c:pt idx="13">
                        <c:v>39</c:v>
                      </c:pt>
                      <c:pt idx="14">
                        <c:v>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A3FB-43EF-B1A7-BF7723A1E7B3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Fatalities!$A$38</c15:sqref>
                        </c15:formulaRef>
                      </c:ext>
                    </c:extLst>
                    <c:strCache>
                      <c:ptCount val="1"/>
                      <c:pt idx="0">
                        <c:v>Lynn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Fatalities!$B$38:$S$38</c15:sqref>
                        </c15:fullRef>
                        <c15:formulaRef>
                          <c15:sqref>Fatalities!$B$38:$P$38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7</c:v>
                      </c:pt>
                      <c:pt idx="2">
                        <c:v>3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6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3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A3FB-43EF-B1A7-BF7723A1E7B3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Fatalities!$A$39</c15:sqref>
                        </c15:formulaRef>
                      </c:ext>
                    </c:extLst>
                    <c:strCache>
                      <c:ptCount val="1"/>
                      <c:pt idx="0">
                        <c:v>Martin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Fatalities!$B$39:$S$39</c15:sqref>
                        </c15:fullRef>
                        <c15:formulaRef>
                          <c15:sqref>Fatalities!$B$39:$P$39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1</c:v>
                      </c:pt>
                      <c:pt idx="4">
                        <c:v>5</c:v>
                      </c:pt>
                      <c:pt idx="5">
                        <c:v>7</c:v>
                      </c:pt>
                      <c:pt idx="6">
                        <c:v>3</c:v>
                      </c:pt>
                      <c:pt idx="7">
                        <c:v>9</c:v>
                      </c:pt>
                      <c:pt idx="8">
                        <c:v>11</c:v>
                      </c:pt>
                      <c:pt idx="9">
                        <c:v>6</c:v>
                      </c:pt>
                      <c:pt idx="10">
                        <c:v>5</c:v>
                      </c:pt>
                      <c:pt idx="11">
                        <c:v>8</c:v>
                      </c:pt>
                      <c:pt idx="12">
                        <c:v>11</c:v>
                      </c:pt>
                      <c:pt idx="13">
                        <c:v>6</c:v>
                      </c:pt>
                      <c:pt idx="14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A3FB-43EF-B1A7-BF7723A1E7B3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Fatalities!$A$40</c15:sqref>
                        </c15:formulaRef>
                      </c:ext>
                    </c:extLst>
                    <c:strCache>
                      <c:ptCount val="1"/>
                      <c:pt idx="0">
                        <c:v>McCulloch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Fatalities!$B$40:$S$40</c15:sqref>
                        </c15:fullRef>
                        <c15:formulaRef>
                          <c15:sqref>Fatalities!$B$40:$P$40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9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4</c:v>
                      </c:pt>
                      <c:pt idx="12">
                        <c:v>5</c:v>
                      </c:pt>
                      <c:pt idx="13">
                        <c:v>3</c:v>
                      </c:pt>
                      <c:pt idx="14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A3FB-43EF-B1A7-BF7723A1E7B3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Fatalities!$A$41</c15:sqref>
                        </c15:formulaRef>
                      </c:ext>
                    </c:extLst>
                    <c:strCache>
                      <c:ptCount val="1"/>
                      <c:pt idx="0">
                        <c:v>Menard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Fatalities!$B$41:$S$41</c15:sqref>
                        </c15:fullRef>
                        <c15:formulaRef>
                          <c15:sqref>Fatalities!$B$41:$P$41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4</c:v>
                      </c:pt>
                      <c:pt idx="5">
                        <c:v>3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A3FB-43EF-B1A7-BF7723A1E7B3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Fatalities!$A$43</c15:sqref>
                        </c15:formulaRef>
                      </c:ext>
                    </c:extLst>
                    <c:strCache>
                      <c:ptCount val="1"/>
                      <c:pt idx="0">
                        <c:v>Mitchell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Fatalities!$B$43:$S$43</c15:sqref>
                        </c15:fullRef>
                        <c15:formulaRef>
                          <c15:sqref>Fatalities!$B$43:$P$43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7</c:v>
                      </c:pt>
                      <c:pt idx="1">
                        <c:v>7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1</c:v>
                      </c:pt>
                      <c:pt idx="7">
                        <c:v>4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A3FB-43EF-B1A7-BF7723A1E7B3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Fatalities!$A$44</c15:sqref>
                        </c15:formulaRef>
                      </c:ext>
                    </c:extLst>
                    <c:strCache>
                      <c:ptCount val="1"/>
                      <c:pt idx="0">
                        <c:v>Moore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Fatalities!$B$44:$S$44</c15:sqref>
                        </c15:fullRef>
                        <c15:formulaRef>
                          <c15:sqref>Fatalities!$B$44:$P$44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</c:v>
                      </c:pt>
                      <c:pt idx="1">
                        <c:v>7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17</c:v>
                      </c:pt>
                      <c:pt idx="7">
                        <c:v>8</c:v>
                      </c:pt>
                      <c:pt idx="8">
                        <c:v>4</c:v>
                      </c:pt>
                      <c:pt idx="9">
                        <c:v>6</c:v>
                      </c:pt>
                      <c:pt idx="10">
                        <c:v>5</c:v>
                      </c:pt>
                      <c:pt idx="11">
                        <c:v>7</c:v>
                      </c:pt>
                      <c:pt idx="12">
                        <c:v>4</c:v>
                      </c:pt>
                      <c:pt idx="13">
                        <c:v>5</c:v>
                      </c:pt>
                      <c:pt idx="14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A3FB-43EF-B1A7-BF7723A1E7B3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Fatalities!$A$45</c15:sqref>
                        </c15:formulaRef>
                      </c:ext>
                    </c:extLst>
                    <c:strCache>
                      <c:ptCount val="1"/>
                      <c:pt idx="0">
                        <c:v>Motley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Fatalities!$B$45:$S$45</c15:sqref>
                        </c15:fullRef>
                        <c15:formulaRef>
                          <c15:sqref>Fatalities!$B$45:$P$45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A3FB-43EF-B1A7-BF7723A1E7B3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Fatalities!$A$46</c15:sqref>
                        </c15:formulaRef>
                      </c:ext>
                    </c:extLst>
                    <c:strCache>
                      <c:ptCount val="1"/>
                      <c:pt idx="0">
                        <c:v>Nolan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Fatalities!$B$46:$S$46</c15:sqref>
                        </c15:fullRef>
                        <c15:formulaRef>
                          <c15:sqref>Fatalities!$B$46:$P$46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</c:v>
                      </c:pt>
                      <c:pt idx="1">
                        <c:v>10</c:v>
                      </c:pt>
                      <c:pt idx="2">
                        <c:v>4</c:v>
                      </c:pt>
                      <c:pt idx="3">
                        <c:v>2</c:v>
                      </c:pt>
                      <c:pt idx="4">
                        <c:v>5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6</c:v>
                      </c:pt>
                      <c:pt idx="8">
                        <c:v>2</c:v>
                      </c:pt>
                      <c:pt idx="9">
                        <c:v>10</c:v>
                      </c:pt>
                      <c:pt idx="10">
                        <c:v>16</c:v>
                      </c:pt>
                      <c:pt idx="11">
                        <c:v>9</c:v>
                      </c:pt>
                      <c:pt idx="12">
                        <c:v>10</c:v>
                      </c:pt>
                      <c:pt idx="13">
                        <c:v>5</c:v>
                      </c:pt>
                      <c:pt idx="14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A3FB-43EF-B1A7-BF7723A1E7B3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Fatalities!$A$47</c15:sqref>
                        </c15:formulaRef>
                      </c:ext>
                    </c:extLst>
                    <c:strCache>
                      <c:ptCount val="1"/>
                      <c:pt idx="0">
                        <c:v>Ochiltree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Fatalities!$B$47:$S$47</c15:sqref>
                        </c15:fullRef>
                        <c15:formulaRef>
                          <c15:sqref>Fatalities!$B$47:$P$47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6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6</c:v>
                      </c:pt>
                      <c:pt idx="5">
                        <c:v>2</c:v>
                      </c:pt>
                      <c:pt idx="6">
                        <c:v>4</c:v>
                      </c:pt>
                      <c:pt idx="7">
                        <c:v>9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2</c:v>
                      </c:pt>
                      <c:pt idx="12">
                        <c:v>4</c:v>
                      </c:pt>
                      <c:pt idx="13">
                        <c:v>1</c:v>
                      </c:pt>
                      <c:pt idx="14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A3FB-43EF-B1A7-BF7723A1E7B3}"/>
                  </c:ext>
                </c:extLst>
              </c15:ser>
            </c15:filteredLineSeries>
            <c15:filteredLine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Fatalities!$A$48</c15:sqref>
                        </c15:formulaRef>
                      </c:ext>
                    </c:extLst>
                    <c:strCache>
                      <c:ptCount val="1"/>
                      <c:pt idx="0">
                        <c:v>Pecos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Fatalities!$B$48:$S$48</c15:sqref>
                        </c15:fullRef>
                        <c15:formulaRef>
                          <c15:sqref>Fatalities!$B$48:$P$48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</c:v>
                      </c:pt>
                      <c:pt idx="1">
                        <c:v>5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15</c:v>
                      </c:pt>
                      <c:pt idx="5">
                        <c:v>5</c:v>
                      </c:pt>
                      <c:pt idx="6">
                        <c:v>7</c:v>
                      </c:pt>
                      <c:pt idx="7">
                        <c:v>17</c:v>
                      </c:pt>
                      <c:pt idx="8">
                        <c:v>12</c:v>
                      </c:pt>
                      <c:pt idx="9">
                        <c:v>9</c:v>
                      </c:pt>
                      <c:pt idx="10">
                        <c:v>19</c:v>
                      </c:pt>
                      <c:pt idx="11">
                        <c:v>10</c:v>
                      </c:pt>
                      <c:pt idx="12">
                        <c:v>7</c:v>
                      </c:pt>
                      <c:pt idx="13">
                        <c:v>4</c:v>
                      </c:pt>
                      <c:pt idx="14">
                        <c:v>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A3FB-43EF-B1A7-BF7723A1E7B3}"/>
                  </c:ext>
                </c:extLst>
              </c15:ser>
            </c15:filteredLineSeries>
            <c15:filteredLine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Fatalities!$A$49</c15:sqref>
                        </c15:formulaRef>
                      </c:ext>
                    </c:extLst>
                    <c:strCache>
                      <c:ptCount val="1"/>
                      <c:pt idx="0">
                        <c:v>Potter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Fatalities!$B$49:$S$49</c15:sqref>
                        </c15:fullRef>
                        <c15:formulaRef>
                          <c15:sqref>Fatalities!$B$49:$P$49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22</c:v>
                      </c:pt>
                      <c:pt idx="1">
                        <c:v>22</c:v>
                      </c:pt>
                      <c:pt idx="2">
                        <c:v>19</c:v>
                      </c:pt>
                      <c:pt idx="3">
                        <c:v>21</c:v>
                      </c:pt>
                      <c:pt idx="4">
                        <c:v>24</c:v>
                      </c:pt>
                      <c:pt idx="5">
                        <c:v>32</c:v>
                      </c:pt>
                      <c:pt idx="6">
                        <c:v>32</c:v>
                      </c:pt>
                      <c:pt idx="7">
                        <c:v>26</c:v>
                      </c:pt>
                      <c:pt idx="8">
                        <c:v>19</c:v>
                      </c:pt>
                      <c:pt idx="9">
                        <c:v>29</c:v>
                      </c:pt>
                      <c:pt idx="10">
                        <c:v>32</c:v>
                      </c:pt>
                      <c:pt idx="11">
                        <c:v>22</c:v>
                      </c:pt>
                      <c:pt idx="12">
                        <c:v>28</c:v>
                      </c:pt>
                      <c:pt idx="13">
                        <c:v>21</c:v>
                      </c:pt>
                      <c:pt idx="14">
                        <c:v>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A3FB-43EF-B1A7-BF7723A1E7B3}"/>
                  </c:ext>
                </c:extLst>
              </c15:ser>
            </c15:filteredLineSeries>
            <c15:filteredLine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Fatalities!$A$50</c15:sqref>
                        </c15:formulaRef>
                      </c:ext>
                    </c:extLst>
                    <c:strCache>
                      <c:ptCount val="1"/>
                      <c:pt idx="0">
                        <c:v>Presidio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Fatalities!$B$50:$S$50</c15:sqref>
                        </c15:fullRef>
                        <c15:formulaRef>
                          <c15:sqref>Fatalities!$B$50:$P$50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A3FB-43EF-B1A7-BF7723A1E7B3}"/>
                  </c:ext>
                </c:extLst>
              </c15:ser>
            </c15:filteredLineSeries>
            <c15:filteredLineSeries>
              <c15:ser>
                <c:idx val="49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Fatalities!$A$51</c15:sqref>
                        </c15:formulaRef>
                      </c:ext>
                    </c:extLst>
                    <c:strCache>
                      <c:ptCount val="1"/>
                      <c:pt idx="0">
                        <c:v>Randall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Fatalities!$B$51:$S$51</c15:sqref>
                        </c15:fullRef>
                        <c15:formulaRef>
                          <c15:sqref>Fatalities!$B$51:$P$51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15</c:v>
                      </c:pt>
                      <c:pt idx="1">
                        <c:v>14</c:v>
                      </c:pt>
                      <c:pt idx="2">
                        <c:v>9</c:v>
                      </c:pt>
                      <c:pt idx="3">
                        <c:v>8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14</c:v>
                      </c:pt>
                      <c:pt idx="9">
                        <c:v>14</c:v>
                      </c:pt>
                      <c:pt idx="10">
                        <c:v>7</c:v>
                      </c:pt>
                      <c:pt idx="11">
                        <c:v>10</c:v>
                      </c:pt>
                      <c:pt idx="12">
                        <c:v>16</c:v>
                      </c:pt>
                      <c:pt idx="13">
                        <c:v>13</c:v>
                      </c:pt>
                      <c:pt idx="14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A3FB-43EF-B1A7-BF7723A1E7B3}"/>
                  </c:ext>
                </c:extLst>
              </c15:ser>
            </c15:filteredLineSeries>
            <c15:filteredLineSeries>
              <c15:ser>
                <c:idx val="50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Fatalities!$A$52</c15:sqref>
                        </c15:formulaRef>
                      </c:ext>
                    </c:extLst>
                    <c:strCache>
                      <c:ptCount val="1"/>
                      <c:pt idx="0">
                        <c:v>Reagan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Fatalities!$B$52:$S$52</c15:sqref>
                        </c15:fullRef>
                        <c15:formulaRef>
                          <c15:sqref>Fatalities!$B$52:$P$52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4</c:v>
                      </c:pt>
                      <c:pt idx="7">
                        <c:v>5</c:v>
                      </c:pt>
                      <c:pt idx="8">
                        <c:v>6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1</c:v>
                      </c:pt>
                      <c:pt idx="14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A3FB-43EF-B1A7-BF7723A1E7B3}"/>
                  </c:ext>
                </c:extLst>
              </c15:ser>
            </c15:filteredLineSeries>
            <c15:filteredLineSeries>
              <c15:ser>
                <c:idx val="51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Fatalities!$A$53</c15:sqref>
                        </c15:formulaRef>
                      </c:ext>
                    </c:extLst>
                    <c:strCache>
                      <c:ptCount val="1"/>
                      <c:pt idx="0">
                        <c:v>Reeves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Fatalities!$B$53:$S$53</c15:sqref>
                        </c15:fullRef>
                        <c15:formulaRef>
                          <c15:sqref>Fatalities!$B$53:$P$53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17</c:v>
                      </c:pt>
                      <c:pt idx="1">
                        <c:v>10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7</c:v>
                      </c:pt>
                      <c:pt idx="5">
                        <c:v>17</c:v>
                      </c:pt>
                      <c:pt idx="6">
                        <c:v>17</c:v>
                      </c:pt>
                      <c:pt idx="7">
                        <c:v>12</c:v>
                      </c:pt>
                      <c:pt idx="8">
                        <c:v>21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30</c:v>
                      </c:pt>
                      <c:pt idx="12">
                        <c:v>14</c:v>
                      </c:pt>
                      <c:pt idx="13">
                        <c:v>10</c:v>
                      </c:pt>
                      <c:pt idx="14">
                        <c:v>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A3FB-43EF-B1A7-BF7723A1E7B3}"/>
                  </c:ext>
                </c:extLst>
              </c15:ser>
            </c15:filteredLineSeries>
            <c15:filteredLineSeries>
              <c15:ser>
                <c:idx val="52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Fatalities!$A$54</c15:sqref>
                        </c15:formulaRef>
                      </c:ext>
                    </c:extLst>
                    <c:strCache>
                      <c:ptCount val="1"/>
                      <c:pt idx="0">
                        <c:v>Roberts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Fatalities!$B$54:$S$54</c15:sqref>
                        </c15:fullRef>
                        <c15:formulaRef>
                          <c15:sqref>Fatalities!$B$54:$P$54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1</c:v>
                      </c:pt>
                      <c:pt idx="2">
                        <c:v>6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5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A3FB-43EF-B1A7-BF7723A1E7B3}"/>
                  </c:ext>
                </c:extLst>
              </c15:ser>
            </c15:filteredLineSeries>
            <c15:filteredLineSeries>
              <c15:ser>
                <c:idx val="53"/>
                <c:order val="5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Fatalities!$A$55</c15:sqref>
                        </c15:formulaRef>
                      </c:ext>
                    </c:extLst>
                    <c:strCache>
                      <c:ptCount val="1"/>
                      <c:pt idx="0">
                        <c:v>Runnels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Fatalities!$B$55:$S$55</c15:sqref>
                        </c15:fullRef>
                        <c15:formulaRef>
                          <c15:sqref>Fatalities!$B$55:$P$55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2</c:v>
                      </c:pt>
                      <c:pt idx="2">
                        <c:v>11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6</c:v>
                      </c:pt>
                      <c:pt idx="6">
                        <c:v>1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1">
                        <c:v>4</c:v>
                      </c:pt>
                      <c:pt idx="12">
                        <c:v>1</c:v>
                      </c:pt>
                      <c:pt idx="13">
                        <c:v>6</c:v>
                      </c:pt>
                      <c:pt idx="14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A3FB-43EF-B1A7-BF7723A1E7B3}"/>
                  </c:ext>
                </c:extLst>
              </c15:ser>
            </c15:filteredLineSeries>
            <c15:filteredLineSeries>
              <c15:ser>
                <c:idx val="54"/>
                <c:order val="5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Fatalities!$A$56</c15:sqref>
                        </c15:formulaRef>
                      </c:ext>
                    </c:extLst>
                    <c:strCache>
                      <c:ptCount val="1"/>
                      <c:pt idx="0">
                        <c:v>Schleicher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Fatalities!$B$56:$S$56</c15:sqref>
                        </c15:fullRef>
                        <c15:formulaRef>
                          <c15:sqref>Fatalities!$B$56:$P$56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5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A3FB-43EF-B1A7-BF7723A1E7B3}"/>
                  </c:ext>
                </c:extLst>
              </c15:ser>
            </c15:filteredLineSeries>
            <c15:filteredLineSeries>
              <c15:ser>
                <c:idx val="55"/>
                <c:order val="5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Fatalities!$A$57</c15:sqref>
                        </c15:formulaRef>
                      </c:ext>
                    </c:extLst>
                    <c:strCache>
                      <c:ptCount val="1"/>
                      <c:pt idx="0">
                        <c:v>Scurry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Fatalities!$B$57:$S$57</c15:sqref>
                        </c15:fullRef>
                        <c15:formulaRef>
                          <c15:sqref>Fatalities!$B$57:$P$57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6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6</c:v>
                      </c:pt>
                      <c:pt idx="8">
                        <c:v>4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8</c:v>
                      </c:pt>
                      <c:pt idx="12">
                        <c:v>3</c:v>
                      </c:pt>
                      <c:pt idx="13">
                        <c:v>6</c:v>
                      </c:pt>
                      <c:pt idx="14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A3FB-43EF-B1A7-BF7723A1E7B3}"/>
                  </c:ext>
                </c:extLst>
              </c15:ser>
            </c15:filteredLineSeries>
            <c15:filteredLineSeries>
              <c15:ser>
                <c:idx val="56"/>
                <c:order val="5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Fatalities!$A$58</c15:sqref>
                        </c15:formulaRef>
                      </c:ext>
                    </c:extLst>
                    <c:strCache>
                      <c:ptCount val="1"/>
                      <c:pt idx="0">
                        <c:v>Sherman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Fatalities!$B$58:$S$58</c15:sqref>
                        </c15:fullRef>
                        <c15:formulaRef>
                          <c15:sqref>Fatalities!$B$58:$P$58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4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0</c:v>
                      </c:pt>
                      <c:pt idx="5">
                        <c:v>5</c:v>
                      </c:pt>
                      <c:pt idx="6">
                        <c:v>2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</c:v>
                      </c:pt>
                      <c:pt idx="12">
                        <c:v>8</c:v>
                      </c:pt>
                      <c:pt idx="13">
                        <c:v>5</c:v>
                      </c:pt>
                      <c:pt idx="14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A3FB-43EF-B1A7-BF7723A1E7B3}"/>
                  </c:ext>
                </c:extLst>
              </c15:ser>
            </c15:filteredLineSeries>
            <c15:filteredLineSeries>
              <c15:ser>
                <c:idx val="57"/>
                <c:order val="5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Fatalities!$A$59</c15:sqref>
                        </c15:formulaRef>
                      </c:ext>
                    </c:extLst>
                    <c:strCache>
                      <c:ptCount val="1"/>
                      <c:pt idx="0">
                        <c:v>Sterling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Fatalities!$B$59:$S$59</c15:sqref>
                        </c15:fullRef>
                        <c15:formulaRef>
                          <c15:sqref>Fatalities!$B$59:$P$59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</c:v>
                      </c:pt>
                      <c:pt idx="12">
                        <c:v>3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A3FB-43EF-B1A7-BF7723A1E7B3}"/>
                  </c:ext>
                </c:extLst>
              </c15:ser>
            </c15:filteredLineSeries>
            <c15:filteredLineSeries>
              <c15:ser>
                <c:idx val="58"/>
                <c:order val="5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Fatalities!$A$60</c15:sqref>
                        </c15:formulaRef>
                      </c:ext>
                    </c:extLst>
                    <c:strCache>
                      <c:ptCount val="1"/>
                      <c:pt idx="0">
                        <c:v>Stonewall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Fatalities!$B$60:$S$60</c15:sqref>
                        </c15:fullRef>
                        <c15:formulaRef>
                          <c15:sqref>Fatalities!$B$60:$P$60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A3FB-43EF-B1A7-BF7723A1E7B3}"/>
                  </c:ext>
                </c:extLst>
              </c15:ser>
            </c15:filteredLineSeries>
            <c15:filteredLineSeries>
              <c15:ser>
                <c:idx val="59"/>
                <c:order val="5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Fatalities!$A$61</c15:sqref>
                        </c15:formulaRef>
                      </c:ext>
                    </c:extLst>
                    <c:strCache>
                      <c:ptCount val="1"/>
                      <c:pt idx="0">
                        <c:v>Sutton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Fatalities!$B$61:$S$61</c15:sqref>
                        </c15:fullRef>
                        <c15:formulaRef>
                          <c15:sqref>Fatalities!$B$61:$P$61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4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7</c:v>
                      </c:pt>
                      <c:pt idx="6">
                        <c:v>6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A3FB-43EF-B1A7-BF7723A1E7B3}"/>
                  </c:ext>
                </c:extLst>
              </c15:ser>
            </c15:filteredLineSeries>
            <c15:filteredLineSeries>
              <c15:ser>
                <c:idx val="60"/>
                <c:order val="6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Fatalities!$A$62</c15:sqref>
                        </c15:formulaRef>
                      </c:ext>
                    </c:extLst>
                    <c:strCache>
                      <c:ptCount val="1"/>
                      <c:pt idx="0">
                        <c:v>Swisher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Fatalities!$B$62:$S$62</c15:sqref>
                        </c15:fullRef>
                        <c15:formulaRef>
                          <c15:sqref>Fatalities!$B$62:$P$62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C-A3FB-43EF-B1A7-BF7723A1E7B3}"/>
                  </c:ext>
                </c:extLst>
              </c15:ser>
            </c15:filteredLineSeries>
            <c15:filteredLineSeries>
              <c15:ser>
                <c:idx val="61"/>
                <c:order val="6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Fatalities!$A$63</c15:sqref>
                        </c15:formulaRef>
                      </c:ext>
                    </c:extLst>
                    <c:strCache>
                      <c:ptCount val="1"/>
                      <c:pt idx="0">
                        <c:v>Taylor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Fatalities!$B$63:$S$63</c15:sqref>
                        </c15:fullRef>
                        <c15:formulaRef>
                          <c15:sqref>Fatalities!$B$63:$P$63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17</c:v>
                      </c:pt>
                      <c:pt idx="1">
                        <c:v>24</c:v>
                      </c:pt>
                      <c:pt idx="2">
                        <c:v>17</c:v>
                      </c:pt>
                      <c:pt idx="3">
                        <c:v>14</c:v>
                      </c:pt>
                      <c:pt idx="4">
                        <c:v>16</c:v>
                      </c:pt>
                      <c:pt idx="5">
                        <c:v>22</c:v>
                      </c:pt>
                      <c:pt idx="6">
                        <c:v>20</c:v>
                      </c:pt>
                      <c:pt idx="7">
                        <c:v>26</c:v>
                      </c:pt>
                      <c:pt idx="8">
                        <c:v>29</c:v>
                      </c:pt>
                      <c:pt idx="9">
                        <c:v>17</c:v>
                      </c:pt>
                      <c:pt idx="10">
                        <c:v>15</c:v>
                      </c:pt>
                      <c:pt idx="11">
                        <c:v>25</c:v>
                      </c:pt>
                      <c:pt idx="12">
                        <c:v>13</c:v>
                      </c:pt>
                      <c:pt idx="13">
                        <c:v>19</c:v>
                      </c:pt>
                      <c:pt idx="14">
                        <c:v>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A3FB-43EF-B1A7-BF7723A1E7B3}"/>
                  </c:ext>
                </c:extLst>
              </c15:ser>
            </c15:filteredLineSeries>
            <c15:filteredLineSeries>
              <c15:ser>
                <c:idx val="62"/>
                <c:order val="6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Fatalities!$A$64</c15:sqref>
                        </c15:formulaRef>
                      </c:ext>
                    </c:extLst>
                    <c:strCache>
                      <c:ptCount val="1"/>
                      <c:pt idx="0">
                        <c:v>Terrell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Fatalities!$B$64:$S$64</c15:sqref>
                        </c15:fullRef>
                        <c15:formulaRef>
                          <c15:sqref>Fatalities!$B$64:$P$64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5</c:v>
                      </c:pt>
                      <c:pt idx="13">
                        <c:v>1</c:v>
                      </c:pt>
                      <c:pt idx="14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A3FB-43EF-B1A7-BF7723A1E7B3}"/>
                  </c:ext>
                </c:extLst>
              </c15:ser>
            </c15:filteredLineSeries>
            <c15:filteredLineSeries>
              <c15:ser>
                <c:idx val="63"/>
                <c:order val="6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Fatalities!$A$65</c15:sqref>
                        </c15:formulaRef>
                      </c:ext>
                    </c:extLst>
                    <c:strCache>
                      <c:ptCount val="1"/>
                      <c:pt idx="0">
                        <c:v>Terry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Fatalities!$B$65:$S$65</c15:sqref>
                        </c15:fullRef>
                        <c15:formulaRef>
                          <c15:sqref>Fatalities!$B$65:$P$65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7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6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A3FB-43EF-B1A7-BF7723A1E7B3}"/>
                  </c:ext>
                </c:extLst>
              </c15:ser>
            </c15:filteredLineSeries>
            <c15:filteredLineSeries>
              <c15:ser>
                <c:idx val="64"/>
                <c:order val="6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Fatalities!$A$66</c15:sqref>
                        </c15:formulaRef>
                      </c:ext>
                    </c:extLst>
                    <c:strCache>
                      <c:ptCount val="1"/>
                      <c:pt idx="0">
                        <c:v>Tom Green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Fatalities!$B$66:$S$66</c15:sqref>
                        </c15:fullRef>
                        <c15:formulaRef>
                          <c15:sqref>Fatalities!$B$66:$P$66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11</c:v>
                      </c:pt>
                      <c:pt idx="1">
                        <c:v>10</c:v>
                      </c:pt>
                      <c:pt idx="2">
                        <c:v>11</c:v>
                      </c:pt>
                      <c:pt idx="3">
                        <c:v>10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15</c:v>
                      </c:pt>
                      <c:pt idx="7">
                        <c:v>15</c:v>
                      </c:pt>
                      <c:pt idx="8">
                        <c:v>17</c:v>
                      </c:pt>
                      <c:pt idx="9">
                        <c:v>7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7</c:v>
                      </c:pt>
                      <c:pt idx="13">
                        <c:v>15</c:v>
                      </c:pt>
                      <c:pt idx="14">
                        <c:v>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A3FB-43EF-B1A7-BF7723A1E7B3}"/>
                  </c:ext>
                </c:extLst>
              </c15:ser>
            </c15:filteredLineSeries>
            <c15:filteredLineSeries>
              <c15:ser>
                <c:idx val="65"/>
                <c:order val="6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Fatalities!$A$67</c15:sqref>
                        </c15:formulaRef>
                      </c:ext>
                    </c:extLst>
                    <c:strCache>
                      <c:ptCount val="1"/>
                      <c:pt idx="0">
                        <c:v>Upton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Fatalities!$B$67:$S$67</c15:sqref>
                        </c15:fullRef>
                        <c15:formulaRef>
                          <c15:sqref>Fatalities!$B$67:$P$67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1</c:v>
                      </c:pt>
                      <c:pt idx="7">
                        <c:v>8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  <c:pt idx="12">
                        <c:v>7</c:v>
                      </c:pt>
                      <c:pt idx="13">
                        <c:v>1</c:v>
                      </c:pt>
                      <c:pt idx="14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A3FB-43EF-B1A7-BF7723A1E7B3}"/>
                  </c:ext>
                </c:extLst>
              </c15:ser>
            </c15:filteredLineSeries>
            <c15:filteredLineSeries>
              <c15:ser>
                <c:idx val="66"/>
                <c:order val="6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Fatalities!$A$68</c15:sqref>
                        </c15:formulaRef>
                      </c:ext>
                    </c:extLst>
                    <c:strCache>
                      <c:ptCount val="1"/>
                      <c:pt idx="0">
                        <c:v>Val Verde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Fatalities!$B$68:$S$68</c15:sqref>
                        </c15:fullRef>
                        <c15:formulaRef>
                          <c15:sqref>Fatalities!$B$68:$P$68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7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2</c:v>
                      </c:pt>
                      <c:pt idx="5">
                        <c:v>6</c:v>
                      </c:pt>
                      <c:pt idx="6">
                        <c:v>8</c:v>
                      </c:pt>
                      <c:pt idx="7">
                        <c:v>4</c:v>
                      </c:pt>
                      <c:pt idx="8">
                        <c:v>8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6</c:v>
                      </c:pt>
                      <c:pt idx="13">
                        <c:v>3</c:v>
                      </c:pt>
                      <c:pt idx="14">
                        <c:v>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A3FB-43EF-B1A7-BF7723A1E7B3}"/>
                  </c:ext>
                </c:extLst>
              </c15:ser>
            </c15:filteredLineSeries>
            <c15:filteredLineSeries>
              <c15:ser>
                <c:idx val="67"/>
                <c:order val="6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Fatalities!$A$69</c15:sqref>
                        </c15:formulaRef>
                      </c:ext>
                    </c:extLst>
                    <c:strCache>
                      <c:ptCount val="1"/>
                      <c:pt idx="0">
                        <c:v>Ward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Fatalities!$B$69:$S$69</c15:sqref>
                        </c15:fullRef>
                        <c15:formulaRef>
                          <c15:sqref>Fatalities!$B$69:$P$69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15</c:v>
                      </c:pt>
                      <c:pt idx="6">
                        <c:v>6</c:v>
                      </c:pt>
                      <c:pt idx="7">
                        <c:v>19</c:v>
                      </c:pt>
                      <c:pt idx="8">
                        <c:v>10</c:v>
                      </c:pt>
                      <c:pt idx="9">
                        <c:v>9</c:v>
                      </c:pt>
                      <c:pt idx="10">
                        <c:v>12</c:v>
                      </c:pt>
                      <c:pt idx="11">
                        <c:v>18</c:v>
                      </c:pt>
                      <c:pt idx="12">
                        <c:v>11</c:v>
                      </c:pt>
                      <c:pt idx="13">
                        <c:v>7</c:v>
                      </c:pt>
                      <c:pt idx="14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A3FB-43EF-B1A7-BF7723A1E7B3}"/>
                  </c:ext>
                </c:extLst>
              </c15:ser>
            </c15:filteredLineSeries>
            <c15:filteredLineSeries>
              <c15:ser>
                <c:idx val="68"/>
                <c:order val="6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Fatalities!$A$70</c15:sqref>
                        </c15:formulaRef>
                      </c:ext>
                    </c:extLst>
                    <c:strCache>
                      <c:ptCount val="1"/>
                      <c:pt idx="0">
                        <c:v>Winkler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Fatalities!$B$70:$S$70</c15:sqref>
                        </c15:fullRef>
                        <c15:formulaRef>
                          <c15:sqref>Fatalities!$B$70:$P$70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4</c:v>
                      </c:pt>
                      <c:pt idx="8">
                        <c:v>8</c:v>
                      </c:pt>
                      <c:pt idx="9">
                        <c:v>2</c:v>
                      </c:pt>
                      <c:pt idx="10">
                        <c:v>6</c:v>
                      </c:pt>
                      <c:pt idx="11">
                        <c:v>19</c:v>
                      </c:pt>
                      <c:pt idx="12">
                        <c:v>4</c:v>
                      </c:pt>
                      <c:pt idx="13">
                        <c:v>7</c:v>
                      </c:pt>
                      <c:pt idx="14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A3FB-43EF-B1A7-BF7723A1E7B3}"/>
                  </c:ext>
                </c:extLst>
              </c15:ser>
            </c15:filteredLineSeries>
            <c15:filteredLineSeries>
              <c15:ser>
                <c:idx val="69"/>
                <c:order val="6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Fatalities!$A$71</c15:sqref>
                        </c15:formulaRef>
                      </c:ext>
                    </c:extLst>
                    <c:strCache>
                      <c:ptCount val="1"/>
                      <c:pt idx="0">
                        <c:v>Yoakum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Fatalities!$B$1:$S$1</c15:sqref>
                        </c15:fullRef>
                        <c15:formulaRef>
                          <c15:sqref>Fatalities!$B$1:$P$1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Fatalities!$B$71:$S$71</c15:sqref>
                        </c15:fullRef>
                        <c15:formulaRef>
                          <c15:sqref>Fatalities!$B$71:$P$71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3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2</c:v>
                      </c:pt>
                      <c:pt idx="7">
                        <c:v>4</c:v>
                      </c:pt>
                      <c:pt idx="8">
                        <c:v>1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4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A3FB-43EF-B1A7-BF7723A1E7B3}"/>
                  </c:ext>
                </c:extLst>
              </c15:ser>
            </c15:filteredLineSeries>
          </c:ext>
        </c:extLst>
      </c:lineChart>
      <c:catAx>
        <c:axId val="10304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127"/>
        <c:crosses val="autoZero"/>
        <c:auto val="1"/>
        <c:lblAlgn val="ctr"/>
        <c:lblOffset val="100"/>
        <c:noMultiLvlLbl val="0"/>
      </c:catAx>
      <c:valAx>
        <c:axId val="281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4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CMV Crashes (2007-2020)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'CMV Crash'!$B$74</c:f>
              <c:numCache>
                <c:formatCode>General</c:formatCode>
                <c:ptCount val="1"/>
                <c:pt idx="0">
                  <c:v>17.285714285714285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26-4CD9-9A01-1C3D3BCD2485}"/>
            </c:ext>
          </c:extLst>
        </c:ser>
        <c:ser>
          <c:idx val="1"/>
          <c:order val="1"/>
          <c:tx>
            <c:v>2008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'CMV Crash'!$C$74</c:f>
              <c:numCache>
                <c:formatCode>General</c:formatCode>
                <c:ptCount val="1"/>
                <c:pt idx="0">
                  <c:v>33.028571428571432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26-4CD9-9A01-1C3D3BCD2485}"/>
            </c:ext>
          </c:extLst>
        </c:ser>
        <c:ser>
          <c:idx val="2"/>
          <c:order val="2"/>
          <c:tx>
            <c:v>2009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'CMV Crash'!$D$74</c:f>
              <c:numCache>
                <c:formatCode>General</c:formatCode>
                <c:ptCount val="1"/>
                <c:pt idx="0">
                  <c:v>27.62857142857143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26-4CD9-9A01-1C3D3BCD2485}"/>
            </c:ext>
          </c:extLst>
        </c:ser>
        <c:ser>
          <c:idx val="3"/>
          <c:order val="3"/>
          <c:tx>
            <c:v>2010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'CMV Crash'!$E$74</c:f>
              <c:numCache>
                <c:formatCode>General</c:formatCode>
                <c:ptCount val="1"/>
                <c:pt idx="0">
                  <c:v>30.028571428571428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26-4CD9-9A01-1C3D3BCD2485}"/>
            </c:ext>
          </c:extLst>
        </c:ser>
        <c:ser>
          <c:idx val="4"/>
          <c:order val="4"/>
          <c:tx>
            <c:v>2011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'CMV Crash'!$F$74</c:f>
              <c:numCache>
                <c:formatCode>General</c:formatCode>
                <c:ptCount val="1"/>
                <c:pt idx="0">
                  <c:v>32.785714285714285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26-4CD9-9A01-1C3D3BCD2485}"/>
            </c:ext>
          </c:extLst>
        </c:ser>
        <c:ser>
          <c:idx val="5"/>
          <c:order val="5"/>
          <c:tx>
            <c:v>2012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'CMV Crash'!$G$74</c:f>
              <c:numCache>
                <c:formatCode>General</c:formatCode>
                <c:ptCount val="1"/>
                <c:pt idx="0">
                  <c:v>38.457142857142856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26-4CD9-9A01-1C3D3BCD2485}"/>
            </c:ext>
          </c:extLst>
        </c:ser>
        <c:ser>
          <c:idx val="6"/>
          <c:order val="6"/>
          <c:tx>
            <c:v>2013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'CMV Crash'!$H$74</c:f>
              <c:numCache>
                <c:formatCode>General</c:formatCode>
                <c:ptCount val="1"/>
                <c:pt idx="0">
                  <c:v>45.628571428571426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26-4CD9-9A01-1C3D3BCD2485}"/>
            </c:ext>
          </c:extLst>
        </c:ser>
        <c:ser>
          <c:idx val="7"/>
          <c:order val="7"/>
          <c:tx>
            <c:v>2014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'CMV Crash'!$I$74</c:f>
              <c:numCache>
                <c:formatCode>General</c:formatCode>
                <c:ptCount val="1"/>
                <c:pt idx="0">
                  <c:v>52.957142857142856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26-4CD9-9A01-1C3D3BCD2485}"/>
            </c:ext>
          </c:extLst>
        </c:ser>
        <c:ser>
          <c:idx val="8"/>
          <c:order val="8"/>
          <c:tx>
            <c:v>2015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'CMV Crash'!$J$74</c:f>
              <c:numCache>
                <c:formatCode>General</c:formatCode>
                <c:ptCount val="1"/>
                <c:pt idx="0">
                  <c:v>47.057142857142857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826-4CD9-9A01-1C3D3BCD2485}"/>
            </c:ext>
          </c:extLst>
        </c:ser>
        <c:ser>
          <c:idx val="9"/>
          <c:order val="9"/>
          <c:tx>
            <c:v>2016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'CMV Crash'!$K$74</c:f>
              <c:numCache>
                <c:formatCode>General</c:formatCode>
                <c:ptCount val="1"/>
                <c:pt idx="0">
                  <c:v>39.271428571428572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26-4CD9-9A01-1C3D3BCD2485}"/>
            </c:ext>
          </c:extLst>
        </c:ser>
        <c:ser>
          <c:idx val="10"/>
          <c:order val="10"/>
          <c:tx>
            <c:v>2017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'CMV Crash'!$L$74</c:f>
              <c:numCache>
                <c:formatCode>General</c:formatCode>
                <c:ptCount val="1"/>
                <c:pt idx="0">
                  <c:v>52.128571428571426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826-4CD9-9A01-1C3D3BCD2485}"/>
            </c:ext>
          </c:extLst>
        </c:ser>
        <c:ser>
          <c:idx val="11"/>
          <c:order val="11"/>
          <c:tx>
            <c:v>2018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'CMV Crash'!$M$74</c:f>
              <c:numCache>
                <c:formatCode>General</c:formatCode>
                <c:ptCount val="1"/>
                <c:pt idx="0">
                  <c:v>67.257142857142853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826-4CD9-9A01-1C3D3BCD2485}"/>
            </c:ext>
          </c:extLst>
        </c:ser>
        <c:ser>
          <c:idx val="12"/>
          <c:order val="12"/>
          <c:tx>
            <c:v>2019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'CMV Crash'!$N$74</c:f>
              <c:numCache>
                <c:formatCode>General</c:formatCode>
                <c:ptCount val="1"/>
                <c:pt idx="0">
                  <c:v>67.628571428571433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826-4CD9-9A01-1C3D3BCD2485}"/>
            </c:ext>
          </c:extLst>
        </c:ser>
        <c:ser>
          <c:idx val="13"/>
          <c:order val="13"/>
          <c:tx>
            <c:v>2020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'CMV Crash'!$O$74</c:f>
              <c:numCache>
                <c:formatCode>General</c:formatCode>
                <c:ptCount val="1"/>
                <c:pt idx="0">
                  <c:v>52.014285714285712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826-4CD9-9A01-1C3D3BCD2485}"/>
            </c:ext>
          </c:extLst>
        </c:ser>
        <c:ser>
          <c:idx val="14"/>
          <c:order val="14"/>
          <c:tx>
            <c:v>2021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'CMV Crash'!$P$74</c:f>
              <c:numCache>
                <c:formatCode>General</c:formatCode>
                <c:ptCount val="1"/>
                <c:pt idx="0">
                  <c:v>55.714285714285715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6-4E37-9DC3-CCA983693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706191"/>
        <c:axId val="703622223"/>
      </c:barChart>
      <c:catAx>
        <c:axId val="81570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622223"/>
        <c:crosses val="autoZero"/>
        <c:auto val="1"/>
        <c:lblAlgn val="ctr"/>
        <c:lblOffset val="100"/>
        <c:noMultiLvlLbl val="0"/>
      </c:catAx>
      <c:valAx>
        <c:axId val="70362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70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Total CMV Crashes (2007-2020)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'CMV Crash'!$B$73</c:f>
              <c:numCache>
                <c:formatCode>General</c:formatCode>
                <c:ptCount val="1"/>
                <c:pt idx="0">
                  <c:v>1210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4-4AA6-AD7B-35EE28D8135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'CMV Crash'!$C$73</c:f>
              <c:numCache>
                <c:formatCode>General</c:formatCode>
                <c:ptCount val="1"/>
                <c:pt idx="0">
                  <c:v>2312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4-4AA6-AD7B-35EE28D8135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'CMV Crash'!$D$73</c:f>
              <c:numCache>
                <c:formatCode>General</c:formatCode>
                <c:ptCount val="1"/>
                <c:pt idx="0">
                  <c:v>1934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54-4AA6-AD7B-35EE28D8135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'CMV Crash'!$E$73</c:f>
              <c:numCache>
                <c:formatCode>General</c:formatCode>
                <c:ptCount val="1"/>
                <c:pt idx="0">
                  <c:v>2102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54-4AA6-AD7B-35EE28D8135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'CMV Crash'!$F$73</c:f>
              <c:numCache>
                <c:formatCode>General</c:formatCode>
                <c:ptCount val="1"/>
                <c:pt idx="0">
                  <c:v>2295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54-4AA6-AD7B-35EE28D8135C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'CMV Crash'!$G$73</c:f>
              <c:numCache>
                <c:formatCode>General</c:formatCode>
                <c:ptCount val="1"/>
                <c:pt idx="0">
                  <c:v>2692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54-4AA6-AD7B-35EE28D8135C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'CMV Crash'!$H$73</c:f>
              <c:numCache>
                <c:formatCode>General</c:formatCode>
                <c:ptCount val="1"/>
                <c:pt idx="0">
                  <c:v>3194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54-4AA6-AD7B-35EE28D8135C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'CMV Crash'!$I$73</c:f>
              <c:numCache>
                <c:formatCode>General</c:formatCode>
                <c:ptCount val="1"/>
                <c:pt idx="0">
                  <c:v>3707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B54-4AA6-AD7B-35EE28D8135C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'CMV Crash'!$J$73</c:f>
              <c:numCache>
                <c:formatCode>General</c:formatCode>
                <c:ptCount val="1"/>
                <c:pt idx="0">
                  <c:v>3294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54-4AA6-AD7B-35EE28D8135C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'CMV Crash'!$K$73</c:f>
              <c:numCache>
                <c:formatCode>General</c:formatCode>
                <c:ptCount val="1"/>
                <c:pt idx="0">
                  <c:v>2749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B54-4AA6-AD7B-35EE28D8135C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'CMV Crash'!$L$73</c:f>
              <c:numCache>
                <c:formatCode>General</c:formatCode>
                <c:ptCount val="1"/>
                <c:pt idx="0">
                  <c:v>3649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B54-4AA6-AD7B-35EE28D8135C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'CMV Crash'!$M$73</c:f>
              <c:numCache>
                <c:formatCode>General</c:formatCode>
                <c:ptCount val="1"/>
                <c:pt idx="0">
                  <c:v>4708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B54-4AA6-AD7B-35EE28D8135C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'CMV Crash'!$N$73</c:f>
              <c:numCache>
                <c:formatCode>General</c:formatCode>
                <c:ptCount val="1"/>
                <c:pt idx="0">
                  <c:v>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B54-4AA6-AD7B-35EE28D8135C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'CMV Crash'!$O$73</c:f>
              <c:numCache>
                <c:formatCode>General</c:formatCode>
                <c:ptCount val="1"/>
                <c:pt idx="0">
                  <c:v>3641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B54-4AA6-AD7B-35EE28D8135C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'CMV Crash'!$P$73</c:f>
              <c:numCache>
                <c:formatCode>General</c:formatCode>
                <c:ptCount val="1"/>
                <c:pt idx="0">
                  <c:v>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0-42AA-BE7F-8F7B61C5D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706191"/>
        <c:axId val="703622223"/>
      </c:barChart>
      <c:catAx>
        <c:axId val="81570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622223"/>
        <c:crosses val="autoZero"/>
        <c:auto val="1"/>
        <c:lblAlgn val="ctr"/>
        <c:lblOffset val="100"/>
        <c:noMultiLvlLbl val="0"/>
      </c:catAx>
      <c:valAx>
        <c:axId val="70362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70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Crashes from top 15 counties (2007-2020)</a:t>
            </a:r>
          </a:p>
        </c:rich>
      </c:tx>
      <c:layout>
        <c:manualLayout>
          <c:xMode val="edge"/>
          <c:yMode val="edge"/>
          <c:x val="0.1915137795275590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'CMV Crash'!$B$1</c:f>
              <c:strCache>
                <c:ptCount val="1"/>
                <c:pt idx="0">
                  <c:v>2007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Crash'!$A$2:$A$71</c15:sqref>
                  </c15:fullRef>
                </c:ext>
              </c:extLst>
              <c:f>('CMV Crash'!$A$2:$A$9,'CMV Crash'!$A$11:$A$35,'CMV Crash'!$A$37:$A$63,'CMV Crash'!$A$65:$A$66,'CMV Crash'!$A$68:$A$69,'CMV Crash'!$A$71)</c:f>
              <c:strCache>
                <c:ptCount val="65"/>
                <c:pt idx="0">
                  <c:v>Andrews</c:v>
                </c:pt>
                <c:pt idx="1">
                  <c:v>Borden</c:v>
                </c:pt>
                <c:pt idx="2">
                  <c:v>Brewster</c:v>
                </c:pt>
                <c:pt idx="3">
                  <c:v>Carson</c:v>
                </c:pt>
                <c:pt idx="4">
                  <c:v>Cochran</c:v>
                </c:pt>
                <c:pt idx="5">
                  <c:v>Coke</c:v>
                </c:pt>
                <c:pt idx="6">
                  <c:v>Concho</c:v>
                </c:pt>
                <c:pt idx="7">
                  <c:v>Cottle</c:v>
                </c:pt>
                <c:pt idx="8">
                  <c:v>Crockett</c:v>
                </c:pt>
                <c:pt idx="9">
                  <c:v>Crosby</c:v>
                </c:pt>
                <c:pt idx="10">
                  <c:v>Culberson</c:v>
                </c:pt>
                <c:pt idx="11">
                  <c:v>Dallam</c:v>
                </c:pt>
                <c:pt idx="12">
                  <c:v>Dawson</c:v>
                </c:pt>
                <c:pt idx="13">
                  <c:v>Dickens</c:v>
                </c:pt>
                <c:pt idx="14">
                  <c:v>Ector</c:v>
                </c:pt>
                <c:pt idx="15">
                  <c:v>Edwards</c:v>
                </c:pt>
                <c:pt idx="16">
                  <c:v>Fisher</c:v>
                </c:pt>
                <c:pt idx="17">
                  <c:v>Floyd</c:v>
                </c:pt>
                <c:pt idx="18">
                  <c:v>Gaines</c:v>
                </c:pt>
                <c:pt idx="19">
                  <c:v>Garza</c:v>
                </c:pt>
                <c:pt idx="20">
                  <c:v>Glasscock</c:v>
                </c:pt>
                <c:pt idx="21">
                  <c:v>Gray</c:v>
                </c:pt>
                <c:pt idx="22">
                  <c:v>Hale</c:v>
                </c:pt>
                <c:pt idx="23">
                  <c:v>Hockley</c:v>
                </c:pt>
                <c:pt idx="24">
                  <c:v>Howard</c:v>
                </c:pt>
                <c:pt idx="25">
                  <c:v>Hudspeth</c:v>
                </c:pt>
                <c:pt idx="26">
                  <c:v>Irion</c:v>
                </c:pt>
                <c:pt idx="27">
                  <c:v>Jeff Davis</c:v>
                </c:pt>
                <c:pt idx="28">
                  <c:v>Kent</c:v>
                </c:pt>
                <c:pt idx="29">
                  <c:v>Kimble</c:v>
                </c:pt>
                <c:pt idx="30">
                  <c:v>King</c:v>
                </c:pt>
                <c:pt idx="31">
                  <c:v>Knox</c:v>
                </c:pt>
                <c:pt idx="32">
                  <c:v>Lamb</c:v>
                </c:pt>
                <c:pt idx="33">
                  <c:v>Lubbock</c:v>
                </c:pt>
                <c:pt idx="34">
                  <c:v>Lynn</c:v>
                </c:pt>
                <c:pt idx="35">
                  <c:v>Martin</c:v>
                </c:pt>
                <c:pt idx="36">
                  <c:v>McCulloch</c:v>
                </c:pt>
                <c:pt idx="37">
                  <c:v>Menard</c:v>
                </c:pt>
                <c:pt idx="38">
                  <c:v>Midland</c:v>
                </c:pt>
                <c:pt idx="39">
                  <c:v>Mitchell</c:v>
                </c:pt>
                <c:pt idx="40">
                  <c:v>Moore</c:v>
                </c:pt>
                <c:pt idx="41">
                  <c:v>Motley</c:v>
                </c:pt>
                <c:pt idx="42">
                  <c:v>Nolan</c:v>
                </c:pt>
                <c:pt idx="43">
                  <c:v>Ochiltree</c:v>
                </c:pt>
                <c:pt idx="44">
                  <c:v>Pecos</c:v>
                </c:pt>
                <c:pt idx="45">
                  <c:v>Potter</c:v>
                </c:pt>
                <c:pt idx="46">
                  <c:v>Presidio</c:v>
                </c:pt>
                <c:pt idx="47">
                  <c:v>Randall</c:v>
                </c:pt>
                <c:pt idx="48">
                  <c:v>Reagan</c:v>
                </c:pt>
                <c:pt idx="49">
                  <c:v>Reeves</c:v>
                </c:pt>
                <c:pt idx="50">
                  <c:v>Roberts</c:v>
                </c:pt>
                <c:pt idx="51">
                  <c:v>Runnels</c:v>
                </c:pt>
                <c:pt idx="52">
                  <c:v>Schleicher</c:v>
                </c:pt>
                <c:pt idx="53">
                  <c:v>Scurry</c:v>
                </c:pt>
                <c:pt idx="54">
                  <c:v>Sherman</c:v>
                </c:pt>
                <c:pt idx="55">
                  <c:v>Sterling</c:v>
                </c:pt>
                <c:pt idx="56">
                  <c:v>Stonewall</c:v>
                </c:pt>
                <c:pt idx="57">
                  <c:v>Sutton</c:v>
                </c:pt>
                <c:pt idx="58">
                  <c:v>Swisher</c:v>
                </c:pt>
                <c:pt idx="59">
                  <c:v>Taylor</c:v>
                </c:pt>
                <c:pt idx="60">
                  <c:v>Terry</c:v>
                </c:pt>
                <c:pt idx="61">
                  <c:v>Tom Green</c:v>
                </c:pt>
                <c:pt idx="62">
                  <c:v>Val Verde</c:v>
                </c:pt>
                <c:pt idx="63">
                  <c:v>Ward</c:v>
                </c:pt>
                <c:pt idx="64">
                  <c:v>Yoakum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Crash'!$B$2:$B$71</c15:sqref>
                  </c15:fullRef>
                </c:ext>
              </c:extLst>
              <c:f>('CMV Crash'!$B$2:$B$9,'CMV Crash'!$B$11:$B$35,'CMV Crash'!$B$37:$B$63,'CMV Crash'!$B$65:$B$66,'CMV Crash'!$B$68:$B$69,'CMV Crash'!$B$71)</c:f>
              <c:numCache>
                <c:formatCode>General</c:formatCode>
                <c:ptCount val="65"/>
                <c:pt idx="0">
                  <c:v>13</c:v>
                </c:pt>
                <c:pt idx="1">
                  <c:v>2</c:v>
                </c:pt>
                <c:pt idx="2">
                  <c:v>1</c:v>
                </c:pt>
                <c:pt idx="3">
                  <c:v>14</c:v>
                </c:pt>
                <c:pt idx="4">
                  <c:v>1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17</c:v>
                </c:pt>
                <c:pt idx="9">
                  <c:v>6</c:v>
                </c:pt>
                <c:pt idx="10">
                  <c:v>18</c:v>
                </c:pt>
                <c:pt idx="11">
                  <c:v>15</c:v>
                </c:pt>
                <c:pt idx="12">
                  <c:v>11</c:v>
                </c:pt>
                <c:pt idx="13">
                  <c:v>0</c:v>
                </c:pt>
                <c:pt idx="14">
                  <c:v>86</c:v>
                </c:pt>
                <c:pt idx="15">
                  <c:v>1</c:v>
                </c:pt>
                <c:pt idx="16">
                  <c:v>4</c:v>
                </c:pt>
                <c:pt idx="17">
                  <c:v>3</c:v>
                </c:pt>
                <c:pt idx="18">
                  <c:v>14</c:v>
                </c:pt>
                <c:pt idx="19">
                  <c:v>10</c:v>
                </c:pt>
                <c:pt idx="20">
                  <c:v>2</c:v>
                </c:pt>
                <c:pt idx="21">
                  <c:v>29</c:v>
                </c:pt>
                <c:pt idx="22">
                  <c:v>32</c:v>
                </c:pt>
                <c:pt idx="23">
                  <c:v>11</c:v>
                </c:pt>
                <c:pt idx="24">
                  <c:v>42</c:v>
                </c:pt>
                <c:pt idx="25">
                  <c:v>20</c:v>
                </c:pt>
                <c:pt idx="26">
                  <c:v>2</c:v>
                </c:pt>
                <c:pt idx="27">
                  <c:v>9</c:v>
                </c:pt>
                <c:pt idx="28">
                  <c:v>2</c:v>
                </c:pt>
                <c:pt idx="29">
                  <c:v>10</c:v>
                </c:pt>
                <c:pt idx="30">
                  <c:v>8</c:v>
                </c:pt>
                <c:pt idx="31">
                  <c:v>3</c:v>
                </c:pt>
                <c:pt idx="32">
                  <c:v>15</c:v>
                </c:pt>
                <c:pt idx="33">
                  <c:v>111</c:v>
                </c:pt>
                <c:pt idx="34">
                  <c:v>2</c:v>
                </c:pt>
                <c:pt idx="35">
                  <c:v>17</c:v>
                </c:pt>
                <c:pt idx="36">
                  <c:v>5</c:v>
                </c:pt>
                <c:pt idx="37">
                  <c:v>7</c:v>
                </c:pt>
                <c:pt idx="38">
                  <c:v>85</c:v>
                </c:pt>
                <c:pt idx="39">
                  <c:v>32</c:v>
                </c:pt>
                <c:pt idx="40">
                  <c:v>30</c:v>
                </c:pt>
                <c:pt idx="41">
                  <c:v>0</c:v>
                </c:pt>
                <c:pt idx="42">
                  <c:v>57</c:v>
                </c:pt>
                <c:pt idx="43">
                  <c:v>6</c:v>
                </c:pt>
                <c:pt idx="44">
                  <c:v>24</c:v>
                </c:pt>
                <c:pt idx="45">
                  <c:v>121</c:v>
                </c:pt>
                <c:pt idx="46">
                  <c:v>3</c:v>
                </c:pt>
                <c:pt idx="47">
                  <c:v>38</c:v>
                </c:pt>
                <c:pt idx="48">
                  <c:v>3</c:v>
                </c:pt>
                <c:pt idx="49">
                  <c:v>32</c:v>
                </c:pt>
                <c:pt idx="50">
                  <c:v>5</c:v>
                </c:pt>
                <c:pt idx="51">
                  <c:v>6</c:v>
                </c:pt>
                <c:pt idx="52">
                  <c:v>0</c:v>
                </c:pt>
                <c:pt idx="53">
                  <c:v>17</c:v>
                </c:pt>
                <c:pt idx="54">
                  <c:v>10</c:v>
                </c:pt>
                <c:pt idx="55">
                  <c:v>3</c:v>
                </c:pt>
                <c:pt idx="56">
                  <c:v>0</c:v>
                </c:pt>
                <c:pt idx="57">
                  <c:v>8</c:v>
                </c:pt>
                <c:pt idx="58">
                  <c:v>3</c:v>
                </c:pt>
                <c:pt idx="59">
                  <c:v>69</c:v>
                </c:pt>
                <c:pt idx="60">
                  <c:v>9</c:v>
                </c:pt>
                <c:pt idx="61">
                  <c:v>43</c:v>
                </c:pt>
                <c:pt idx="62">
                  <c:v>13</c:v>
                </c:pt>
                <c:pt idx="63">
                  <c:v>10</c:v>
                </c:pt>
                <c:pt idx="64">
                  <c:v>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D0DB-4228-805E-432D8B32AB29}"/>
            </c:ext>
          </c:extLst>
        </c:ser>
        <c:ser>
          <c:idx val="1"/>
          <c:order val="1"/>
          <c:tx>
            <c:strRef>
              <c:f>'CMV Crash'!$C$1</c:f>
              <c:strCache>
                <c:ptCount val="1"/>
                <c:pt idx="0">
                  <c:v>2008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Crash'!$A$2:$A$71</c15:sqref>
                  </c15:fullRef>
                </c:ext>
              </c:extLst>
              <c:f>('CMV Crash'!$A$2:$A$9,'CMV Crash'!$A$11:$A$35,'CMV Crash'!$A$37:$A$63,'CMV Crash'!$A$65:$A$66,'CMV Crash'!$A$68:$A$69,'CMV Crash'!$A$71)</c:f>
              <c:strCache>
                <c:ptCount val="65"/>
                <c:pt idx="0">
                  <c:v>Andrews</c:v>
                </c:pt>
                <c:pt idx="1">
                  <c:v>Borden</c:v>
                </c:pt>
                <c:pt idx="2">
                  <c:v>Brewster</c:v>
                </c:pt>
                <c:pt idx="3">
                  <c:v>Carson</c:v>
                </c:pt>
                <c:pt idx="4">
                  <c:v>Cochran</c:v>
                </c:pt>
                <c:pt idx="5">
                  <c:v>Coke</c:v>
                </c:pt>
                <c:pt idx="6">
                  <c:v>Concho</c:v>
                </c:pt>
                <c:pt idx="7">
                  <c:v>Cottle</c:v>
                </c:pt>
                <c:pt idx="8">
                  <c:v>Crockett</c:v>
                </c:pt>
                <c:pt idx="9">
                  <c:v>Crosby</c:v>
                </c:pt>
                <c:pt idx="10">
                  <c:v>Culberson</c:v>
                </c:pt>
                <c:pt idx="11">
                  <c:v>Dallam</c:v>
                </c:pt>
                <c:pt idx="12">
                  <c:v>Dawson</c:v>
                </c:pt>
                <c:pt idx="13">
                  <c:v>Dickens</c:v>
                </c:pt>
                <c:pt idx="14">
                  <c:v>Ector</c:v>
                </c:pt>
                <c:pt idx="15">
                  <c:v>Edwards</c:v>
                </c:pt>
                <c:pt idx="16">
                  <c:v>Fisher</c:v>
                </c:pt>
                <c:pt idx="17">
                  <c:v>Floyd</c:v>
                </c:pt>
                <c:pt idx="18">
                  <c:v>Gaines</c:v>
                </c:pt>
                <c:pt idx="19">
                  <c:v>Garza</c:v>
                </c:pt>
                <c:pt idx="20">
                  <c:v>Glasscock</c:v>
                </c:pt>
                <c:pt idx="21">
                  <c:v>Gray</c:v>
                </c:pt>
                <c:pt idx="22">
                  <c:v>Hale</c:v>
                </c:pt>
                <c:pt idx="23">
                  <c:v>Hockley</c:v>
                </c:pt>
                <c:pt idx="24">
                  <c:v>Howard</c:v>
                </c:pt>
                <c:pt idx="25">
                  <c:v>Hudspeth</c:v>
                </c:pt>
                <c:pt idx="26">
                  <c:v>Irion</c:v>
                </c:pt>
                <c:pt idx="27">
                  <c:v>Jeff Davis</c:v>
                </c:pt>
                <c:pt idx="28">
                  <c:v>Kent</c:v>
                </c:pt>
                <c:pt idx="29">
                  <c:v>Kimble</c:v>
                </c:pt>
                <c:pt idx="30">
                  <c:v>King</c:v>
                </c:pt>
                <c:pt idx="31">
                  <c:v>Knox</c:v>
                </c:pt>
                <c:pt idx="32">
                  <c:v>Lamb</c:v>
                </c:pt>
                <c:pt idx="33">
                  <c:v>Lubbock</c:v>
                </c:pt>
                <c:pt idx="34">
                  <c:v>Lynn</c:v>
                </c:pt>
                <c:pt idx="35">
                  <c:v>Martin</c:v>
                </c:pt>
                <c:pt idx="36">
                  <c:v>McCulloch</c:v>
                </c:pt>
                <c:pt idx="37">
                  <c:v>Menard</c:v>
                </c:pt>
                <c:pt idx="38">
                  <c:v>Midland</c:v>
                </c:pt>
                <c:pt idx="39">
                  <c:v>Mitchell</c:v>
                </c:pt>
                <c:pt idx="40">
                  <c:v>Moore</c:v>
                </c:pt>
                <c:pt idx="41">
                  <c:v>Motley</c:v>
                </c:pt>
                <c:pt idx="42">
                  <c:v>Nolan</c:v>
                </c:pt>
                <c:pt idx="43">
                  <c:v>Ochiltree</c:v>
                </c:pt>
                <c:pt idx="44">
                  <c:v>Pecos</c:v>
                </c:pt>
                <c:pt idx="45">
                  <c:v>Potter</c:v>
                </c:pt>
                <c:pt idx="46">
                  <c:v>Presidio</c:v>
                </c:pt>
                <c:pt idx="47">
                  <c:v>Randall</c:v>
                </c:pt>
                <c:pt idx="48">
                  <c:v>Reagan</c:v>
                </c:pt>
                <c:pt idx="49">
                  <c:v>Reeves</c:v>
                </c:pt>
                <c:pt idx="50">
                  <c:v>Roberts</c:v>
                </c:pt>
                <c:pt idx="51">
                  <c:v>Runnels</c:v>
                </c:pt>
                <c:pt idx="52">
                  <c:v>Schleicher</c:v>
                </c:pt>
                <c:pt idx="53">
                  <c:v>Scurry</c:v>
                </c:pt>
                <c:pt idx="54">
                  <c:v>Sherman</c:v>
                </c:pt>
                <c:pt idx="55">
                  <c:v>Sterling</c:v>
                </c:pt>
                <c:pt idx="56">
                  <c:v>Stonewall</c:v>
                </c:pt>
                <c:pt idx="57">
                  <c:v>Sutton</c:v>
                </c:pt>
                <c:pt idx="58">
                  <c:v>Swisher</c:v>
                </c:pt>
                <c:pt idx="59">
                  <c:v>Taylor</c:v>
                </c:pt>
                <c:pt idx="60">
                  <c:v>Terry</c:v>
                </c:pt>
                <c:pt idx="61">
                  <c:v>Tom Green</c:v>
                </c:pt>
                <c:pt idx="62">
                  <c:v>Val Verde</c:v>
                </c:pt>
                <c:pt idx="63">
                  <c:v>Ward</c:v>
                </c:pt>
                <c:pt idx="64">
                  <c:v>Yoakum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Crash'!$C$2:$C$71</c15:sqref>
                  </c15:fullRef>
                </c:ext>
              </c:extLst>
              <c:f>('CMV Crash'!$C$2:$C$9,'CMV Crash'!$C$11:$C$35,'CMV Crash'!$C$37:$C$63,'CMV Crash'!$C$65:$C$66,'CMV Crash'!$C$68:$C$69,'CMV Crash'!$C$71)</c:f>
              <c:numCache>
                <c:formatCode>General</c:formatCode>
                <c:ptCount val="65"/>
                <c:pt idx="0">
                  <c:v>26</c:v>
                </c:pt>
                <c:pt idx="1">
                  <c:v>2</c:v>
                </c:pt>
                <c:pt idx="2">
                  <c:v>3</c:v>
                </c:pt>
                <c:pt idx="3">
                  <c:v>18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27</c:v>
                </c:pt>
                <c:pt idx="9">
                  <c:v>5</c:v>
                </c:pt>
                <c:pt idx="10">
                  <c:v>25</c:v>
                </c:pt>
                <c:pt idx="11">
                  <c:v>36</c:v>
                </c:pt>
                <c:pt idx="12">
                  <c:v>22</c:v>
                </c:pt>
                <c:pt idx="13">
                  <c:v>2</c:v>
                </c:pt>
                <c:pt idx="14">
                  <c:v>121</c:v>
                </c:pt>
                <c:pt idx="15">
                  <c:v>3</c:v>
                </c:pt>
                <c:pt idx="16">
                  <c:v>7</c:v>
                </c:pt>
                <c:pt idx="17">
                  <c:v>5</c:v>
                </c:pt>
                <c:pt idx="18">
                  <c:v>25</c:v>
                </c:pt>
                <c:pt idx="19">
                  <c:v>12</c:v>
                </c:pt>
                <c:pt idx="20">
                  <c:v>8</c:v>
                </c:pt>
                <c:pt idx="21">
                  <c:v>39</c:v>
                </c:pt>
                <c:pt idx="22">
                  <c:v>40</c:v>
                </c:pt>
                <c:pt idx="23">
                  <c:v>38</c:v>
                </c:pt>
                <c:pt idx="24">
                  <c:v>67</c:v>
                </c:pt>
                <c:pt idx="25">
                  <c:v>47</c:v>
                </c:pt>
                <c:pt idx="26">
                  <c:v>3</c:v>
                </c:pt>
                <c:pt idx="27">
                  <c:v>6</c:v>
                </c:pt>
                <c:pt idx="28">
                  <c:v>2</c:v>
                </c:pt>
                <c:pt idx="29">
                  <c:v>20</c:v>
                </c:pt>
                <c:pt idx="30">
                  <c:v>10</c:v>
                </c:pt>
                <c:pt idx="31">
                  <c:v>5</c:v>
                </c:pt>
                <c:pt idx="32">
                  <c:v>33</c:v>
                </c:pt>
                <c:pt idx="33">
                  <c:v>274</c:v>
                </c:pt>
                <c:pt idx="34">
                  <c:v>13</c:v>
                </c:pt>
                <c:pt idx="35">
                  <c:v>27</c:v>
                </c:pt>
                <c:pt idx="36">
                  <c:v>12</c:v>
                </c:pt>
                <c:pt idx="37">
                  <c:v>8</c:v>
                </c:pt>
                <c:pt idx="38">
                  <c:v>182</c:v>
                </c:pt>
                <c:pt idx="39">
                  <c:v>39</c:v>
                </c:pt>
                <c:pt idx="40">
                  <c:v>52</c:v>
                </c:pt>
                <c:pt idx="41">
                  <c:v>4</c:v>
                </c:pt>
                <c:pt idx="42">
                  <c:v>60</c:v>
                </c:pt>
                <c:pt idx="43">
                  <c:v>11</c:v>
                </c:pt>
                <c:pt idx="44">
                  <c:v>57</c:v>
                </c:pt>
                <c:pt idx="45">
                  <c:v>231</c:v>
                </c:pt>
                <c:pt idx="46">
                  <c:v>2</c:v>
                </c:pt>
                <c:pt idx="47">
                  <c:v>70</c:v>
                </c:pt>
                <c:pt idx="48">
                  <c:v>6</c:v>
                </c:pt>
                <c:pt idx="49">
                  <c:v>36</c:v>
                </c:pt>
                <c:pt idx="50">
                  <c:v>13</c:v>
                </c:pt>
                <c:pt idx="51">
                  <c:v>20</c:v>
                </c:pt>
                <c:pt idx="52">
                  <c:v>2</c:v>
                </c:pt>
                <c:pt idx="53">
                  <c:v>60</c:v>
                </c:pt>
                <c:pt idx="54">
                  <c:v>10</c:v>
                </c:pt>
                <c:pt idx="55">
                  <c:v>4</c:v>
                </c:pt>
                <c:pt idx="56">
                  <c:v>6</c:v>
                </c:pt>
                <c:pt idx="57">
                  <c:v>19</c:v>
                </c:pt>
                <c:pt idx="58">
                  <c:v>6</c:v>
                </c:pt>
                <c:pt idx="59">
                  <c:v>170</c:v>
                </c:pt>
                <c:pt idx="60">
                  <c:v>18</c:v>
                </c:pt>
                <c:pt idx="61">
                  <c:v>95</c:v>
                </c:pt>
                <c:pt idx="62">
                  <c:v>35</c:v>
                </c:pt>
                <c:pt idx="63">
                  <c:v>37</c:v>
                </c:pt>
                <c:pt idx="64">
                  <c:v>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0DB-4228-805E-432D8B32AB29}"/>
            </c:ext>
          </c:extLst>
        </c:ser>
        <c:ser>
          <c:idx val="2"/>
          <c:order val="2"/>
          <c:tx>
            <c:strRef>
              <c:f>'CMV Crash'!$D$1</c:f>
              <c:strCache>
                <c:ptCount val="1"/>
                <c:pt idx="0">
                  <c:v>2009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Crash'!$A$2:$A$71</c15:sqref>
                  </c15:fullRef>
                </c:ext>
              </c:extLst>
              <c:f>('CMV Crash'!$A$2:$A$9,'CMV Crash'!$A$11:$A$35,'CMV Crash'!$A$37:$A$63,'CMV Crash'!$A$65:$A$66,'CMV Crash'!$A$68:$A$69,'CMV Crash'!$A$71)</c:f>
              <c:strCache>
                <c:ptCount val="65"/>
                <c:pt idx="0">
                  <c:v>Andrews</c:v>
                </c:pt>
                <c:pt idx="1">
                  <c:v>Borden</c:v>
                </c:pt>
                <c:pt idx="2">
                  <c:v>Brewster</c:v>
                </c:pt>
                <c:pt idx="3">
                  <c:v>Carson</c:v>
                </c:pt>
                <c:pt idx="4">
                  <c:v>Cochran</c:v>
                </c:pt>
                <c:pt idx="5">
                  <c:v>Coke</c:v>
                </c:pt>
                <c:pt idx="6">
                  <c:v>Concho</c:v>
                </c:pt>
                <c:pt idx="7">
                  <c:v>Cottle</c:v>
                </c:pt>
                <c:pt idx="8">
                  <c:v>Crockett</c:v>
                </c:pt>
                <c:pt idx="9">
                  <c:v>Crosby</c:v>
                </c:pt>
                <c:pt idx="10">
                  <c:v>Culberson</c:v>
                </c:pt>
                <c:pt idx="11">
                  <c:v>Dallam</c:v>
                </c:pt>
                <c:pt idx="12">
                  <c:v>Dawson</c:v>
                </c:pt>
                <c:pt idx="13">
                  <c:v>Dickens</c:v>
                </c:pt>
                <c:pt idx="14">
                  <c:v>Ector</c:v>
                </c:pt>
                <c:pt idx="15">
                  <c:v>Edwards</c:v>
                </c:pt>
                <c:pt idx="16">
                  <c:v>Fisher</c:v>
                </c:pt>
                <c:pt idx="17">
                  <c:v>Floyd</c:v>
                </c:pt>
                <c:pt idx="18">
                  <c:v>Gaines</c:v>
                </c:pt>
                <c:pt idx="19">
                  <c:v>Garza</c:v>
                </c:pt>
                <c:pt idx="20">
                  <c:v>Glasscock</c:v>
                </c:pt>
                <c:pt idx="21">
                  <c:v>Gray</c:v>
                </c:pt>
                <c:pt idx="22">
                  <c:v>Hale</c:v>
                </c:pt>
                <c:pt idx="23">
                  <c:v>Hockley</c:v>
                </c:pt>
                <c:pt idx="24">
                  <c:v>Howard</c:v>
                </c:pt>
                <c:pt idx="25">
                  <c:v>Hudspeth</c:v>
                </c:pt>
                <c:pt idx="26">
                  <c:v>Irion</c:v>
                </c:pt>
                <c:pt idx="27">
                  <c:v>Jeff Davis</c:v>
                </c:pt>
                <c:pt idx="28">
                  <c:v>Kent</c:v>
                </c:pt>
                <c:pt idx="29">
                  <c:v>Kimble</c:v>
                </c:pt>
                <c:pt idx="30">
                  <c:v>King</c:v>
                </c:pt>
                <c:pt idx="31">
                  <c:v>Knox</c:v>
                </c:pt>
                <c:pt idx="32">
                  <c:v>Lamb</c:v>
                </c:pt>
                <c:pt idx="33">
                  <c:v>Lubbock</c:v>
                </c:pt>
                <c:pt idx="34">
                  <c:v>Lynn</c:v>
                </c:pt>
                <c:pt idx="35">
                  <c:v>Martin</c:v>
                </c:pt>
                <c:pt idx="36">
                  <c:v>McCulloch</c:v>
                </c:pt>
                <c:pt idx="37">
                  <c:v>Menard</c:v>
                </c:pt>
                <c:pt idx="38">
                  <c:v>Midland</c:v>
                </c:pt>
                <c:pt idx="39">
                  <c:v>Mitchell</c:v>
                </c:pt>
                <c:pt idx="40">
                  <c:v>Moore</c:v>
                </c:pt>
                <c:pt idx="41">
                  <c:v>Motley</c:v>
                </c:pt>
                <c:pt idx="42">
                  <c:v>Nolan</c:v>
                </c:pt>
                <c:pt idx="43">
                  <c:v>Ochiltree</c:v>
                </c:pt>
                <c:pt idx="44">
                  <c:v>Pecos</c:v>
                </c:pt>
                <c:pt idx="45">
                  <c:v>Potter</c:v>
                </c:pt>
                <c:pt idx="46">
                  <c:v>Presidio</c:v>
                </c:pt>
                <c:pt idx="47">
                  <c:v>Randall</c:v>
                </c:pt>
                <c:pt idx="48">
                  <c:v>Reagan</c:v>
                </c:pt>
                <c:pt idx="49">
                  <c:v>Reeves</c:v>
                </c:pt>
                <c:pt idx="50">
                  <c:v>Roberts</c:v>
                </c:pt>
                <c:pt idx="51">
                  <c:v>Runnels</c:v>
                </c:pt>
                <c:pt idx="52">
                  <c:v>Schleicher</c:v>
                </c:pt>
                <c:pt idx="53">
                  <c:v>Scurry</c:v>
                </c:pt>
                <c:pt idx="54">
                  <c:v>Sherman</c:v>
                </c:pt>
                <c:pt idx="55">
                  <c:v>Sterling</c:v>
                </c:pt>
                <c:pt idx="56">
                  <c:v>Stonewall</c:v>
                </c:pt>
                <c:pt idx="57">
                  <c:v>Sutton</c:v>
                </c:pt>
                <c:pt idx="58">
                  <c:v>Swisher</c:v>
                </c:pt>
                <c:pt idx="59">
                  <c:v>Taylor</c:v>
                </c:pt>
                <c:pt idx="60">
                  <c:v>Terry</c:v>
                </c:pt>
                <c:pt idx="61">
                  <c:v>Tom Green</c:v>
                </c:pt>
                <c:pt idx="62">
                  <c:v>Val Verde</c:v>
                </c:pt>
                <c:pt idx="63">
                  <c:v>Ward</c:v>
                </c:pt>
                <c:pt idx="64">
                  <c:v>Yoakum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Crash'!$D$2:$D$71</c15:sqref>
                  </c15:fullRef>
                </c:ext>
              </c:extLst>
              <c:f>('CMV Crash'!$D$2:$D$9,'CMV Crash'!$D$11:$D$35,'CMV Crash'!$D$37:$D$63,'CMV Crash'!$D$65:$D$66,'CMV Crash'!$D$68:$D$69,'CMV Crash'!$D$71)</c:f>
              <c:numCache>
                <c:formatCode>General</c:formatCode>
                <c:ptCount val="65"/>
                <c:pt idx="0">
                  <c:v>16</c:v>
                </c:pt>
                <c:pt idx="1">
                  <c:v>1</c:v>
                </c:pt>
                <c:pt idx="2">
                  <c:v>5</c:v>
                </c:pt>
                <c:pt idx="3">
                  <c:v>23</c:v>
                </c:pt>
                <c:pt idx="4">
                  <c:v>9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17</c:v>
                </c:pt>
                <c:pt idx="9">
                  <c:v>6</c:v>
                </c:pt>
                <c:pt idx="10">
                  <c:v>17</c:v>
                </c:pt>
                <c:pt idx="11">
                  <c:v>31</c:v>
                </c:pt>
                <c:pt idx="12">
                  <c:v>9</c:v>
                </c:pt>
                <c:pt idx="13">
                  <c:v>3</c:v>
                </c:pt>
                <c:pt idx="14">
                  <c:v>107</c:v>
                </c:pt>
                <c:pt idx="15">
                  <c:v>1</c:v>
                </c:pt>
                <c:pt idx="16">
                  <c:v>7</c:v>
                </c:pt>
                <c:pt idx="17">
                  <c:v>6</c:v>
                </c:pt>
                <c:pt idx="18">
                  <c:v>22</c:v>
                </c:pt>
                <c:pt idx="19">
                  <c:v>19</c:v>
                </c:pt>
                <c:pt idx="20">
                  <c:v>6</c:v>
                </c:pt>
                <c:pt idx="21">
                  <c:v>39</c:v>
                </c:pt>
                <c:pt idx="22">
                  <c:v>38</c:v>
                </c:pt>
                <c:pt idx="23">
                  <c:v>23</c:v>
                </c:pt>
                <c:pt idx="24">
                  <c:v>35</c:v>
                </c:pt>
                <c:pt idx="25">
                  <c:v>25</c:v>
                </c:pt>
                <c:pt idx="26">
                  <c:v>2</c:v>
                </c:pt>
                <c:pt idx="27">
                  <c:v>8</c:v>
                </c:pt>
                <c:pt idx="28">
                  <c:v>1</c:v>
                </c:pt>
                <c:pt idx="29">
                  <c:v>15</c:v>
                </c:pt>
                <c:pt idx="30">
                  <c:v>3</c:v>
                </c:pt>
                <c:pt idx="31">
                  <c:v>9</c:v>
                </c:pt>
                <c:pt idx="32">
                  <c:v>26</c:v>
                </c:pt>
                <c:pt idx="33">
                  <c:v>248</c:v>
                </c:pt>
                <c:pt idx="34">
                  <c:v>13</c:v>
                </c:pt>
                <c:pt idx="35">
                  <c:v>15</c:v>
                </c:pt>
                <c:pt idx="36">
                  <c:v>7</c:v>
                </c:pt>
                <c:pt idx="37">
                  <c:v>6</c:v>
                </c:pt>
                <c:pt idx="38">
                  <c:v>138</c:v>
                </c:pt>
                <c:pt idx="39">
                  <c:v>60</c:v>
                </c:pt>
                <c:pt idx="40">
                  <c:v>39</c:v>
                </c:pt>
                <c:pt idx="41">
                  <c:v>5</c:v>
                </c:pt>
                <c:pt idx="42">
                  <c:v>66</c:v>
                </c:pt>
                <c:pt idx="43">
                  <c:v>15</c:v>
                </c:pt>
                <c:pt idx="44">
                  <c:v>40</c:v>
                </c:pt>
                <c:pt idx="45">
                  <c:v>192</c:v>
                </c:pt>
                <c:pt idx="46">
                  <c:v>3</c:v>
                </c:pt>
                <c:pt idx="47">
                  <c:v>65</c:v>
                </c:pt>
                <c:pt idx="48">
                  <c:v>7</c:v>
                </c:pt>
                <c:pt idx="49">
                  <c:v>39</c:v>
                </c:pt>
                <c:pt idx="50">
                  <c:v>10</c:v>
                </c:pt>
                <c:pt idx="51">
                  <c:v>20</c:v>
                </c:pt>
                <c:pt idx="52">
                  <c:v>2</c:v>
                </c:pt>
                <c:pt idx="53">
                  <c:v>31</c:v>
                </c:pt>
                <c:pt idx="54">
                  <c:v>19</c:v>
                </c:pt>
                <c:pt idx="55">
                  <c:v>3</c:v>
                </c:pt>
                <c:pt idx="56">
                  <c:v>6</c:v>
                </c:pt>
                <c:pt idx="57">
                  <c:v>14</c:v>
                </c:pt>
                <c:pt idx="58">
                  <c:v>8</c:v>
                </c:pt>
                <c:pt idx="59">
                  <c:v>143</c:v>
                </c:pt>
                <c:pt idx="60">
                  <c:v>18</c:v>
                </c:pt>
                <c:pt idx="61">
                  <c:v>86</c:v>
                </c:pt>
                <c:pt idx="62">
                  <c:v>29</c:v>
                </c:pt>
                <c:pt idx="63">
                  <c:v>20</c:v>
                </c:pt>
                <c:pt idx="64">
                  <c:v>11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0DB-4228-805E-432D8B32AB29}"/>
            </c:ext>
          </c:extLst>
        </c:ser>
        <c:ser>
          <c:idx val="3"/>
          <c:order val="3"/>
          <c:tx>
            <c:strRef>
              <c:f>'CMV Crash'!$E$1</c:f>
              <c:strCache>
                <c:ptCount val="1"/>
                <c:pt idx="0">
                  <c:v>2010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Crash'!$A$2:$A$71</c15:sqref>
                  </c15:fullRef>
                </c:ext>
              </c:extLst>
              <c:f>('CMV Crash'!$A$2:$A$9,'CMV Crash'!$A$11:$A$35,'CMV Crash'!$A$37:$A$63,'CMV Crash'!$A$65:$A$66,'CMV Crash'!$A$68:$A$69,'CMV Crash'!$A$71)</c:f>
              <c:strCache>
                <c:ptCount val="65"/>
                <c:pt idx="0">
                  <c:v>Andrews</c:v>
                </c:pt>
                <c:pt idx="1">
                  <c:v>Borden</c:v>
                </c:pt>
                <c:pt idx="2">
                  <c:v>Brewster</c:v>
                </c:pt>
                <c:pt idx="3">
                  <c:v>Carson</c:v>
                </c:pt>
                <c:pt idx="4">
                  <c:v>Cochran</c:v>
                </c:pt>
                <c:pt idx="5">
                  <c:v>Coke</c:v>
                </c:pt>
                <c:pt idx="6">
                  <c:v>Concho</c:v>
                </c:pt>
                <c:pt idx="7">
                  <c:v>Cottle</c:v>
                </c:pt>
                <c:pt idx="8">
                  <c:v>Crockett</c:v>
                </c:pt>
                <c:pt idx="9">
                  <c:v>Crosby</c:v>
                </c:pt>
                <c:pt idx="10">
                  <c:v>Culberson</c:v>
                </c:pt>
                <c:pt idx="11">
                  <c:v>Dallam</c:v>
                </c:pt>
                <c:pt idx="12">
                  <c:v>Dawson</c:v>
                </c:pt>
                <c:pt idx="13">
                  <c:v>Dickens</c:v>
                </c:pt>
                <c:pt idx="14">
                  <c:v>Ector</c:v>
                </c:pt>
                <c:pt idx="15">
                  <c:v>Edwards</c:v>
                </c:pt>
                <c:pt idx="16">
                  <c:v>Fisher</c:v>
                </c:pt>
                <c:pt idx="17">
                  <c:v>Floyd</c:v>
                </c:pt>
                <c:pt idx="18">
                  <c:v>Gaines</c:v>
                </c:pt>
                <c:pt idx="19">
                  <c:v>Garza</c:v>
                </c:pt>
                <c:pt idx="20">
                  <c:v>Glasscock</c:v>
                </c:pt>
                <c:pt idx="21">
                  <c:v>Gray</c:v>
                </c:pt>
                <c:pt idx="22">
                  <c:v>Hale</c:v>
                </c:pt>
                <c:pt idx="23">
                  <c:v>Hockley</c:v>
                </c:pt>
                <c:pt idx="24">
                  <c:v>Howard</c:v>
                </c:pt>
                <c:pt idx="25">
                  <c:v>Hudspeth</c:v>
                </c:pt>
                <c:pt idx="26">
                  <c:v>Irion</c:v>
                </c:pt>
                <c:pt idx="27">
                  <c:v>Jeff Davis</c:v>
                </c:pt>
                <c:pt idx="28">
                  <c:v>Kent</c:v>
                </c:pt>
                <c:pt idx="29">
                  <c:v>Kimble</c:v>
                </c:pt>
                <c:pt idx="30">
                  <c:v>King</c:v>
                </c:pt>
                <c:pt idx="31">
                  <c:v>Knox</c:v>
                </c:pt>
                <c:pt idx="32">
                  <c:v>Lamb</c:v>
                </c:pt>
                <c:pt idx="33">
                  <c:v>Lubbock</c:v>
                </c:pt>
                <c:pt idx="34">
                  <c:v>Lynn</c:v>
                </c:pt>
                <c:pt idx="35">
                  <c:v>Martin</c:v>
                </c:pt>
                <c:pt idx="36">
                  <c:v>McCulloch</c:v>
                </c:pt>
                <c:pt idx="37">
                  <c:v>Menard</c:v>
                </c:pt>
                <c:pt idx="38">
                  <c:v>Midland</c:v>
                </c:pt>
                <c:pt idx="39">
                  <c:v>Mitchell</c:v>
                </c:pt>
                <c:pt idx="40">
                  <c:v>Moore</c:v>
                </c:pt>
                <c:pt idx="41">
                  <c:v>Motley</c:v>
                </c:pt>
                <c:pt idx="42">
                  <c:v>Nolan</c:v>
                </c:pt>
                <c:pt idx="43">
                  <c:v>Ochiltree</c:v>
                </c:pt>
                <c:pt idx="44">
                  <c:v>Pecos</c:v>
                </c:pt>
                <c:pt idx="45">
                  <c:v>Potter</c:v>
                </c:pt>
                <c:pt idx="46">
                  <c:v>Presidio</c:v>
                </c:pt>
                <c:pt idx="47">
                  <c:v>Randall</c:v>
                </c:pt>
                <c:pt idx="48">
                  <c:v>Reagan</c:v>
                </c:pt>
                <c:pt idx="49">
                  <c:v>Reeves</c:v>
                </c:pt>
                <c:pt idx="50">
                  <c:v>Roberts</c:v>
                </c:pt>
                <c:pt idx="51">
                  <c:v>Runnels</c:v>
                </c:pt>
                <c:pt idx="52">
                  <c:v>Schleicher</c:v>
                </c:pt>
                <c:pt idx="53">
                  <c:v>Scurry</c:v>
                </c:pt>
                <c:pt idx="54">
                  <c:v>Sherman</c:v>
                </c:pt>
                <c:pt idx="55">
                  <c:v>Sterling</c:v>
                </c:pt>
                <c:pt idx="56">
                  <c:v>Stonewall</c:v>
                </c:pt>
                <c:pt idx="57">
                  <c:v>Sutton</c:v>
                </c:pt>
                <c:pt idx="58">
                  <c:v>Swisher</c:v>
                </c:pt>
                <c:pt idx="59">
                  <c:v>Taylor</c:v>
                </c:pt>
                <c:pt idx="60">
                  <c:v>Terry</c:v>
                </c:pt>
                <c:pt idx="61">
                  <c:v>Tom Green</c:v>
                </c:pt>
                <c:pt idx="62">
                  <c:v>Val Verde</c:v>
                </c:pt>
                <c:pt idx="63">
                  <c:v>Ward</c:v>
                </c:pt>
                <c:pt idx="64">
                  <c:v>Yoakum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Crash'!$E$2:$E$71</c15:sqref>
                  </c15:fullRef>
                </c:ext>
              </c:extLst>
              <c:f>('CMV Crash'!$E$2:$E$9,'CMV Crash'!$E$11:$E$35,'CMV Crash'!$E$37:$E$63,'CMV Crash'!$E$65:$E$66,'CMV Crash'!$E$68:$E$69,'CMV Crash'!$E$71)</c:f>
              <c:numCache>
                <c:formatCode>General</c:formatCode>
                <c:ptCount val="65"/>
                <c:pt idx="0">
                  <c:v>31</c:v>
                </c:pt>
                <c:pt idx="1">
                  <c:v>2</c:v>
                </c:pt>
                <c:pt idx="2">
                  <c:v>2</c:v>
                </c:pt>
                <c:pt idx="3">
                  <c:v>33</c:v>
                </c:pt>
                <c:pt idx="4">
                  <c:v>3</c:v>
                </c:pt>
                <c:pt idx="5">
                  <c:v>4</c:v>
                </c:pt>
                <c:pt idx="6">
                  <c:v>11</c:v>
                </c:pt>
                <c:pt idx="7">
                  <c:v>4</c:v>
                </c:pt>
                <c:pt idx="8">
                  <c:v>34</c:v>
                </c:pt>
                <c:pt idx="9">
                  <c:v>7</c:v>
                </c:pt>
                <c:pt idx="10">
                  <c:v>20</c:v>
                </c:pt>
                <c:pt idx="11">
                  <c:v>31</c:v>
                </c:pt>
                <c:pt idx="12">
                  <c:v>15</c:v>
                </c:pt>
                <c:pt idx="13">
                  <c:v>4</c:v>
                </c:pt>
                <c:pt idx="14">
                  <c:v>122</c:v>
                </c:pt>
                <c:pt idx="15">
                  <c:v>1</c:v>
                </c:pt>
                <c:pt idx="16">
                  <c:v>7</c:v>
                </c:pt>
                <c:pt idx="17">
                  <c:v>6</c:v>
                </c:pt>
                <c:pt idx="18">
                  <c:v>23</c:v>
                </c:pt>
                <c:pt idx="19">
                  <c:v>17</c:v>
                </c:pt>
                <c:pt idx="20">
                  <c:v>15</c:v>
                </c:pt>
                <c:pt idx="21">
                  <c:v>36</c:v>
                </c:pt>
                <c:pt idx="22">
                  <c:v>48</c:v>
                </c:pt>
                <c:pt idx="23">
                  <c:v>26</c:v>
                </c:pt>
                <c:pt idx="24">
                  <c:v>64</c:v>
                </c:pt>
                <c:pt idx="25">
                  <c:v>40</c:v>
                </c:pt>
                <c:pt idx="26">
                  <c:v>4</c:v>
                </c:pt>
                <c:pt idx="27">
                  <c:v>6</c:v>
                </c:pt>
                <c:pt idx="28">
                  <c:v>1</c:v>
                </c:pt>
                <c:pt idx="29">
                  <c:v>13</c:v>
                </c:pt>
                <c:pt idx="30">
                  <c:v>3</c:v>
                </c:pt>
                <c:pt idx="31">
                  <c:v>7</c:v>
                </c:pt>
                <c:pt idx="32">
                  <c:v>27</c:v>
                </c:pt>
                <c:pt idx="33">
                  <c:v>272</c:v>
                </c:pt>
                <c:pt idx="34">
                  <c:v>7</c:v>
                </c:pt>
                <c:pt idx="35">
                  <c:v>30</c:v>
                </c:pt>
                <c:pt idx="36">
                  <c:v>5</c:v>
                </c:pt>
                <c:pt idx="37">
                  <c:v>3</c:v>
                </c:pt>
                <c:pt idx="38">
                  <c:v>190</c:v>
                </c:pt>
                <c:pt idx="39">
                  <c:v>43</c:v>
                </c:pt>
                <c:pt idx="40">
                  <c:v>46</c:v>
                </c:pt>
                <c:pt idx="41">
                  <c:v>2</c:v>
                </c:pt>
                <c:pt idx="42">
                  <c:v>48</c:v>
                </c:pt>
                <c:pt idx="43">
                  <c:v>17</c:v>
                </c:pt>
                <c:pt idx="44">
                  <c:v>35</c:v>
                </c:pt>
                <c:pt idx="45">
                  <c:v>168</c:v>
                </c:pt>
                <c:pt idx="46">
                  <c:v>3</c:v>
                </c:pt>
                <c:pt idx="47">
                  <c:v>64</c:v>
                </c:pt>
                <c:pt idx="48">
                  <c:v>11</c:v>
                </c:pt>
                <c:pt idx="49">
                  <c:v>29</c:v>
                </c:pt>
                <c:pt idx="50">
                  <c:v>8</c:v>
                </c:pt>
                <c:pt idx="51">
                  <c:v>15</c:v>
                </c:pt>
                <c:pt idx="52">
                  <c:v>4</c:v>
                </c:pt>
                <c:pt idx="53">
                  <c:v>26</c:v>
                </c:pt>
                <c:pt idx="54">
                  <c:v>20</c:v>
                </c:pt>
                <c:pt idx="55">
                  <c:v>3</c:v>
                </c:pt>
                <c:pt idx="56">
                  <c:v>1</c:v>
                </c:pt>
                <c:pt idx="57">
                  <c:v>12</c:v>
                </c:pt>
                <c:pt idx="58">
                  <c:v>17</c:v>
                </c:pt>
                <c:pt idx="59">
                  <c:v>139</c:v>
                </c:pt>
                <c:pt idx="60">
                  <c:v>29</c:v>
                </c:pt>
                <c:pt idx="61">
                  <c:v>93</c:v>
                </c:pt>
                <c:pt idx="62">
                  <c:v>45</c:v>
                </c:pt>
                <c:pt idx="63">
                  <c:v>11</c:v>
                </c:pt>
                <c:pt idx="64">
                  <c:v>11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0DB-4228-805E-432D8B32AB29}"/>
            </c:ext>
          </c:extLst>
        </c:ser>
        <c:ser>
          <c:idx val="4"/>
          <c:order val="4"/>
          <c:tx>
            <c:strRef>
              <c:f>'CMV Crash'!$F$1</c:f>
              <c:strCache>
                <c:ptCount val="1"/>
                <c:pt idx="0">
                  <c:v>2011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Crash'!$A$2:$A$71</c15:sqref>
                  </c15:fullRef>
                </c:ext>
              </c:extLst>
              <c:f>('CMV Crash'!$A$2:$A$9,'CMV Crash'!$A$11:$A$35,'CMV Crash'!$A$37:$A$63,'CMV Crash'!$A$65:$A$66,'CMV Crash'!$A$68:$A$69,'CMV Crash'!$A$71)</c:f>
              <c:strCache>
                <c:ptCount val="65"/>
                <c:pt idx="0">
                  <c:v>Andrews</c:v>
                </c:pt>
                <c:pt idx="1">
                  <c:v>Borden</c:v>
                </c:pt>
                <c:pt idx="2">
                  <c:v>Brewster</c:v>
                </c:pt>
                <c:pt idx="3">
                  <c:v>Carson</c:v>
                </c:pt>
                <c:pt idx="4">
                  <c:v>Cochran</c:v>
                </c:pt>
                <c:pt idx="5">
                  <c:v>Coke</c:v>
                </c:pt>
                <c:pt idx="6">
                  <c:v>Concho</c:v>
                </c:pt>
                <c:pt idx="7">
                  <c:v>Cottle</c:v>
                </c:pt>
                <c:pt idx="8">
                  <c:v>Crockett</c:v>
                </c:pt>
                <c:pt idx="9">
                  <c:v>Crosby</c:v>
                </c:pt>
                <c:pt idx="10">
                  <c:v>Culberson</c:v>
                </c:pt>
                <c:pt idx="11">
                  <c:v>Dallam</c:v>
                </c:pt>
                <c:pt idx="12">
                  <c:v>Dawson</c:v>
                </c:pt>
                <c:pt idx="13">
                  <c:v>Dickens</c:v>
                </c:pt>
                <c:pt idx="14">
                  <c:v>Ector</c:v>
                </c:pt>
                <c:pt idx="15">
                  <c:v>Edwards</c:v>
                </c:pt>
                <c:pt idx="16">
                  <c:v>Fisher</c:v>
                </c:pt>
                <c:pt idx="17">
                  <c:v>Floyd</c:v>
                </c:pt>
                <c:pt idx="18">
                  <c:v>Gaines</c:v>
                </c:pt>
                <c:pt idx="19">
                  <c:v>Garza</c:v>
                </c:pt>
                <c:pt idx="20">
                  <c:v>Glasscock</c:v>
                </c:pt>
                <c:pt idx="21">
                  <c:v>Gray</c:v>
                </c:pt>
                <c:pt idx="22">
                  <c:v>Hale</c:v>
                </c:pt>
                <c:pt idx="23">
                  <c:v>Hockley</c:v>
                </c:pt>
                <c:pt idx="24">
                  <c:v>Howard</c:v>
                </c:pt>
                <c:pt idx="25">
                  <c:v>Hudspeth</c:v>
                </c:pt>
                <c:pt idx="26">
                  <c:v>Irion</c:v>
                </c:pt>
                <c:pt idx="27">
                  <c:v>Jeff Davis</c:v>
                </c:pt>
                <c:pt idx="28">
                  <c:v>Kent</c:v>
                </c:pt>
                <c:pt idx="29">
                  <c:v>Kimble</c:v>
                </c:pt>
                <c:pt idx="30">
                  <c:v>King</c:v>
                </c:pt>
                <c:pt idx="31">
                  <c:v>Knox</c:v>
                </c:pt>
                <c:pt idx="32">
                  <c:v>Lamb</c:v>
                </c:pt>
                <c:pt idx="33">
                  <c:v>Lubbock</c:v>
                </c:pt>
                <c:pt idx="34">
                  <c:v>Lynn</c:v>
                </c:pt>
                <c:pt idx="35">
                  <c:v>Martin</c:v>
                </c:pt>
                <c:pt idx="36">
                  <c:v>McCulloch</c:v>
                </c:pt>
                <c:pt idx="37">
                  <c:v>Menard</c:v>
                </c:pt>
                <c:pt idx="38">
                  <c:v>Midland</c:v>
                </c:pt>
                <c:pt idx="39">
                  <c:v>Mitchell</c:v>
                </c:pt>
                <c:pt idx="40">
                  <c:v>Moore</c:v>
                </c:pt>
                <c:pt idx="41">
                  <c:v>Motley</c:v>
                </c:pt>
                <c:pt idx="42">
                  <c:v>Nolan</c:v>
                </c:pt>
                <c:pt idx="43">
                  <c:v>Ochiltree</c:v>
                </c:pt>
                <c:pt idx="44">
                  <c:v>Pecos</c:v>
                </c:pt>
                <c:pt idx="45">
                  <c:v>Potter</c:v>
                </c:pt>
                <c:pt idx="46">
                  <c:v>Presidio</c:v>
                </c:pt>
                <c:pt idx="47">
                  <c:v>Randall</c:v>
                </c:pt>
                <c:pt idx="48">
                  <c:v>Reagan</c:v>
                </c:pt>
                <c:pt idx="49">
                  <c:v>Reeves</c:v>
                </c:pt>
                <c:pt idx="50">
                  <c:v>Roberts</c:v>
                </c:pt>
                <c:pt idx="51">
                  <c:v>Runnels</c:v>
                </c:pt>
                <c:pt idx="52">
                  <c:v>Schleicher</c:v>
                </c:pt>
                <c:pt idx="53">
                  <c:v>Scurry</c:v>
                </c:pt>
                <c:pt idx="54">
                  <c:v>Sherman</c:v>
                </c:pt>
                <c:pt idx="55">
                  <c:v>Sterling</c:v>
                </c:pt>
                <c:pt idx="56">
                  <c:v>Stonewall</c:v>
                </c:pt>
                <c:pt idx="57">
                  <c:v>Sutton</c:v>
                </c:pt>
                <c:pt idx="58">
                  <c:v>Swisher</c:v>
                </c:pt>
                <c:pt idx="59">
                  <c:v>Taylor</c:v>
                </c:pt>
                <c:pt idx="60">
                  <c:v>Terry</c:v>
                </c:pt>
                <c:pt idx="61">
                  <c:v>Tom Green</c:v>
                </c:pt>
                <c:pt idx="62">
                  <c:v>Val Verde</c:v>
                </c:pt>
                <c:pt idx="63">
                  <c:v>Ward</c:v>
                </c:pt>
                <c:pt idx="64">
                  <c:v>Yoakum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Crash'!$F$2:$F$71</c15:sqref>
                  </c15:fullRef>
                </c:ext>
              </c:extLst>
              <c:f>('CMV Crash'!$F$2:$F$9,'CMV Crash'!$F$11:$F$35,'CMV Crash'!$F$37:$F$63,'CMV Crash'!$F$65:$F$66,'CMV Crash'!$F$68:$F$69,'CMV Crash'!$F$71)</c:f>
              <c:numCache>
                <c:formatCode>General</c:formatCode>
                <c:ptCount val="65"/>
                <c:pt idx="0">
                  <c:v>49</c:v>
                </c:pt>
                <c:pt idx="1">
                  <c:v>2</c:v>
                </c:pt>
                <c:pt idx="2">
                  <c:v>9</c:v>
                </c:pt>
                <c:pt idx="3">
                  <c:v>17</c:v>
                </c:pt>
                <c:pt idx="4">
                  <c:v>4</c:v>
                </c:pt>
                <c:pt idx="5">
                  <c:v>2</c:v>
                </c:pt>
                <c:pt idx="6">
                  <c:v>8</c:v>
                </c:pt>
                <c:pt idx="7">
                  <c:v>6</c:v>
                </c:pt>
                <c:pt idx="8">
                  <c:v>48</c:v>
                </c:pt>
                <c:pt idx="9">
                  <c:v>6</c:v>
                </c:pt>
                <c:pt idx="10">
                  <c:v>17</c:v>
                </c:pt>
                <c:pt idx="11">
                  <c:v>27</c:v>
                </c:pt>
                <c:pt idx="12">
                  <c:v>15</c:v>
                </c:pt>
                <c:pt idx="13">
                  <c:v>7</c:v>
                </c:pt>
                <c:pt idx="14">
                  <c:v>141</c:v>
                </c:pt>
                <c:pt idx="15">
                  <c:v>3</c:v>
                </c:pt>
                <c:pt idx="16">
                  <c:v>9</c:v>
                </c:pt>
                <c:pt idx="17">
                  <c:v>3</c:v>
                </c:pt>
                <c:pt idx="18">
                  <c:v>15</c:v>
                </c:pt>
                <c:pt idx="19">
                  <c:v>14</c:v>
                </c:pt>
                <c:pt idx="20">
                  <c:v>36</c:v>
                </c:pt>
                <c:pt idx="21">
                  <c:v>44</c:v>
                </c:pt>
                <c:pt idx="22">
                  <c:v>25</c:v>
                </c:pt>
                <c:pt idx="23">
                  <c:v>24</c:v>
                </c:pt>
                <c:pt idx="24">
                  <c:v>56</c:v>
                </c:pt>
                <c:pt idx="25">
                  <c:v>42</c:v>
                </c:pt>
                <c:pt idx="26">
                  <c:v>8</c:v>
                </c:pt>
                <c:pt idx="27">
                  <c:v>10</c:v>
                </c:pt>
                <c:pt idx="28">
                  <c:v>5</c:v>
                </c:pt>
                <c:pt idx="29">
                  <c:v>20</c:v>
                </c:pt>
                <c:pt idx="30">
                  <c:v>5</c:v>
                </c:pt>
                <c:pt idx="31">
                  <c:v>4</c:v>
                </c:pt>
                <c:pt idx="32">
                  <c:v>34</c:v>
                </c:pt>
                <c:pt idx="33">
                  <c:v>210</c:v>
                </c:pt>
                <c:pt idx="34">
                  <c:v>10</c:v>
                </c:pt>
                <c:pt idx="35">
                  <c:v>45</c:v>
                </c:pt>
                <c:pt idx="36">
                  <c:v>16</c:v>
                </c:pt>
                <c:pt idx="37">
                  <c:v>4</c:v>
                </c:pt>
                <c:pt idx="38">
                  <c:v>243</c:v>
                </c:pt>
                <c:pt idx="39">
                  <c:v>34</c:v>
                </c:pt>
                <c:pt idx="40">
                  <c:v>39</c:v>
                </c:pt>
                <c:pt idx="41">
                  <c:v>3</c:v>
                </c:pt>
                <c:pt idx="42">
                  <c:v>63</c:v>
                </c:pt>
                <c:pt idx="43">
                  <c:v>22</c:v>
                </c:pt>
                <c:pt idx="44">
                  <c:v>50</c:v>
                </c:pt>
                <c:pt idx="45">
                  <c:v>179</c:v>
                </c:pt>
                <c:pt idx="46">
                  <c:v>4</c:v>
                </c:pt>
                <c:pt idx="47">
                  <c:v>50</c:v>
                </c:pt>
                <c:pt idx="48">
                  <c:v>25</c:v>
                </c:pt>
                <c:pt idx="49">
                  <c:v>51</c:v>
                </c:pt>
                <c:pt idx="50">
                  <c:v>7</c:v>
                </c:pt>
                <c:pt idx="51">
                  <c:v>11</c:v>
                </c:pt>
                <c:pt idx="52">
                  <c:v>4</c:v>
                </c:pt>
                <c:pt idx="53">
                  <c:v>27</c:v>
                </c:pt>
                <c:pt idx="54">
                  <c:v>13</c:v>
                </c:pt>
                <c:pt idx="55">
                  <c:v>11</c:v>
                </c:pt>
                <c:pt idx="56">
                  <c:v>5</c:v>
                </c:pt>
                <c:pt idx="57">
                  <c:v>11</c:v>
                </c:pt>
                <c:pt idx="58">
                  <c:v>15</c:v>
                </c:pt>
                <c:pt idx="59">
                  <c:v>157</c:v>
                </c:pt>
                <c:pt idx="60">
                  <c:v>15</c:v>
                </c:pt>
                <c:pt idx="61">
                  <c:v>106</c:v>
                </c:pt>
                <c:pt idx="62">
                  <c:v>30</c:v>
                </c:pt>
                <c:pt idx="63">
                  <c:v>47</c:v>
                </c:pt>
                <c:pt idx="64">
                  <c:v>19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D0DB-4228-805E-432D8B32AB29}"/>
            </c:ext>
          </c:extLst>
        </c:ser>
        <c:ser>
          <c:idx val="5"/>
          <c:order val="5"/>
          <c:tx>
            <c:strRef>
              <c:f>'CMV Crash'!$G$1</c:f>
              <c:strCache>
                <c:ptCount val="1"/>
                <c:pt idx="0">
                  <c:v>2012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Crash'!$A$2:$A$71</c15:sqref>
                  </c15:fullRef>
                </c:ext>
              </c:extLst>
              <c:f>('CMV Crash'!$A$2:$A$9,'CMV Crash'!$A$11:$A$35,'CMV Crash'!$A$37:$A$63,'CMV Crash'!$A$65:$A$66,'CMV Crash'!$A$68:$A$69,'CMV Crash'!$A$71)</c:f>
              <c:strCache>
                <c:ptCount val="65"/>
                <c:pt idx="0">
                  <c:v>Andrews</c:v>
                </c:pt>
                <c:pt idx="1">
                  <c:v>Borden</c:v>
                </c:pt>
                <c:pt idx="2">
                  <c:v>Brewster</c:v>
                </c:pt>
                <c:pt idx="3">
                  <c:v>Carson</c:v>
                </c:pt>
                <c:pt idx="4">
                  <c:v>Cochran</c:v>
                </c:pt>
                <c:pt idx="5">
                  <c:v>Coke</c:v>
                </c:pt>
                <c:pt idx="6">
                  <c:v>Concho</c:v>
                </c:pt>
                <c:pt idx="7">
                  <c:v>Cottle</c:v>
                </c:pt>
                <c:pt idx="8">
                  <c:v>Crockett</c:v>
                </c:pt>
                <c:pt idx="9">
                  <c:v>Crosby</c:v>
                </c:pt>
                <c:pt idx="10">
                  <c:v>Culberson</c:v>
                </c:pt>
                <c:pt idx="11">
                  <c:v>Dallam</c:v>
                </c:pt>
                <c:pt idx="12">
                  <c:v>Dawson</c:v>
                </c:pt>
                <c:pt idx="13">
                  <c:v>Dickens</c:v>
                </c:pt>
                <c:pt idx="14">
                  <c:v>Ector</c:v>
                </c:pt>
                <c:pt idx="15">
                  <c:v>Edwards</c:v>
                </c:pt>
                <c:pt idx="16">
                  <c:v>Fisher</c:v>
                </c:pt>
                <c:pt idx="17">
                  <c:v>Floyd</c:v>
                </c:pt>
                <c:pt idx="18">
                  <c:v>Gaines</c:v>
                </c:pt>
                <c:pt idx="19">
                  <c:v>Garza</c:v>
                </c:pt>
                <c:pt idx="20">
                  <c:v>Glasscock</c:v>
                </c:pt>
                <c:pt idx="21">
                  <c:v>Gray</c:v>
                </c:pt>
                <c:pt idx="22">
                  <c:v>Hale</c:v>
                </c:pt>
                <c:pt idx="23">
                  <c:v>Hockley</c:v>
                </c:pt>
                <c:pt idx="24">
                  <c:v>Howard</c:v>
                </c:pt>
                <c:pt idx="25">
                  <c:v>Hudspeth</c:v>
                </c:pt>
                <c:pt idx="26">
                  <c:v>Irion</c:v>
                </c:pt>
                <c:pt idx="27">
                  <c:v>Jeff Davis</c:v>
                </c:pt>
                <c:pt idx="28">
                  <c:v>Kent</c:v>
                </c:pt>
                <c:pt idx="29">
                  <c:v>Kimble</c:v>
                </c:pt>
                <c:pt idx="30">
                  <c:v>King</c:v>
                </c:pt>
                <c:pt idx="31">
                  <c:v>Knox</c:v>
                </c:pt>
                <c:pt idx="32">
                  <c:v>Lamb</c:v>
                </c:pt>
                <c:pt idx="33">
                  <c:v>Lubbock</c:v>
                </c:pt>
                <c:pt idx="34">
                  <c:v>Lynn</c:v>
                </c:pt>
                <c:pt idx="35">
                  <c:v>Martin</c:v>
                </c:pt>
                <c:pt idx="36">
                  <c:v>McCulloch</c:v>
                </c:pt>
                <c:pt idx="37">
                  <c:v>Menard</c:v>
                </c:pt>
                <c:pt idx="38">
                  <c:v>Midland</c:v>
                </c:pt>
                <c:pt idx="39">
                  <c:v>Mitchell</c:v>
                </c:pt>
                <c:pt idx="40">
                  <c:v>Moore</c:v>
                </c:pt>
                <c:pt idx="41">
                  <c:v>Motley</c:v>
                </c:pt>
                <c:pt idx="42">
                  <c:v>Nolan</c:v>
                </c:pt>
                <c:pt idx="43">
                  <c:v>Ochiltree</c:v>
                </c:pt>
                <c:pt idx="44">
                  <c:v>Pecos</c:v>
                </c:pt>
                <c:pt idx="45">
                  <c:v>Potter</c:v>
                </c:pt>
                <c:pt idx="46">
                  <c:v>Presidio</c:v>
                </c:pt>
                <c:pt idx="47">
                  <c:v>Randall</c:v>
                </c:pt>
                <c:pt idx="48">
                  <c:v>Reagan</c:v>
                </c:pt>
                <c:pt idx="49">
                  <c:v>Reeves</c:v>
                </c:pt>
                <c:pt idx="50">
                  <c:v>Roberts</c:v>
                </c:pt>
                <c:pt idx="51">
                  <c:v>Runnels</c:v>
                </c:pt>
                <c:pt idx="52">
                  <c:v>Schleicher</c:v>
                </c:pt>
                <c:pt idx="53">
                  <c:v>Scurry</c:v>
                </c:pt>
                <c:pt idx="54">
                  <c:v>Sherman</c:v>
                </c:pt>
                <c:pt idx="55">
                  <c:v>Sterling</c:v>
                </c:pt>
                <c:pt idx="56">
                  <c:v>Stonewall</c:v>
                </c:pt>
                <c:pt idx="57">
                  <c:v>Sutton</c:v>
                </c:pt>
                <c:pt idx="58">
                  <c:v>Swisher</c:v>
                </c:pt>
                <c:pt idx="59">
                  <c:v>Taylor</c:v>
                </c:pt>
                <c:pt idx="60">
                  <c:v>Terry</c:v>
                </c:pt>
                <c:pt idx="61">
                  <c:v>Tom Green</c:v>
                </c:pt>
                <c:pt idx="62">
                  <c:v>Val Verde</c:v>
                </c:pt>
                <c:pt idx="63">
                  <c:v>Ward</c:v>
                </c:pt>
                <c:pt idx="64">
                  <c:v>Yoakum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Crash'!$G$2:$G$71</c15:sqref>
                  </c15:fullRef>
                </c:ext>
              </c:extLst>
              <c:f>('CMV Crash'!$G$2:$G$9,'CMV Crash'!$G$11:$G$35,'CMV Crash'!$G$37:$G$63,'CMV Crash'!$G$65:$G$66,'CMV Crash'!$G$68:$G$69,'CMV Crash'!$G$71)</c:f>
              <c:numCache>
                <c:formatCode>General</c:formatCode>
                <c:ptCount val="65"/>
                <c:pt idx="0">
                  <c:v>63</c:v>
                </c:pt>
                <c:pt idx="1">
                  <c:v>6</c:v>
                </c:pt>
                <c:pt idx="2">
                  <c:v>5</c:v>
                </c:pt>
                <c:pt idx="3">
                  <c:v>16</c:v>
                </c:pt>
                <c:pt idx="4">
                  <c:v>3</c:v>
                </c:pt>
                <c:pt idx="5">
                  <c:v>2</c:v>
                </c:pt>
                <c:pt idx="6">
                  <c:v>6</c:v>
                </c:pt>
                <c:pt idx="7">
                  <c:v>3</c:v>
                </c:pt>
                <c:pt idx="8">
                  <c:v>28</c:v>
                </c:pt>
                <c:pt idx="9">
                  <c:v>6</c:v>
                </c:pt>
                <c:pt idx="10">
                  <c:v>25</c:v>
                </c:pt>
                <c:pt idx="11">
                  <c:v>30</c:v>
                </c:pt>
                <c:pt idx="12">
                  <c:v>20</c:v>
                </c:pt>
                <c:pt idx="13">
                  <c:v>5</c:v>
                </c:pt>
                <c:pt idx="14">
                  <c:v>199</c:v>
                </c:pt>
                <c:pt idx="15">
                  <c:v>3</c:v>
                </c:pt>
                <c:pt idx="16">
                  <c:v>18</c:v>
                </c:pt>
                <c:pt idx="17">
                  <c:v>3</c:v>
                </c:pt>
                <c:pt idx="18">
                  <c:v>23</c:v>
                </c:pt>
                <c:pt idx="19">
                  <c:v>16</c:v>
                </c:pt>
                <c:pt idx="20">
                  <c:v>36</c:v>
                </c:pt>
                <c:pt idx="21">
                  <c:v>53</c:v>
                </c:pt>
                <c:pt idx="22">
                  <c:v>38</c:v>
                </c:pt>
                <c:pt idx="23">
                  <c:v>28</c:v>
                </c:pt>
                <c:pt idx="24">
                  <c:v>84</c:v>
                </c:pt>
                <c:pt idx="25">
                  <c:v>53</c:v>
                </c:pt>
                <c:pt idx="26">
                  <c:v>23</c:v>
                </c:pt>
                <c:pt idx="27">
                  <c:v>6</c:v>
                </c:pt>
                <c:pt idx="28">
                  <c:v>2</c:v>
                </c:pt>
                <c:pt idx="29">
                  <c:v>19</c:v>
                </c:pt>
                <c:pt idx="30">
                  <c:v>6</c:v>
                </c:pt>
                <c:pt idx="31">
                  <c:v>3</c:v>
                </c:pt>
                <c:pt idx="32">
                  <c:v>29</c:v>
                </c:pt>
                <c:pt idx="33">
                  <c:v>230</c:v>
                </c:pt>
                <c:pt idx="34">
                  <c:v>5</c:v>
                </c:pt>
                <c:pt idx="35">
                  <c:v>57</c:v>
                </c:pt>
                <c:pt idx="36">
                  <c:v>10</c:v>
                </c:pt>
                <c:pt idx="37">
                  <c:v>9</c:v>
                </c:pt>
                <c:pt idx="38">
                  <c:v>342</c:v>
                </c:pt>
                <c:pt idx="39">
                  <c:v>31</c:v>
                </c:pt>
                <c:pt idx="40">
                  <c:v>48</c:v>
                </c:pt>
                <c:pt idx="41">
                  <c:v>7</c:v>
                </c:pt>
                <c:pt idx="42">
                  <c:v>74</c:v>
                </c:pt>
                <c:pt idx="43">
                  <c:v>22</c:v>
                </c:pt>
                <c:pt idx="44">
                  <c:v>49</c:v>
                </c:pt>
                <c:pt idx="45">
                  <c:v>165</c:v>
                </c:pt>
                <c:pt idx="46">
                  <c:v>2</c:v>
                </c:pt>
                <c:pt idx="47">
                  <c:v>73</c:v>
                </c:pt>
                <c:pt idx="48">
                  <c:v>37</c:v>
                </c:pt>
                <c:pt idx="49">
                  <c:v>72</c:v>
                </c:pt>
                <c:pt idx="50">
                  <c:v>14</c:v>
                </c:pt>
                <c:pt idx="51">
                  <c:v>9</c:v>
                </c:pt>
                <c:pt idx="52">
                  <c:v>7</c:v>
                </c:pt>
                <c:pt idx="53">
                  <c:v>39</c:v>
                </c:pt>
                <c:pt idx="54">
                  <c:v>17</c:v>
                </c:pt>
                <c:pt idx="55">
                  <c:v>7</c:v>
                </c:pt>
                <c:pt idx="56">
                  <c:v>7</c:v>
                </c:pt>
                <c:pt idx="57">
                  <c:v>26</c:v>
                </c:pt>
                <c:pt idx="58">
                  <c:v>11</c:v>
                </c:pt>
                <c:pt idx="59">
                  <c:v>142</c:v>
                </c:pt>
                <c:pt idx="60">
                  <c:v>22</c:v>
                </c:pt>
                <c:pt idx="61">
                  <c:v>99</c:v>
                </c:pt>
                <c:pt idx="62">
                  <c:v>38</c:v>
                </c:pt>
                <c:pt idx="63">
                  <c:v>65</c:v>
                </c:pt>
                <c:pt idx="64">
                  <c:v>21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0DB-4228-805E-432D8B32AB29}"/>
            </c:ext>
          </c:extLst>
        </c:ser>
        <c:ser>
          <c:idx val="6"/>
          <c:order val="6"/>
          <c:tx>
            <c:strRef>
              <c:f>'CMV Crash'!$H$1</c:f>
              <c:strCache>
                <c:ptCount val="1"/>
                <c:pt idx="0">
                  <c:v>2013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Crash'!$A$2:$A$71</c15:sqref>
                  </c15:fullRef>
                </c:ext>
              </c:extLst>
              <c:f>('CMV Crash'!$A$2:$A$9,'CMV Crash'!$A$11:$A$35,'CMV Crash'!$A$37:$A$63,'CMV Crash'!$A$65:$A$66,'CMV Crash'!$A$68:$A$69,'CMV Crash'!$A$71)</c:f>
              <c:strCache>
                <c:ptCount val="65"/>
                <c:pt idx="0">
                  <c:v>Andrews</c:v>
                </c:pt>
                <c:pt idx="1">
                  <c:v>Borden</c:v>
                </c:pt>
                <c:pt idx="2">
                  <c:v>Brewster</c:v>
                </c:pt>
                <c:pt idx="3">
                  <c:v>Carson</c:v>
                </c:pt>
                <c:pt idx="4">
                  <c:v>Cochran</c:v>
                </c:pt>
                <c:pt idx="5">
                  <c:v>Coke</c:v>
                </c:pt>
                <c:pt idx="6">
                  <c:v>Concho</c:v>
                </c:pt>
                <c:pt idx="7">
                  <c:v>Cottle</c:v>
                </c:pt>
                <c:pt idx="8">
                  <c:v>Crockett</c:v>
                </c:pt>
                <c:pt idx="9">
                  <c:v>Crosby</c:v>
                </c:pt>
                <c:pt idx="10">
                  <c:v>Culberson</c:v>
                </c:pt>
                <c:pt idx="11">
                  <c:v>Dallam</c:v>
                </c:pt>
                <c:pt idx="12">
                  <c:v>Dawson</c:v>
                </c:pt>
                <c:pt idx="13">
                  <c:v>Dickens</c:v>
                </c:pt>
                <c:pt idx="14">
                  <c:v>Ector</c:v>
                </c:pt>
                <c:pt idx="15">
                  <c:v>Edwards</c:v>
                </c:pt>
                <c:pt idx="16">
                  <c:v>Fisher</c:v>
                </c:pt>
                <c:pt idx="17">
                  <c:v>Floyd</c:v>
                </c:pt>
                <c:pt idx="18">
                  <c:v>Gaines</c:v>
                </c:pt>
                <c:pt idx="19">
                  <c:v>Garza</c:v>
                </c:pt>
                <c:pt idx="20">
                  <c:v>Glasscock</c:v>
                </c:pt>
                <c:pt idx="21">
                  <c:v>Gray</c:v>
                </c:pt>
                <c:pt idx="22">
                  <c:v>Hale</c:v>
                </c:pt>
                <c:pt idx="23">
                  <c:v>Hockley</c:v>
                </c:pt>
                <c:pt idx="24">
                  <c:v>Howard</c:v>
                </c:pt>
                <c:pt idx="25">
                  <c:v>Hudspeth</c:v>
                </c:pt>
                <c:pt idx="26">
                  <c:v>Irion</c:v>
                </c:pt>
                <c:pt idx="27">
                  <c:v>Jeff Davis</c:v>
                </c:pt>
                <c:pt idx="28">
                  <c:v>Kent</c:v>
                </c:pt>
                <c:pt idx="29">
                  <c:v>Kimble</c:v>
                </c:pt>
                <c:pt idx="30">
                  <c:v>King</c:v>
                </c:pt>
                <c:pt idx="31">
                  <c:v>Knox</c:v>
                </c:pt>
                <c:pt idx="32">
                  <c:v>Lamb</c:v>
                </c:pt>
                <c:pt idx="33">
                  <c:v>Lubbock</c:v>
                </c:pt>
                <c:pt idx="34">
                  <c:v>Lynn</c:v>
                </c:pt>
                <c:pt idx="35">
                  <c:v>Martin</c:v>
                </c:pt>
                <c:pt idx="36">
                  <c:v>McCulloch</c:v>
                </c:pt>
                <c:pt idx="37">
                  <c:v>Menard</c:v>
                </c:pt>
                <c:pt idx="38">
                  <c:v>Midland</c:v>
                </c:pt>
                <c:pt idx="39">
                  <c:v>Mitchell</c:v>
                </c:pt>
                <c:pt idx="40">
                  <c:v>Moore</c:v>
                </c:pt>
                <c:pt idx="41">
                  <c:v>Motley</c:v>
                </c:pt>
                <c:pt idx="42">
                  <c:v>Nolan</c:v>
                </c:pt>
                <c:pt idx="43">
                  <c:v>Ochiltree</c:v>
                </c:pt>
                <c:pt idx="44">
                  <c:v>Pecos</c:v>
                </c:pt>
                <c:pt idx="45">
                  <c:v>Potter</c:v>
                </c:pt>
                <c:pt idx="46">
                  <c:v>Presidio</c:v>
                </c:pt>
                <c:pt idx="47">
                  <c:v>Randall</c:v>
                </c:pt>
                <c:pt idx="48">
                  <c:v>Reagan</c:v>
                </c:pt>
                <c:pt idx="49">
                  <c:v>Reeves</c:v>
                </c:pt>
                <c:pt idx="50">
                  <c:v>Roberts</c:v>
                </c:pt>
                <c:pt idx="51">
                  <c:v>Runnels</c:v>
                </c:pt>
                <c:pt idx="52">
                  <c:v>Schleicher</c:v>
                </c:pt>
                <c:pt idx="53">
                  <c:v>Scurry</c:v>
                </c:pt>
                <c:pt idx="54">
                  <c:v>Sherman</c:v>
                </c:pt>
                <c:pt idx="55">
                  <c:v>Sterling</c:v>
                </c:pt>
                <c:pt idx="56">
                  <c:v>Stonewall</c:v>
                </c:pt>
                <c:pt idx="57">
                  <c:v>Sutton</c:v>
                </c:pt>
                <c:pt idx="58">
                  <c:v>Swisher</c:v>
                </c:pt>
                <c:pt idx="59">
                  <c:v>Taylor</c:v>
                </c:pt>
                <c:pt idx="60">
                  <c:v>Terry</c:v>
                </c:pt>
                <c:pt idx="61">
                  <c:v>Tom Green</c:v>
                </c:pt>
                <c:pt idx="62">
                  <c:v>Val Verde</c:v>
                </c:pt>
                <c:pt idx="63">
                  <c:v>Ward</c:v>
                </c:pt>
                <c:pt idx="64">
                  <c:v>Yoakum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Crash'!$H$2:$H$71</c15:sqref>
                  </c15:fullRef>
                </c:ext>
              </c:extLst>
              <c:f>('CMV Crash'!$H$2:$H$9,'CMV Crash'!$H$11:$H$35,'CMV Crash'!$H$37:$H$63,'CMV Crash'!$H$65:$H$66,'CMV Crash'!$H$68:$H$69,'CMV Crash'!$H$71)</c:f>
              <c:numCache>
                <c:formatCode>General</c:formatCode>
                <c:ptCount val="65"/>
                <c:pt idx="0">
                  <c:v>54</c:v>
                </c:pt>
                <c:pt idx="1">
                  <c:v>7</c:v>
                </c:pt>
                <c:pt idx="2">
                  <c:v>3</c:v>
                </c:pt>
                <c:pt idx="3">
                  <c:v>28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8</c:v>
                </c:pt>
                <c:pt idx="8">
                  <c:v>61</c:v>
                </c:pt>
                <c:pt idx="9">
                  <c:v>4</c:v>
                </c:pt>
                <c:pt idx="10">
                  <c:v>33</c:v>
                </c:pt>
                <c:pt idx="11">
                  <c:v>33</c:v>
                </c:pt>
                <c:pt idx="12">
                  <c:v>27</c:v>
                </c:pt>
                <c:pt idx="13">
                  <c:v>1</c:v>
                </c:pt>
                <c:pt idx="14">
                  <c:v>240</c:v>
                </c:pt>
                <c:pt idx="15">
                  <c:v>4</c:v>
                </c:pt>
                <c:pt idx="16">
                  <c:v>14</c:v>
                </c:pt>
                <c:pt idx="17">
                  <c:v>11</c:v>
                </c:pt>
                <c:pt idx="18">
                  <c:v>31</c:v>
                </c:pt>
                <c:pt idx="19">
                  <c:v>20</c:v>
                </c:pt>
                <c:pt idx="20">
                  <c:v>47</c:v>
                </c:pt>
                <c:pt idx="21">
                  <c:v>50</c:v>
                </c:pt>
                <c:pt idx="22">
                  <c:v>47</c:v>
                </c:pt>
                <c:pt idx="23">
                  <c:v>26</c:v>
                </c:pt>
                <c:pt idx="24">
                  <c:v>110</c:v>
                </c:pt>
                <c:pt idx="25">
                  <c:v>65</c:v>
                </c:pt>
                <c:pt idx="26">
                  <c:v>39</c:v>
                </c:pt>
                <c:pt idx="27">
                  <c:v>14</c:v>
                </c:pt>
                <c:pt idx="28">
                  <c:v>1</c:v>
                </c:pt>
                <c:pt idx="29">
                  <c:v>29</c:v>
                </c:pt>
                <c:pt idx="30">
                  <c:v>8</c:v>
                </c:pt>
                <c:pt idx="31">
                  <c:v>2</c:v>
                </c:pt>
                <c:pt idx="32">
                  <c:v>30</c:v>
                </c:pt>
                <c:pt idx="33">
                  <c:v>265</c:v>
                </c:pt>
                <c:pt idx="34">
                  <c:v>9</c:v>
                </c:pt>
                <c:pt idx="35">
                  <c:v>67</c:v>
                </c:pt>
                <c:pt idx="36">
                  <c:v>17</c:v>
                </c:pt>
                <c:pt idx="37">
                  <c:v>8</c:v>
                </c:pt>
                <c:pt idx="38">
                  <c:v>375</c:v>
                </c:pt>
                <c:pt idx="39">
                  <c:v>43</c:v>
                </c:pt>
                <c:pt idx="40">
                  <c:v>50</c:v>
                </c:pt>
                <c:pt idx="41">
                  <c:v>3</c:v>
                </c:pt>
                <c:pt idx="42">
                  <c:v>92</c:v>
                </c:pt>
                <c:pt idx="43">
                  <c:v>23</c:v>
                </c:pt>
                <c:pt idx="44">
                  <c:v>69</c:v>
                </c:pt>
                <c:pt idx="45">
                  <c:v>177</c:v>
                </c:pt>
                <c:pt idx="46">
                  <c:v>4</c:v>
                </c:pt>
                <c:pt idx="47">
                  <c:v>79</c:v>
                </c:pt>
                <c:pt idx="48">
                  <c:v>43</c:v>
                </c:pt>
                <c:pt idx="49">
                  <c:v>115</c:v>
                </c:pt>
                <c:pt idx="50">
                  <c:v>8</c:v>
                </c:pt>
                <c:pt idx="51">
                  <c:v>22</c:v>
                </c:pt>
                <c:pt idx="52">
                  <c:v>3</c:v>
                </c:pt>
                <c:pt idx="53">
                  <c:v>57</c:v>
                </c:pt>
                <c:pt idx="54">
                  <c:v>28</c:v>
                </c:pt>
                <c:pt idx="55">
                  <c:v>7</c:v>
                </c:pt>
                <c:pt idx="56">
                  <c:v>4</c:v>
                </c:pt>
                <c:pt idx="57">
                  <c:v>25</c:v>
                </c:pt>
                <c:pt idx="58">
                  <c:v>21</c:v>
                </c:pt>
                <c:pt idx="59">
                  <c:v>201</c:v>
                </c:pt>
                <c:pt idx="60">
                  <c:v>29</c:v>
                </c:pt>
                <c:pt idx="61">
                  <c:v>99</c:v>
                </c:pt>
                <c:pt idx="62">
                  <c:v>35</c:v>
                </c:pt>
                <c:pt idx="63">
                  <c:v>65</c:v>
                </c:pt>
                <c:pt idx="64">
                  <c:v>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0DB-4228-805E-432D8B32AB29}"/>
            </c:ext>
          </c:extLst>
        </c:ser>
        <c:ser>
          <c:idx val="7"/>
          <c:order val="7"/>
          <c:tx>
            <c:strRef>
              <c:f>'CMV Crash'!$I$1</c:f>
              <c:strCache>
                <c:ptCount val="1"/>
                <c:pt idx="0">
                  <c:v>2014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Crash'!$A$2:$A$71</c15:sqref>
                  </c15:fullRef>
                </c:ext>
              </c:extLst>
              <c:f>('CMV Crash'!$A$2:$A$9,'CMV Crash'!$A$11:$A$35,'CMV Crash'!$A$37:$A$63,'CMV Crash'!$A$65:$A$66,'CMV Crash'!$A$68:$A$69,'CMV Crash'!$A$71)</c:f>
              <c:strCache>
                <c:ptCount val="65"/>
                <c:pt idx="0">
                  <c:v>Andrews</c:v>
                </c:pt>
                <c:pt idx="1">
                  <c:v>Borden</c:v>
                </c:pt>
                <c:pt idx="2">
                  <c:v>Brewster</c:v>
                </c:pt>
                <c:pt idx="3">
                  <c:v>Carson</c:v>
                </c:pt>
                <c:pt idx="4">
                  <c:v>Cochran</c:v>
                </c:pt>
                <c:pt idx="5">
                  <c:v>Coke</c:v>
                </c:pt>
                <c:pt idx="6">
                  <c:v>Concho</c:v>
                </c:pt>
                <c:pt idx="7">
                  <c:v>Cottle</c:v>
                </c:pt>
                <c:pt idx="8">
                  <c:v>Crockett</c:v>
                </c:pt>
                <c:pt idx="9">
                  <c:v>Crosby</c:v>
                </c:pt>
                <c:pt idx="10">
                  <c:v>Culberson</c:v>
                </c:pt>
                <c:pt idx="11">
                  <c:v>Dallam</c:v>
                </c:pt>
                <c:pt idx="12">
                  <c:v>Dawson</c:v>
                </c:pt>
                <c:pt idx="13">
                  <c:v>Dickens</c:v>
                </c:pt>
                <c:pt idx="14">
                  <c:v>Ector</c:v>
                </c:pt>
                <c:pt idx="15">
                  <c:v>Edwards</c:v>
                </c:pt>
                <c:pt idx="16">
                  <c:v>Fisher</c:v>
                </c:pt>
                <c:pt idx="17">
                  <c:v>Floyd</c:v>
                </c:pt>
                <c:pt idx="18">
                  <c:v>Gaines</c:v>
                </c:pt>
                <c:pt idx="19">
                  <c:v>Garza</c:v>
                </c:pt>
                <c:pt idx="20">
                  <c:v>Glasscock</c:v>
                </c:pt>
                <c:pt idx="21">
                  <c:v>Gray</c:v>
                </c:pt>
                <c:pt idx="22">
                  <c:v>Hale</c:v>
                </c:pt>
                <c:pt idx="23">
                  <c:v>Hockley</c:v>
                </c:pt>
                <c:pt idx="24">
                  <c:v>Howard</c:v>
                </c:pt>
                <c:pt idx="25">
                  <c:v>Hudspeth</c:v>
                </c:pt>
                <c:pt idx="26">
                  <c:v>Irion</c:v>
                </c:pt>
                <c:pt idx="27">
                  <c:v>Jeff Davis</c:v>
                </c:pt>
                <c:pt idx="28">
                  <c:v>Kent</c:v>
                </c:pt>
                <c:pt idx="29">
                  <c:v>Kimble</c:v>
                </c:pt>
                <c:pt idx="30">
                  <c:v>King</c:v>
                </c:pt>
                <c:pt idx="31">
                  <c:v>Knox</c:v>
                </c:pt>
                <c:pt idx="32">
                  <c:v>Lamb</c:v>
                </c:pt>
                <c:pt idx="33">
                  <c:v>Lubbock</c:v>
                </c:pt>
                <c:pt idx="34">
                  <c:v>Lynn</c:v>
                </c:pt>
                <c:pt idx="35">
                  <c:v>Martin</c:v>
                </c:pt>
                <c:pt idx="36">
                  <c:v>McCulloch</c:v>
                </c:pt>
                <c:pt idx="37">
                  <c:v>Menard</c:v>
                </c:pt>
                <c:pt idx="38">
                  <c:v>Midland</c:v>
                </c:pt>
                <c:pt idx="39">
                  <c:v>Mitchell</c:v>
                </c:pt>
                <c:pt idx="40">
                  <c:v>Moore</c:v>
                </c:pt>
                <c:pt idx="41">
                  <c:v>Motley</c:v>
                </c:pt>
                <c:pt idx="42">
                  <c:v>Nolan</c:v>
                </c:pt>
                <c:pt idx="43">
                  <c:v>Ochiltree</c:v>
                </c:pt>
                <c:pt idx="44">
                  <c:v>Pecos</c:v>
                </c:pt>
                <c:pt idx="45">
                  <c:v>Potter</c:v>
                </c:pt>
                <c:pt idx="46">
                  <c:v>Presidio</c:v>
                </c:pt>
                <c:pt idx="47">
                  <c:v>Randall</c:v>
                </c:pt>
                <c:pt idx="48">
                  <c:v>Reagan</c:v>
                </c:pt>
                <c:pt idx="49">
                  <c:v>Reeves</c:v>
                </c:pt>
                <c:pt idx="50">
                  <c:v>Roberts</c:v>
                </c:pt>
                <c:pt idx="51">
                  <c:v>Runnels</c:v>
                </c:pt>
                <c:pt idx="52">
                  <c:v>Schleicher</c:v>
                </c:pt>
                <c:pt idx="53">
                  <c:v>Scurry</c:v>
                </c:pt>
                <c:pt idx="54">
                  <c:v>Sherman</c:v>
                </c:pt>
                <c:pt idx="55">
                  <c:v>Sterling</c:v>
                </c:pt>
                <c:pt idx="56">
                  <c:v>Stonewall</c:v>
                </c:pt>
                <c:pt idx="57">
                  <c:v>Sutton</c:v>
                </c:pt>
                <c:pt idx="58">
                  <c:v>Swisher</c:v>
                </c:pt>
                <c:pt idx="59">
                  <c:v>Taylor</c:v>
                </c:pt>
                <c:pt idx="60">
                  <c:v>Terry</c:v>
                </c:pt>
                <c:pt idx="61">
                  <c:v>Tom Green</c:v>
                </c:pt>
                <c:pt idx="62">
                  <c:v>Val Verde</c:v>
                </c:pt>
                <c:pt idx="63">
                  <c:v>Ward</c:v>
                </c:pt>
                <c:pt idx="64">
                  <c:v>Yoakum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Crash'!$I$2:$I$71</c15:sqref>
                  </c15:fullRef>
                </c:ext>
              </c:extLst>
              <c:f>('CMV Crash'!$I$2:$I$9,'CMV Crash'!$I$11:$I$35,'CMV Crash'!$I$37:$I$63,'CMV Crash'!$I$65:$I$66,'CMV Crash'!$I$68:$I$69,'CMV Crash'!$I$71)</c:f>
              <c:numCache>
                <c:formatCode>General</c:formatCode>
                <c:ptCount val="65"/>
                <c:pt idx="0">
                  <c:v>85</c:v>
                </c:pt>
                <c:pt idx="1">
                  <c:v>10</c:v>
                </c:pt>
                <c:pt idx="2">
                  <c:v>8</c:v>
                </c:pt>
                <c:pt idx="3">
                  <c:v>25</c:v>
                </c:pt>
                <c:pt idx="4">
                  <c:v>2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53</c:v>
                </c:pt>
                <c:pt idx="9">
                  <c:v>10</c:v>
                </c:pt>
                <c:pt idx="10">
                  <c:v>39</c:v>
                </c:pt>
                <c:pt idx="11">
                  <c:v>55</c:v>
                </c:pt>
                <c:pt idx="12">
                  <c:v>30</c:v>
                </c:pt>
                <c:pt idx="13">
                  <c:v>2</c:v>
                </c:pt>
                <c:pt idx="14">
                  <c:v>261</c:v>
                </c:pt>
                <c:pt idx="15">
                  <c:v>8</c:v>
                </c:pt>
                <c:pt idx="16">
                  <c:v>19</c:v>
                </c:pt>
                <c:pt idx="17">
                  <c:v>4</c:v>
                </c:pt>
                <c:pt idx="18">
                  <c:v>37</c:v>
                </c:pt>
                <c:pt idx="19">
                  <c:v>53</c:v>
                </c:pt>
                <c:pt idx="20">
                  <c:v>66</c:v>
                </c:pt>
                <c:pt idx="21">
                  <c:v>36</c:v>
                </c:pt>
                <c:pt idx="22">
                  <c:v>41</c:v>
                </c:pt>
                <c:pt idx="23">
                  <c:v>25</c:v>
                </c:pt>
                <c:pt idx="24">
                  <c:v>127</c:v>
                </c:pt>
                <c:pt idx="25">
                  <c:v>45</c:v>
                </c:pt>
                <c:pt idx="26">
                  <c:v>52</c:v>
                </c:pt>
                <c:pt idx="27">
                  <c:v>11</c:v>
                </c:pt>
                <c:pt idx="28">
                  <c:v>5</c:v>
                </c:pt>
                <c:pt idx="29">
                  <c:v>33</c:v>
                </c:pt>
                <c:pt idx="30">
                  <c:v>4</c:v>
                </c:pt>
                <c:pt idx="31">
                  <c:v>7</c:v>
                </c:pt>
                <c:pt idx="32">
                  <c:v>26</c:v>
                </c:pt>
                <c:pt idx="33">
                  <c:v>248</c:v>
                </c:pt>
                <c:pt idx="34">
                  <c:v>19</c:v>
                </c:pt>
                <c:pt idx="35">
                  <c:v>87</c:v>
                </c:pt>
                <c:pt idx="36">
                  <c:v>29</c:v>
                </c:pt>
                <c:pt idx="37">
                  <c:v>11</c:v>
                </c:pt>
                <c:pt idx="38">
                  <c:v>501</c:v>
                </c:pt>
                <c:pt idx="39">
                  <c:v>40</c:v>
                </c:pt>
                <c:pt idx="40">
                  <c:v>41</c:v>
                </c:pt>
                <c:pt idx="41">
                  <c:v>6</c:v>
                </c:pt>
                <c:pt idx="42">
                  <c:v>82</c:v>
                </c:pt>
                <c:pt idx="43">
                  <c:v>39</c:v>
                </c:pt>
                <c:pt idx="44">
                  <c:v>94</c:v>
                </c:pt>
                <c:pt idx="45">
                  <c:v>183</c:v>
                </c:pt>
                <c:pt idx="46">
                  <c:v>6</c:v>
                </c:pt>
                <c:pt idx="47">
                  <c:v>79</c:v>
                </c:pt>
                <c:pt idx="48">
                  <c:v>57</c:v>
                </c:pt>
                <c:pt idx="49">
                  <c:v>155</c:v>
                </c:pt>
                <c:pt idx="50">
                  <c:v>11</c:v>
                </c:pt>
                <c:pt idx="51">
                  <c:v>17</c:v>
                </c:pt>
                <c:pt idx="52">
                  <c:v>9</c:v>
                </c:pt>
                <c:pt idx="53">
                  <c:v>51</c:v>
                </c:pt>
                <c:pt idx="54">
                  <c:v>15</c:v>
                </c:pt>
                <c:pt idx="55">
                  <c:v>10</c:v>
                </c:pt>
                <c:pt idx="56">
                  <c:v>6</c:v>
                </c:pt>
                <c:pt idx="57">
                  <c:v>35</c:v>
                </c:pt>
                <c:pt idx="58">
                  <c:v>14</c:v>
                </c:pt>
                <c:pt idx="59">
                  <c:v>237</c:v>
                </c:pt>
                <c:pt idx="60">
                  <c:v>15</c:v>
                </c:pt>
                <c:pt idx="61">
                  <c:v>155</c:v>
                </c:pt>
                <c:pt idx="62">
                  <c:v>39</c:v>
                </c:pt>
                <c:pt idx="63">
                  <c:v>84</c:v>
                </c:pt>
                <c:pt idx="64">
                  <c:v>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0DB-4228-805E-432D8B32AB29}"/>
            </c:ext>
          </c:extLst>
        </c:ser>
        <c:ser>
          <c:idx val="8"/>
          <c:order val="8"/>
          <c:tx>
            <c:strRef>
              <c:f>'CMV Crash'!$J$1</c:f>
              <c:strCache>
                <c:ptCount val="1"/>
                <c:pt idx="0">
                  <c:v>2015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Crash'!$A$2:$A$71</c15:sqref>
                  </c15:fullRef>
                </c:ext>
              </c:extLst>
              <c:f>('CMV Crash'!$A$2:$A$9,'CMV Crash'!$A$11:$A$35,'CMV Crash'!$A$37:$A$63,'CMV Crash'!$A$65:$A$66,'CMV Crash'!$A$68:$A$69,'CMV Crash'!$A$71)</c:f>
              <c:strCache>
                <c:ptCount val="65"/>
                <c:pt idx="0">
                  <c:v>Andrews</c:v>
                </c:pt>
                <c:pt idx="1">
                  <c:v>Borden</c:v>
                </c:pt>
                <c:pt idx="2">
                  <c:v>Brewster</c:v>
                </c:pt>
                <c:pt idx="3">
                  <c:v>Carson</c:v>
                </c:pt>
                <c:pt idx="4">
                  <c:v>Cochran</c:v>
                </c:pt>
                <c:pt idx="5">
                  <c:v>Coke</c:v>
                </c:pt>
                <c:pt idx="6">
                  <c:v>Concho</c:v>
                </c:pt>
                <c:pt idx="7">
                  <c:v>Cottle</c:v>
                </c:pt>
                <c:pt idx="8">
                  <c:v>Crockett</c:v>
                </c:pt>
                <c:pt idx="9">
                  <c:v>Crosby</c:v>
                </c:pt>
                <c:pt idx="10">
                  <c:v>Culberson</c:v>
                </c:pt>
                <c:pt idx="11">
                  <c:v>Dallam</c:v>
                </c:pt>
                <c:pt idx="12">
                  <c:v>Dawson</c:v>
                </c:pt>
                <c:pt idx="13">
                  <c:v>Dickens</c:v>
                </c:pt>
                <c:pt idx="14">
                  <c:v>Ector</c:v>
                </c:pt>
                <c:pt idx="15">
                  <c:v>Edwards</c:v>
                </c:pt>
                <c:pt idx="16">
                  <c:v>Fisher</c:v>
                </c:pt>
                <c:pt idx="17">
                  <c:v>Floyd</c:v>
                </c:pt>
                <c:pt idx="18">
                  <c:v>Gaines</c:v>
                </c:pt>
                <c:pt idx="19">
                  <c:v>Garza</c:v>
                </c:pt>
                <c:pt idx="20">
                  <c:v>Glasscock</c:v>
                </c:pt>
                <c:pt idx="21">
                  <c:v>Gray</c:v>
                </c:pt>
                <c:pt idx="22">
                  <c:v>Hale</c:v>
                </c:pt>
                <c:pt idx="23">
                  <c:v>Hockley</c:v>
                </c:pt>
                <c:pt idx="24">
                  <c:v>Howard</c:v>
                </c:pt>
                <c:pt idx="25">
                  <c:v>Hudspeth</c:v>
                </c:pt>
                <c:pt idx="26">
                  <c:v>Irion</c:v>
                </c:pt>
                <c:pt idx="27">
                  <c:v>Jeff Davis</c:v>
                </c:pt>
                <c:pt idx="28">
                  <c:v>Kent</c:v>
                </c:pt>
                <c:pt idx="29">
                  <c:v>Kimble</c:v>
                </c:pt>
                <c:pt idx="30">
                  <c:v>King</c:v>
                </c:pt>
                <c:pt idx="31">
                  <c:v>Knox</c:v>
                </c:pt>
                <c:pt idx="32">
                  <c:v>Lamb</c:v>
                </c:pt>
                <c:pt idx="33">
                  <c:v>Lubbock</c:v>
                </c:pt>
                <c:pt idx="34">
                  <c:v>Lynn</c:v>
                </c:pt>
                <c:pt idx="35">
                  <c:v>Martin</c:v>
                </c:pt>
                <c:pt idx="36">
                  <c:v>McCulloch</c:v>
                </c:pt>
                <c:pt idx="37">
                  <c:v>Menard</c:v>
                </c:pt>
                <c:pt idx="38">
                  <c:v>Midland</c:v>
                </c:pt>
                <c:pt idx="39">
                  <c:v>Mitchell</c:v>
                </c:pt>
                <c:pt idx="40">
                  <c:v>Moore</c:v>
                </c:pt>
                <c:pt idx="41">
                  <c:v>Motley</c:v>
                </c:pt>
                <c:pt idx="42">
                  <c:v>Nolan</c:v>
                </c:pt>
                <c:pt idx="43">
                  <c:v>Ochiltree</c:v>
                </c:pt>
                <c:pt idx="44">
                  <c:v>Pecos</c:v>
                </c:pt>
                <c:pt idx="45">
                  <c:v>Potter</c:v>
                </c:pt>
                <c:pt idx="46">
                  <c:v>Presidio</c:v>
                </c:pt>
                <c:pt idx="47">
                  <c:v>Randall</c:v>
                </c:pt>
                <c:pt idx="48">
                  <c:v>Reagan</c:v>
                </c:pt>
                <c:pt idx="49">
                  <c:v>Reeves</c:v>
                </c:pt>
                <c:pt idx="50">
                  <c:v>Roberts</c:v>
                </c:pt>
                <c:pt idx="51">
                  <c:v>Runnels</c:v>
                </c:pt>
                <c:pt idx="52">
                  <c:v>Schleicher</c:v>
                </c:pt>
                <c:pt idx="53">
                  <c:v>Scurry</c:v>
                </c:pt>
                <c:pt idx="54">
                  <c:v>Sherman</c:v>
                </c:pt>
                <c:pt idx="55">
                  <c:v>Sterling</c:v>
                </c:pt>
                <c:pt idx="56">
                  <c:v>Stonewall</c:v>
                </c:pt>
                <c:pt idx="57">
                  <c:v>Sutton</c:v>
                </c:pt>
                <c:pt idx="58">
                  <c:v>Swisher</c:v>
                </c:pt>
                <c:pt idx="59">
                  <c:v>Taylor</c:v>
                </c:pt>
                <c:pt idx="60">
                  <c:v>Terry</c:v>
                </c:pt>
                <c:pt idx="61">
                  <c:v>Tom Green</c:v>
                </c:pt>
                <c:pt idx="62">
                  <c:v>Val Verde</c:v>
                </c:pt>
                <c:pt idx="63">
                  <c:v>Ward</c:v>
                </c:pt>
                <c:pt idx="64">
                  <c:v>Yoakum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Crash'!$J$2:$J$71</c15:sqref>
                  </c15:fullRef>
                </c:ext>
              </c:extLst>
              <c:f>('CMV Crash'!$J$2:$J$9,'CMV Crash'!$J$11:$J$35,'CMV Crash'!$J$37:$J$63,'CMV Crash'!$J$65:$J$66,'CMV Crash'!$J$68:$J$69,'CMV Crash'!$J$71)</c:f>
              <c:numCache>
                <c:formatCode>General</c:formatCode>
                <c:ptCount val="65"/>
                <c:pt idx="0">
                  <c:v>61</c:v>
                </c:pt>
                <c:pt idx="1">
                  <c:v>9</c:v>
                </c:pt>
                <c:pt idx="2">
                  <c:v>4</c:v>
                </c:pt>
                <c:pt idx="3">
                  <c:v>26</c:v>
                </c:pt>
                <c:pt idx="4">
                  <c:v>3</c:v>
                </c:pt>
                <c:pt idx="5">
                  <c:v>4</c:v>
                </c:pt>
                <c:pt idx="6">
                  <c:v>8</c:v>
                </c:pt>
                <c:pt idx="7">
                  <c:v>1</c:v>
                </c:pt>
                <c:pt idx="8">
                  <c:v>41</c:v>
                </c:pt>
                <c:pt idx="9">
                  <c:v>5</c:v>
                </c:pt>
                <c:pt idx="10">
                  <c:v>46</c:v>
                </c:pt>
                <c:pt idx="11">
                  <c:v>54</c:v>
                </c:pt>
                <c:pt idx="12">
                  <c:v>14</c:v>
                </c:pt>
                <c:pt idx="13">
                  <c:v>2</c:v>
                </c:pt>
                <c:pt idx="14">
                  <c:v>223</c:v>
                </c:pt>
                <c:pt idx="15">
                  <c:v>7</c:v>
                </c:pt>
                <c:pt idx="16">
                  <c:v>16</c:v>
                </c:pt>
                <c:pt idx="17">
                  <c:v>9</c:v>
                </c:pt>
                <c:pt idx="18">
                  <c:v>32</c:v>
                </c:pt>
                <c:pt idx="19">
                  <c:v>32</c:v>
                </c:pt>
                <c:pt idx="20">
                  <c:v>46</c:v>
                </c:pt>
                <c:pt idx="21">
                  <c:v>76</c:v>
                </c:pt>
                <c:pt idx="22">
                  <c:v>69</c:v>
                </c:pt>
                <c:pt idx="23">
                  <c:v>27</c:v>
                </c:pt>
                <c:pt idx="24">
                  <c:v>109</c:v>
                </c:pt>
                <c:pt idx="25">
                  <c:v>61</c:v>
                </c:pt>
                <c:pt idx="26">
                  <c:v>21</c:v>
                </c:pt>
                <c:pt idx="27">
                  <c:v>14</c:v>
                </c:pt>
                <c:pt idx="28">
                  <c:v>0</c:v>
                </c:pt>
                <c:pt idx="29">
                  <c:v>44</c:v>
                </c:pt>
                <c:pt idx="30">
                  <c:v>3</c:v>
                </c:pt>
                <c:pt idx="31">
                  <c:v>2</c:v>
                </c:pt>
                <c:pt idx="32">
                  <c:v>23</c:v>
                </c:pt>
                <c:pt idx="33">
                  <c:v>259</c:v>
                </c:pt>
                <c:pt idx="34">
                  <c:v>12</c:v>
                </c:pt>
                <c:pt idx="35">
                  <c:v>76</c:v>
                </c:pt>
                <c:pt idx="36">
                  <c:v>24</c:v>
                </c:pt>
                <c:pt idx="37">
                  <c:v>12</c:v>
                </c:pt>
                <c:pt idx="38">
                  <c:v>340</c:v>
                </c:pt>
                <c:pt idx="39">
                  <c:v>35</c:v>
                </c:pt>
                <c:pt idx="40">
                  <c:v>53</c:v>
                </c:pt>
                <c:pt idx="41">
                  <c:v>3</c:v>
                </c:pt>
                <c:pt idx="42">
                  <c:v>83</c:v>
                </c:pt>
                <c:pt idx="43">
                  <c:v>16</c:v>
                </c:pt>
                <c:pt idx="44">
                  <c:v>77</c:v>
                </c:pt>
                <c:pt idx="45">
                  <c:v>259</c:v>
                </c:pt>
                <c:pt idx="46">
                  <c:v>1</c:v>
                </c:pt>
                <c:pt idx="47">
                  <c:v>80</c:v>
                </c:pt>
                <c:pt idx="48">
                  <c:v>54</c:v>
                </c:pt>
                <c:pt idx="49">
                  <c:v>139</c:v>
                </c:pt>
                <c:pt idx="50">
                  <c:v>6</c:v>
                </c:pt>
                <c:pt idx="51">
                  <c:v>15</c:v>
                </c:pt>
                <c:pt idx="52">
                  <c:v>1</c:v>
                </c:pt>
                <c:pt idx="53">
                  <c:v>34</c:v>
                </c:pt>
                <c:pt idx="54">
                  <c:v>37</c:v>
                </c:pt>
                <c:pt idx="55">
                  <c:v>7</c:v>
                </c:pt>
                <c:pt idx="56">
                  <c:v>3</c:v>
                </c:pt>
                <c:pt idx="57">
                  <c:v>33</c:v>
                </c:pt>
                <c:pt idx="58">
                  <c:v>11</c:v>
                </c:pt>
                <c:pt idx="59">
                  <c:v>211</c:v>
                </c:pt>
                <c:pt idx="60">
                  <c:v>25</c:v>
                </c:pt>
                <c:pt idx="61">
                  <c:v>122</c:v>
                </c:pt>
                <c:pt idx="62">
                  <c:v>30</c:v>
                </c:pt>
                <c:pt idx="63">
                  <c:v>50</c:v>
                </c:pt>
                <c:pt idx="64">
                  <c:v>20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D0DB-4228-805E-432D8B32AB29}"/>
            </c:ext>
          </c:extLst>
        </c:ser>
        <c:ser>
          <c:idx val="9"/>
          <c:order val="9"/>
          <c:tx>
            <c:strRef>
              <c:f>'CMV Crash'!$K$1</c:f>
              <c:strCache>
                <c:ptCount val="1"/>
                <c:pt idx="0">
                  <c:v>2016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Crash'!$A$2:$A$71</c15:sqref>
                  </c15:fullRef>
                </c:ext>
              </c:extLst>
              <c:f>('CMV Crash'!$A$2:$A$9,'CMV Crash'!$A$11:$A$35,'CMV Crash'!$A$37:$A$63,'CMV Crash'!$A$65:$A$66,'CMV Crash'!$A$68:$A$69,'CMV Crash'!$A$71)</c:f>
              <c:strCache>
                <c:ptCount val="65"/>
                <c:pt idx="0">
                  <c:v>Andrews</c:v>
                </c:pt>
                <c:pt idx="1">
                  <c:v>Borden</c:v>
                </c:pt>
                <c:pt idx="2">
                  <c:v>Brewster</c:v>
                </c:pt>
                <c:pt idx="3">
                  <c:v>Carson</c:v>
                </c:pt>
                <c:pt idx="4">
                  <c:v>Cochran</c:v>
                </c:pt>
                <c:pt idx="5">
                  <c:v>Coke</c:v>
                </c:pt>
                <c:pt idx="6">
                  <c:v>Concho</c:v>
                </c:pt>
                <c:pt idx="7">
                  <c:v>Cottle</c:v>
                </c:pt>
                <c:pt idx="8">
                  <c:v>Crockett</c:v>
                </c:pt>
                <c:pt idx="9">
                  <c:v>Crosby</c:v>
                </c:pt>
                <c:pt idx="10">
                  <c:v>Culberson</c:v>
                </c:pt>
                <c:pt idx="11">
                  <c:v>Dallam</c:v>
                </c:pt>
                <c:pt idx="12">
                  <c:v>Dawson</c:v>
                </c:pt>
                <c:pt idx="13">
                  <c:v>Dickens</c:v>
                </c:pt>
                <c:pt idx="14">
                  <c:v>Ector</c:v>
                </c:pt>
                <c:pt idx="15">
                  <c:v>Edwards</c:v>
                </c:pt>
                <c:pt idx="16">
                  <c:v>Fisher</c:v>
                </c:pt>
                <c:pt idx="17">
                  <c:v>Floyd</c:v>
                </c:pt>
                <c:pt idx="18">
                  <c:v>Gaines</c:v>
                </c:pt>
                <c:pt idx="19">
                  <c:v>Garza</c:v>
                </c:pt>
                <c:pt idx="20">
                  <c:v>Glasscock</c:v>
                </c:pt>
                <c:pt idx="21">
                  <c:v>Gray</c:v>
                </c:pt>
                <c:pt idx="22">
                  <c:v>Hale</c:v>
                </c:pt>
                <c:pt idx="23">
                  <c:v>Hockley</c:v>
                </c:pt>
                <c:pt idx="24">
                  <c:v>Howard</c:v>
                </c:pt>
                <c:pt idx="25">
                  <c:v>Hudspeth</c:v>
                </c:pt>
                <c:pt idx="26">
                  <c:v>Irion</c:v>
                </c:pt>
                <c:pt idx="27">
                  <c:v>Jeff Davis</c:v>
                </c:pt>
                <c:pt idx="28">
                  <c:v>Kent</c:v>
                </c:pt>
                <c:pt idx="29">
                  <c:v>Kimble</c:v>
                </c:pt>
                <c:pt idx="30">
                  <c:v>King</c:v>
                </c:pt>
                <c:pt idx="31">
                  <c:v>Knox</c:v>
                </c:pt>
                <c:pt idx="32">
                  <c:v>Lamb</c:v>
                </c:pt>
                <c:pt idx="33">
                  <c:v>Lubbock</c:v>
                </c:pt>
                <c:pt idx="34">
                  <c:v>Lynn</c:v>
                </c:pt>
                <c:pt idx="35">
                  <c:v>Martin</c:v>
                </c:pt>
                <c:pt idx="36">
                  <c:v>McCulloch</c:v>
                </c:pt>
                <c:pt idx="37">
                  <c:v>Menard</c:v>
                </c:pt>
                <c:pt idx="38">
                  <c:v>Midland</c:v>
                </c:pt>
                <c:pt idx="39">
                  <c:v>Mitchell</c:v>
                </c:pt>
                <c:pt idx="40">
                  <c:v>Moore</c:v>
                </c:pt>
                <c:pt idx="41">
                  <c:v>Motley</c:v>
                </c:pt>
                <c:pt idx="42">
                  <c:v>Nolan</c:v>
                </c:pt>
                <c:pt idx="43">
                  <c:v>Ochiltree</c:v>
                </c:pt>
                <c:pt idx="44">
                  <c:v>Pecos</c:v>
                </c:pt>
                <c:pt idx="45">
                  <c:v>Potter</c:v>
                </c:pt>
                <c:pt idx="46">
                  <c:v>Presidio</c:v>
                </c:pt>
                <c:pt idx="47">
                  <c:v>Randall</c:v>
                </c:pt>
                <c:pt idx="48">
                  <c:v>Reagan</c:v>
                </c:pt>
                <c:pt idx="49">
                  <c:v>Reeves</c:v>
                </c:pt>
                <c:pt idx="50">
                  <c:v>Roberts</c:v>
                </c:pt>
                <c:pt idx="51">
                  <c:v>Runnels</c:v>
                </c:pt>
                <c:pt idx="52">
                  <c:v>Schleicher</c:v>
                </c:pt>
                <c:pt idx="53">
                  <c:v>Scurry</c:v>
                </c:pt>
                <c:pt idx="54">
                  <c:v>Sherman</c:v>
                </c:pt>
                <c:pt idx="55">
                  <c:v>Sterling</c:v>
                </c:pt>
                <c:pt idx="56">
                  <c:v>Stonewall</c:v>
                </c:pt>
                <c:pt idx="57">
                  <c:v>Sutton</c:v>
                </c:pt>
                <c:pt idx="58">
                  <c:v>Swisher</c:v>
                </c:pt>
                <c:pt idx="59">
                  <c:v>Taylor</c:v>
                </c:pt>
                <c:pt idx="60">
                  <c:v>Terry</c:v>
                </c:pt>
                <c:pt idx="61">
                  <c:v>Tom Green</c:v>
                </c:pt>
                <c:pt idx="62">
                  <c:v>Val Verde</c:v>
                </c:pt>
                <c:pt idx="63">
                  <c:v>Ward</c:v>
                </c:pt>
                <c:pt idx="64">
                  <c:v>Yoakum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Crash'!$K$2:$K$71</c15:sqref>
                  </c15:fullRef>
                </c:ext>
              </c:extLst>
              <c:f>('CMV Crash'!$K$2:$K$9,'CMV Crash'!$K$11:$K$35,'CMV Crash'!$K$37:$K$63,'CMV Crash'!$K$65:$K$66,'CMV Crash'!$K$68:$K$69,'CMV Crash'!$K$71)</c:f>
              <c:numCache>
                <c:formatCode>General</c:formatCode>
                <c:ptCount val="65"/>
                <c:pt idx="0">
                  <c:v>39</c:v>
                </c:pt>
                <c:pt idx="1">
                  <c:v>11</c:v>
                </c:pt>
                <c:pt idx="2">
                  <c:v>0</c:v>
                </c:pt>
                <c:pt idx="3">
                  <c:v>28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4</c:v>
                </c:pt>
                <c:pt idx="8">
                  <c:v>32</c:v>
                </c:pt>
                <c:pt idx="9">
                  <c:v>1</c:v>
                </c:pt>
                <c:pt idx="10">
                  <c:v>34</c:v>
                </c:pt>
                <c:pt idx="11">
                  <c:v>49</c:v>
                </c:pt>
                <c:pt idx="12">
                  <c:v>17</c:v>
                </c:pt>
                <c:pt idx="13">
                  <c:v>2</c:v>
                </c:pt>
                <c:pt idx="14">
                  <c:v>149</c:v>
                </c:pt>
                <c:pt idx="15">
                  <c:v>3</c:v>
                </c:pt>
                <c:pt idx="16">
                  <c:v>13</c:v>
                </c:pt>
                <c:pt idx="17">
                  <c:v>8</c:v>
                </c:pt>
                <c:pt idx="18">
                  <c:v>29</c:v>
                </c:pt>
                <c:pt idx="19">
                  <c:v>22</c:v>
                </c:pt>
                <c:pt idx="20">
                  <c:v>26</c:v>
                </c:pt>
                <c:pt idx="21">
                  <c:v>50</c:v>
                </c:pt>
                <c:pt idx="22">
                  <c:v>38</c:v>
                </c:pt>
                <c:pt idx="23">
                  <c:v>34</c:v>
                </c:pt>
                <c:pt idx="24">
                  <c:v>93</c:v>
                </c:pt>
                <c:pt idx="25">
                  <c:v>63</c:v>
                </c:pt>
                <c:pt idx="26">
                  <c:v>8</c:v>
                </c:pt>
                <c:pt idx="27">
                  <c:v>7</c:v>
                </c:pt>
                <c:pt idx="28">
                  <c:v>3</c:v>
                </c:pt>
                <c:pt idx="29">
                  <c:v>30</c:v>
                </c:pt>
                <c:pt idx="30">
                  <c:v>3</c:v>
                </c:pt>
                <c:pt idx="31">
                  <c:v>6</c:v>
                </c:pt>
                <c:pt idx="32">
                  <c:v>23</c:v>
                </c:pt>
                <c:pt idx="33">
                  <c:v>248</c:v>
                </c:pt>
                <c:pt idx="34">
                  <c:v>10</c:v>
                </c:pt>
                <c:pt idx="35">
                  <c:v>56</c:v>
                </c:pt>
                <c:pt idx="36">
                  <c:v>18</c:v>
                </c:pt>
                <c:pt idx="37">
                  <c:v>6</c:v>
                </c:pt>
                <c:pt idx="38">
                  <c:v>294</c:v>
                </c:pt>
                <c:pt idx="39">
                  <c:v>22</c:v>
                </c:pt>
                <c:pt idx="40">
                  <c:v>42</c:v>
                </c:pt>
                <c:pt idx="41">
                  <c:v>0</c:v>
                </c:pt>
                <c:pt idx="42">
                  <c:v>81</c:v>
                </c:pt>
                <c:pt idx="43">
                  <c:v>13</c:v>
                </c:pt>
                <c:pt idx="44">
                  <c:v>81</c:v>
                </c:pt>
                <c:pt idx="45">
                  <c:v>231</c:v>
                </c:pt>
                <c:pt idx="46">
                  <c:v>4</c:v>
                </c:pt>
                <c:pt idx="47">
                  <c:v>78</c:v>
                </c:pt>
                <c:pt idx="48">
                  <c:v>14</c:v>
                </c:pt>
                <c:pt idx="49">
                  <c:v>108</c:v>
                </c:pt>
                <c:pt idx="50">
                  <c:v>6</c:v>
                </c:pt>
                <c:pt idx="51">
                  <c:v>11</c:v>
                </c:pt>
                <c:pt idx="52">
                  <c:v>4</c:v>
                </c:pt>
                <c:pt idx="53">
                  <c:v>21</c:v>
                </c:pt>
                <c:pt idx="54">
                  <c:v>18</c:v>
                </c:pt>
                <c:pt idx="55">
                  <c:v>12</c:v>
                </c:pt>
                <c:pt idx="56">
                  <c:v>5</c:v>
                </c:pt>
                <c:pt idx="57">
                  <c:v>31</c:v>
                </c:pt>
                <c:pt idx="58">
                  <c:v>12</c:v>
                </c:pt>
                <c:pt idx="59">
                  <c:v>199</c:v>
                </c:pt>
                <c:pt idx="60">
                  <c:v>18</c:v>
                </c:pt>
                <c:pt idx="61">
                  <c:v>88</c:v>
                </c:pt>
                <c:pt idx="62">
                  <c:v>48</c:v>
                </c:pt>
                <c:pt idx="63">
                  <c:v>53</c:v>
                </c:pt>
                <c:pt idx="64">
                  <c:v>21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D0DB-4228-805E-432D8B32AB29}"/>
            </c:ext>
          </c:extLst>
        </c:ser>
        <c:ser>
          <c:idx val="10"/>
          <c:order val="10"/>
          <c:tx>
            <c:strRef>
              <c:f>'CMV Crash'!$L$1</c:f>
              <c:strCache>
                <c:ptCount val="1"/>
                <c:pt idx="0">
                  <c:v>2017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Crash'!$A$2:$A$71</c15:sqref>
                  </c15:fullRef>
                </c:ext>
              </c:extLst>
              <c:f>('CMV Crash'!$A$2:$A$9,'CMV Crash'!$A$11:$A$35,'CMV Crash'!$A$37:$A$63,'CMV Crash'!$A$65:$A$66,'CMV Crash'!$A$68:$A$69,'CMV Crash'!$A$71)</c:f>
              <c:strCache>
                <c:ptCount val="65"/>
                <c:pt idx="0">
                  <c:v>Andrews</c:v>
                </c:pt>
                <c:pt idx="1">
                  <c:v>Borden</c:v>
                </c:pt>
                <c:pt idx="2">
                  <c:v>Brewster</c:v>
                </c:pt>
                <c:pt idx="3">
                  <c:v>Carson</c:v>
                </c:pt>
                <c:pt idx="4">
                  <c:v>Cochran</c:v>
                </c:pt>
                <c:pt idx="5">
                  <c:v>Coke</c:v>
                </c:pt>
                <c:pt idx="6">
                  <c:v>Concho</c:v>
                </c:pt>
                <c:pt idx="7">
                  <c:v>Cottle</c:v>
                </c:pt>
                <c:pt idx="8">
                  <c:v>Crockett</c:v>
                </c:pt>
                <c:pt idx="9">
                  <c:v>Crosby</c:v>
                </c:pt>
                <c:pt idx="10">
                  <c:v>Culberson</c:v>
                </c:pt>
                <c:pt idx="11">
                  <c:v>Dallam</c:v>
                </c:pt>
                <c:pt idx="12">
                  <c:v>Dawson</c:v>
                </c:pt>
                <c:pt idx="13">
                  <c:v>Dickens</c:v>
                </c:pt>
                <c:pt idx="14">
                  <c:v>Ector</c:v>
                </c:pt>
                <c:pt idx="15">
                  <c:v>Edwards</c:v>
                </c:pt>
                <c:pt idx="16">
                  <c:v>Fisher</c:v>
                </c:pt>
                <c:pt idx="17">
                  <c:v>Floyd</c:v>
                </c:pt>
                <c:pt idx="18">
                  <c:v>Gaines</c:v>
                </c:pt>
                <c:pt idx="19">
                  <c:v>Garza</c:v>
                </c:pt>
                <c:pt idx="20">
                  <c:v>Glasscock</c:v>
                </c:pt>
                <c:pt idx="21">
                  <c:v>Gray</c:v>
                </c:pt>
                <c:pt idx="22">
                  <c:v>Hale</c:v>
                </c:pt>
                <c:pt idx="23">
                  <c:v>Hockley</c:v>
                </c:pt>
                <c:pt idx="24">
                  <c:v>Howard</c:v>
                </c:pt>
                <c:pt idx="25">
                  <c:v>Hudspeth</c:v>
                </c:pt>
                <c:pt idx="26">
                  <c:v>Irion</c:v>
                </c:pt>
                <c:pt idx="27">
                  <c:v>Jeff Davis</c:v>
                </c:pt>
                <c:pt idx="28">
                  <c:v>Kent</c:v>
                </c:pt>
                <c:pt idx="29">
                  <c:v>Kimble</c:v>
                </c:pt>
                <c:pt idx="30">
                  <c:v>King</c:v>
                </c:pt>
                <c:pt idx="31">
                  <c:v>Knox</c:v>
                </c:pt>
                <c:pt idx="32">
                  <c:v>Lamb</c:v>
                </c:pt>
                <c:pt idx="33">
                  <c:v>Lubbock</c:v>
                </c:pt>
                <c:pt idx="34">
                  <c:v>Lynn</c:v>
                </c:pt>
                <c:pt idx="35">
                  <c:v>Martin</c:v>
                </c:pt>
                <c:pt idx="36">
                  <c:v>McCulloch</c:v>
                </c:pt>
                <c:pt idx="37">
                  <c:v>Menard</c:v>
                </c:pt>
                <c:pt idx="38">
                  <c:v>Midland</c:v>
                </c:pt>
                <c:pt idx="39">
                  <c:v>Mitchell</c:v>
                </c:pt>
                <c:pt idx="40">
                  <c:v>Moore</c:v>
                </c:pt>
                <c:pt idx="41">
                  <c:v>Motley</c:v>
                </c:pt>
                <c:pt idx="42">
                  <c:v>Nolan</c:v>
                </c:pt>
                <c:pt idx="43">
                  <c:v>Ochiltree</c:v>
                </c:pt>
                <c:pt idx="44">
                  <c:v>Pecos</c:v>
                </c:pt>
                <c:pt idx="45">
                  <c:v>Potter</c:v>
                </c:pt>
                <c:pt idx="46">
                  <c:v>Presidio</c:v>
                </c:pt>
                <c:pt idx="47">
                  <c:v>Randall</c:v>
                </c:pt>
                <c:pt idx="48">
                  <c:v>Reagan</c:v>
                </c:pt>
                <c:pt idx="49">
                  <c:v>Reeves</c:v>
                </c:pt>
                <c:pt idx="50">
                  <c:v>Roberts</c:v>
                </c:pt>
                <c:pt idx="51">
                  <c:v>Runnels</c:v>
                </c:pt>
                <c:pt idx="52">
                  <c:v>Schleicher</c:v>
                </c:pt>
                <c:pt idx="53">
                  <c:v>Scurry</c:v>
                </c:pt>
                <c:pt idx="54">
                  <c:v>Sherman</c:v>
                </c:pt>
                <c:pt idx="55">
                  <c:v>Sterling</c:v>
                </c:pt>
                <c:pt idx="56">
                  <c:v>Stonewall</c:v>
                </c:pt>
                <c:pt idx="57">
                  <c:v>Sutton</c:v>
                </c:pt>
                <c:pt idx="58">
                  <c:v>Swisher</c:v>
                </c:pt>
                <c:pt idx="59">
                  <c:v>Taylor</c:v>
                </c:pt>
                <c:pt idx="60">
                  <c:v>Terry</c:v>
                </c:pt>
                <c:pt idx="61">
                  <c:v>Tom Green</c:v>
                </c:pt>
                <c:pt idx="62">
                  <c:v>Val Verde</c:v>
                </c:pt>
                <c:pt idx="63">
                  <c:v>Ward</c:v>
                </c:pt>
                <c:pt idx="64">
                  <c:v>Yoakum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Crash'!$L$2:$L$71</c15:sqref>
                  </c15:fullRef>
                </c:ext>
              </c:extLst>
              <c:f>('CMV Crash'!$L$2:$L$9,'CMV Crash'!$L$11:$L$35,'CMV Crash'!$L$37:$L$63,'CMV Crash'!$L$65:$L$66,'CMV Crash'!$L$68:$L$69,'CMV Crash'!$L$71)</c:f>
              <c:numCache>
                <c:formatCode>General</c:formatCode>
                <c:ptCount val="65"/>
                <c:pt idx="0">
                  <c:v>50</c:v>
                </c:pt>
                <c:pt idx="1">
                  <c:v>5</c:v>
                </c:pt>
                <c:pt idx="2">
                  <c:v>4</c:v>
                </c:pt>
                <c:pt idx="3">
                  <c:v>28</c:v>
                </c:pt>
                <c:pt idx="4">
                  <c:v>4</c:v>
                </c:pt>
                <c:pt idx="5">
                  <c:v>6</c:v>
                </c:pt>
                <c:pt idx="6">
                  <c:v>13</c:v>
                </c:pt>
                <c:pt idx="7">
                  <c:v>5</c:v>
                </c:pt>
                <c:pt idx="8">
                  <c:v>39</c:v>
                </c:pt>
                <c:pt idx="9">
                  <c:v>5</c:v>
                </c:pt>
                <c:pt idx="10">
                  <c:v>35</c:v>
                </c:pt>
                <c:pt idx="11">
                  <c:v>45</c:v>
                </c:pt>
                <c:pt idx="12">
                  <c:v>28</c:v>
                </c:pt>
                <c:pt idx="13">
                  <c:v>4</c:v>
                </c:pt>
                <c:pt idx="14">
                  <c:v>301</c:v>
                </c:pt>
                <c:pt idx="15">
                  <c:v>10</c:v>
                </c:pt>
                <c:pt idx="16">
                  <c:v>17</c:v>
                </c:pt>
                <c:pt idx="17">
                  <c:v>8</c:v>
                </c:pt>
                <c:pt idx="18">
                  <c:v>25</c:v>
                </c:pt>
                <c:pt idx="19">
                  <c:v>25</c:v>
                </c:pt>
                <c:pt idx="20">
                  <c:v>41</c:v>
                </c:pt>
                <c:pt idx="21">
                  <c:v>52</c:v>
                </c:pt>
                <c:pt idx="22">
                  <c:v>31</c:v>
                </c:pt>
                <c:pt idx="23">
                  <c:v>28</c:v>
                </c:pt>
                <c:pt idx="24">
                  <c:v>147</c:v>
                </c:pt>
                <c:pt idx="25">
                  <c:v>65</c:v>
                </c:pt>
                <c:pt idx="26">
                  <c:v>14</c:v>
                </c:pt>
                <c:pt idx="27">
                  <c:v>15</c:v>
                </c:pt>
                <c:pt idx="28">
                  <c:v>7</c:v>
                </c:pt>
                <c:pt idx="29">
                  <c:v>27</c:v>
                </c:pt>
                <c:pt idx="30">
                  <c:v>3</c:v>
                </c:pt>
                <c:pt idx="31">
                  <c:v>2</c:v>
                </c:pt>
                <c:pt idx="32">
                  <c:v>31</c:v>
                </c:pt>
                <c:pt idx="33">
                  <c:v>234</c:v>
                </c:pt>
                <c:pt idx="34">
                  <c:v>15</c:v>
                </c:pt>
                <c:pt idx="35">
                  <c:v>102</c:v>
                </c:pt>
                <c:pt idx="36">
                  <c:v>37</c:v>
                </c:pt>
                <c:pt idx="37">
                  <c:v>10</c:v>
                </c:pt>
                <c:pt idx="38">
                  <c:v>413</c:v>
                </c:pt>
                <c:pt idx="39">
                  <c:v>36</c:v>
                </c:pt>
                <c:pt idx="40">
                  <c:v>46</c:v>
                </c:pt>
                <c:pt idx="41">
                  <c:v>4</c:v>
                </c:pt>
                <c:pt idx="42">
                  <c:v>131</c:v>
                </c:pt>
                <c:pt idx="43">
                  <c:v>18</c:v>
                </c:pt>
                <c:pt idx="44">
                  <c:v>96</c:v>
                </c:pt>
                <c:pt idx="45">
                  <c:v>242</c:v>
                </c:pt>
                <c:pt idx="46">
                  <c:v>4</c:v>
                </c:pt>
                <c:pt idx="47">
                  <c:v>93</c:v>
                </c:pt>
                <c:pt idx="48">
                  <c:v>24</c:v>
                </c:pt>
                <c:pt idx="49">
                  <c:v>244</c:v>
                </c:pt>
                <c:pt idx="50">
                  <c:v>6</c:v>
                </c:pt>
                <c:pt idx="51">
                  <c:v>22</c:v>
                </c:pt>
                <c:pt idx="52">
                  <c:v>5</c:v>
                </c:pt>
                <c:pt idx="53">
                  <c:v>24</c:v>
                </c:pt>
                <c:pt idx="54">
                  <c:v>15</c:v>
                </c:pt>
                <c:pt idx="55">
                  <c:v>13</c:v>
                </c:pt>
                <c:pt idx="56">
                  <c:v>4</c:v>
                </c:pt>
                <c:pt idx="57">
                  <c:v>40</c:v>
                </c:pt>
                <c:pt idx="58">
                  <c:v>10</c:v>
                </c:pt>
                <c:pt idx="59">
                  <c:v>192</c:v>
                </c:pt>
                <c:pt idx="60">
                  <c:v>27</c:v>
                </c:pt>
                <c:pt idx="61">
                  <c:v>109</c:v>
                </c:pt>
                <c:pt idx="62">
                  <c:v>31</c:v>
                </c:pt>
                <c:pt idx="63">
                  <c:v>133</c:v>
                </c:pt>
                <c:pt idx="64">
                  <c:v>20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D0DB-4228-805E-432D8B32AB29}"/>
            </c:ext>
          </c:extLst>
        </c:ser>
        <c:ser>
          <c:idx val="11"/>
          <c:order val="11"/>
          <c:tx>
            <c:strRef>
              <c:f>'CMV Crash'!$M$1</c:f>
              <c:strCache>
                <c:ptCount val="1"/>
                <c:pt idx="0">
                  <c:v>2018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Crash'!$A$2:$A$71</c15:sqref>
                  </c15:fullRef>
                </c:ext>
              </c:extLst>
              <c:f>('CMV Crash'!$A$2:$A$9,'CMV Crash'!$A$11:$A$35,'CMV Crash'!$A$37:$A$63,'CMV Crash'!$A$65:$A$66,'CMV Crash'!$A$68:$A$69,'CMV Crash'!$A$71)</c:f>
              <c:strCache>
                <c:ptCount val="65"/>
                <c:pt idx="0">
                  <c:v>Andrews</c:v>
                </c:pt>
                <c:pt idx="1">
                  <c:v>Borden</c:v>
                </c:pt>
                <c:pt idx="2">
                  <c:v>Brewster</c:v>
                </c:pt>
                <c:pt idx="3">
                  <c:v>Carson</c:v>
                </c:pt>
                <c:pt idx="4">
                  <c:v>Cochran</c:v>
                </c:pt>
                <c:pt idx="5">
                  <c:v>Coke</c:v>
                </c:pt>
                <c:pt idx="6">
                  <c:v>Concho</c:v>
                </c:pt>
                <c:pt idx="7">
                  <c:v>Cottle</c:v>
                </c:pt>
                <c:pt idx="8">
                  <c:v>Crockett</c:v>
                </c:pt>
                <c:pt idx="9">
                  <c:v>Crosby</c:v>
                </c:pt>
                <c:pt idx="10">
                  <c:v>Culberson</c:v>
                </c:pt>
                <c:pt idx="11">
                  <c:v>Dallam</c:v>
                </c:pt>
                <c:pt idx="12">
                  <c:v>Dawson</c:v>
                </c:pt>
                <c:pt idx="13">
                  <c:v>Dickens</c:v>
                </c:pt>
                <c:pt idx="14">
                  <c:v>Ector</c:v>
                </c:pt>
                <c:pt idx="15">
                  <c:v>Edwards</c:v>
                </c:pt>
                <c:pt idx="16">
                  <c:v>Fisher</c:v>
                </c:pt>
                <c:pt idx="17">
                  <c:v>Floyd</c:v>
                </c:pt>
                <c:pt idx="18">
                  <c:v>Gaines</c:v>
                </c:pt>
                <c:pt idx="19">
                  <c:v>Garza</c:v>
                </c:pt>
                <c:pt idx="20">
                  <c:v>Glasscock</c:v>
                </c:pt>
                <c:pt idx="21">
                  <c:v>Gray</c:v>
                </c:pt>
                <c:pt idx="22">
                  <c:v>Hale</c:v>
                </c:pt>
                <c:pt idx="23">
                  <c:v>Hockley</c:v>
                </c:pt>
                <c:pt idx="24">
                  <c:v>Howard</c:v>
                </c:pt>
                <c:pt idx="25">
                  <c:v>Hudspeth</c:v>
                </c:pt>
                <c:pt idx="26">
                  <c:v>Irion</c:v>
                </c:pt>
                <c:pt idx="27">
                  <c:v>Jeff Davis</c:v>
                </c:pt>
                <c:pt idx="28">
                  <c:v>Kent</c:v>
                </c:pt>
                <c:pt idx="29">
                  <c:v>Kimble</c:v>
                </c:pt>
                <c:pt idx="30">
                  <c:v>King</c:v>
                </c:pt>
                <c:pt idx="31">
                  <c:v>Knox</c:v>
                </c:pt>
                <c:pt idx="32">
                  <c:v>Lamb</c:v>
                </c:pt>
                <c:pt idx="33">
                  <c:v>Lubbock</c:v>
                </c:pt>
                <c:pt idx="34">
                  <c:v>Lynn</c:v>
                </c:pt>
                <c:pt idx="35">
                  <c:v>Martin</c:v>
                </c:pt>
                <c:pt idx="36">
                  <c:v>McCulloch</c:v>
                </c:pt>
                <c:pt idx="37">
                  <c:v>Menard</c:v>
                </c:pt>
                <c:pt idx="38">
                  <c:v>Midland</c:v>
                </c:pt>
                <c:pt idx="39">
                  <c:v>Mitchell</c:v>
                </c:pt>
                <c:pt idx="40">
                  <c:v>Moore</c:v>
                </c:pt>
                <c:pt idx="41">
                  <c:v>Motley</c:v>
                </c:pt>
                <c:pt idx="42">
                  <c:v>Nolan</c:v>
                </c:pt>
                <c:pt idx="43">
                  <c:v>Ochiltree</c:v>
                </c:pt>
                <c:pt idx="44">
                  <c:v>Pecos</c:v>
                </c:pt>
                <c:pt idx="45">
                  <c:v>Potter</c:v>
                </c:pt>
                <c:pt idx="46">
                  <c:v>Presidio</c:v>
                </c:pt>
                <c:pt idx="47">
                  <c:v>Randall</c:v>
                </c:pt>
                <c:pt idx="48">
                  <c:v>Reagan</c:v>
                </c:pt>
                <c:pt idx="49">
                  <c:v>Reeves</c:v>
                </c:pt>
                <c:pt idx="50">
                  <c:v>Roberts</c:v>
                </c:pt>
                <c:pt idx="51">
                  <c:v>Runnels</c:v>
                </c:pt>
                <c:pt idx="52">
                  <c:v>Schleicher</c:v>
                </c:pt>
                <c:pt idx="53">
                  <c:v>Scurry</c:v>
                </c:pt>
                <c:pt idx="54">
                  <c:v>Sherman</c:v>
                </c:pt>
                <c:pt idx="55">
                  <c:v>Sterling</c:v>
                </c:pt>
                <c:pt idx="56">
                  <c:v>Stonewall</c:v>
                </c:pt>
                <c:pt idx="57">
                  <c:v>Sutton</c:v>
                </c:pt>
                <c:pt idx="58">
                  <c:v>Swisher</c:v>
                </c:pt>
                <c:pt idx="59">
                  <c:v>Taylor</c:v>
                </c:pt>
                <c:pt idx="60">
                  <c:v>Terry</c:v>
                </c:pt>
                <c:pt idx="61">
                  <c:v>Tom Green</c:v>
                </c:pt>
                <c:pt idx="62">
                  <c:v>Val Verde</c:v>
                </c:pt>
                <c:pt idx="63">
                  <c:v>Ward</c:v>
                </c:pt>
                <c:pt idx="64">
                  <c:v>Yoakum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Crash'!$M$2:$M$71</c15:sqref>
                  </c15:fullRef>
                </c:ext>
              </c:extLst>
              <c:f>('CMV Crash'!$M$2:$M$9,'CMV Crash'!$M$11:$M$35,'CMV Crash'!$M$37:$M$63,'CMV Crash'!$M$65:$M$66,'CMV Crash'!$M$68:$M$69,'CMV Crash'!$M$71)</c:f>
              <c:numCache>
                <c:formatCode>General</c:formatCode>
                <c:ptCount val="65"/>
                <c:pt idx="0">
                  <c:v>76</c:v>
                </c:pt>
                <c:pt idx="1">
                  <c:v>9</c:v>
                </c:pt>
                <c:pt idx="2">
                  <c:v>4</c:v>
                </c:pt>
                <c:pt idx="3">
                  <c:v>44</c:v>
                </c:pt>
                <c:pt idx="4">
                  <c:v>6</c:v>
                </c:pt>
                <c:pt idx="5">
                  <c:v>4</c:v>
                </c:pt>
                <c:pt idx="6">
                  <c:v>19</c:v>
                </c:pt>
                <c:pt idx="7">
                  <c:v>4</c:v>
                </c:pt>
                <c:pt idx="8">
                  <c:v>55</c:v>
                </c:pt>
                <c:pt idx="9">
                  <c:v>6</c:v>
                </c:pt>
                <c:pt idx="10">
                  <c:v>34</c:v>
                </c:pt>
                <c:pt idx="11">
                  <c:v>35</c:v>
                </c:pt>
                <c:pt idx="12">
                  <c:v>20</c:v>
                </c:pt>
                <c:pt idx="13">
                  <c:v>3</c:v>
                </c:pt>
                <c:pt idx="14">
                  <c:v>509</c:v>
                </c:pt>
                <c:pt idx="15">
                  <c:v>7</c:v>
                </c:pt>
                <c:pt idx="16">
                  <c:v>24</c:v>
                </c:pt>
                <c:pt idx="17">
                  <c:v>8</c:v>
                </c:pt>
                <c:pt idx="18">
                  <c:v>43</c:v>
                </c:pt>
                <c:pt idx="19">
                  <c:v>26</c:v>
                </c:pt>
                <c:pt idx="20">
                  <c:v>34</c:v>
                </c:pt>
                <c:pt idx="21">
                  <c:v>45</c:v>
                </c:pt>
                <c:pt idx="22">
                  <c:v>43</c:v>
                </c:pt>
                <c:pt idx="23">
                  <c:v>34</c:v>
                </c:pt>
                <c:pt idx="24">
                  <c:v>186</c:v>
                </c:pt>
                <c:pt idx="25">
                  <c:v>57</c:v>
                </c:pt>
                <c:pt idx="26">
                  <c:v>7</c:v>
                </c:pt>
                <c:pt idx="27">
                  <c:v>6</c:v>
                </c:pt>
                <c:pt idx="28">
                  <c:v>2</c:v>
                </c:pt>
                <c:pt idx="29">
                  <c:v>47</c:v>
                </c:pt>
                <c:pt idx="30">
                  <c:v>6</c:v>
                </c:pt>
                <c:pt idx="31">
                  <c:v>10</c:v>
                </c:pt>
                <c:pt idx="32">
                  <c:v>23</c:v>
                </c:pt>
                <c:pt idx="33">
                  <c:v>295</c:v>
                </c:pt>
                <c:pt idx="34">
                  <c:v>16</c:v>
                </c:pt>
                <c:pt idx="35">
                  <c:v>137</c:v>
                </c:pt>
                <c:pt idx="36">
                  <c:v>34</c:v>
                </c:pt>
                <c:pt idx="37">
                  <c:v>5</c:v>
                </c:pt>
                <c:pt idx="38">
                  <c:v>565</c:v>
                </c:pt>
                <c:pt idx="39">
                  <c:v>50</c:v>
                </c:pt>
                <c:pt idx="40">
                  <c:v>61</c:v>
                </c:pt>
                <c:pt idx="41">
                  <c:v>6</c:v>
                </c:pt>
                <c:pt idx="42">
                  <c:v>190</c:v>
                </c:pt>
                <c:pt idx="43">
                  <c:v>25</c:v>
                </c:pt>
                <c:pt idx="44">
                  <c:v>94</c:v>
                </c:pt>
                <c:pt idx="45">
                  <c:v>254</c:v>
                </c:pt>
                <c:pt idx="46">
                  <c:v>4</c:v>
                </c:pt>
                <c:pt idx="47">
                  <c:v>89</c:v>
                </c:pt>
                <c:pt idx="48">
                  <c:v>52</c:v>
                </c:pt>
                <c:pt idx="49">
                  <c:v>386</c:v>
                </c:pt>
                <c:pt idx="50">
                  <c:v>7</c:v>
                </c:pt>
                <c:pt idx="51">
                  <c:v>20</c:v>
                </c:pt>
                <c:pt idx="52">
                  <c:v>8</c:v>
                </c:pt>
                <c:pt idx="53">
                  <c:v>25</c:v>
                </c:pt>
                <c:pt idx="54">
                  <c:v>15</c:v>
                </c:pt>
                <c:pt idx="55">
                  <c:v>6</c:v>
                </c:pt>
                <c:pt idx="56">
                  <c:v>5</c:v>
                </c:pt>
                <c:pt idx="57">
                  <c:v>42</c:v>
                </c:pt>
                <c:pt idx="58">
                  <c:v>9</c:v>
                </c:pt>
                <c:pt idx="59">
                  <c:v>221</c:v>
                </c:pt>
                <c:pt idx="60">
                  <c:v>28</c:v>
                </c:pt>
                <c:pt idx="61">
                  <c:v>137</c:v>
                </c:pt>
                <c:pt idx="62">
                  <c:v>46</c:v>
                </c:pt>
                <c:pt idx="63">
                  <c:v>187</c:v>
                </c:pt>
                <c:pt idx="64">
                  <c:v>27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D0DB-4228-805E-432D8B32AB29}"/>
            </c:ext>
          </c:extLst>
        </c:ser>
        <c:ser>
          <c:idx val="12"/>
          <c:order val="12"/>
          <c:tx>
            <c:strRef>
              <c:f>'CMV Crash'!$N$1</c:f>
              <c:strCache>
                <c:ptCount val="1"/>
                <c:pt idx="0">
                  <c:v>2019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Crash'!$A$2:$A$71</c15:sqref>
                  </c15:fullRef>
                </c:ext>
              </c:extLst>
              <c:f>('CMV Crash'!$A$2:$A$9,'CMV Crash'!$A$11:$A$35,'CMV Crash'!$A$37:$A$63,'CMV Crash'!$A$65:$A$66,'CMV Crash'!$A$68:$A$69,'CMV Crash'!$A$71)</c:f>
              <c:strCache>
                <c:ptCount val="65"/>
                <c:pt idx="0">
                  <c:v>Andrews</c:v>
                </c:pt>
                <c:pt idx="1">
                  <c:v>Borden</c:v>
                </c:pt>
                <c:pt idx="2">
                  <c:v>Brewster</c:v>
                </c:pt>
                <c:pt idx="3">
                  <c:v>Carson</c:v>
                </c:pt>
                <c:pt idx="4">
                  <c:v>Cochran</c:v>
                </c:pt>
                <c:pt idx="5">
                  <c:v>Coke</c:v>
                </c:pt>
                <c:pt idx="6">
                  <c:v>Concho</c:v>
                </c:pt>
                <c:pt idx="7">
                  <c:v>Cottle</c:v>
                </c:pt>
                <c:pt idx="8">
                  <c:v>Crockett</c:v>
                </c:pt>
                <c:pt idx="9">
                  <c:v>Crosby</c:v>
                </c:pt>
                <c:pt idx="10">
                  <c:v>Culberson</c:v>
                </c:pt>
                <c:pt idx="11">
                  <c:v>Dallam</c:v>
                </c:pt>
                <c:pt idx="12">
                  <c:v>Dawson</c:v>
                </c:pt>
                <c:pt idx="13">
                  <c:v>Dickens</c:v>
                </c:pt>
                <c:pt idx="14">
                  <c:v>Ector</c:v>
                </c:pt>
                <c:pt idx="15">
                  <c:v>Edwards</c:v>
                </c:pt>
                <c:pt idx="16">
                  <c:v>Fisher</c:v>
                </c:pt>
                <c:pt idx="17">
                  <c:v>Floyd</c:v>
                </c:pt>
                <c:pt idx="18">
                  <c:v>Gaines</c:v>
                </c:pt>
                <c:pt idx="19">
                  <c:v>Garza</c:v>
                </c:pt>
                <c:pt idx="20">
                  <c:v>Glasscock</c:v>
                </c:pt>
                <c:pt idx="21">
                  <c:v>Gray</c:v>
                </c:pt>
                <c:pt idx="22">
                  <c:v>Hale</c:v>
                </c:pt>
                <c:pt idx="23">
                  <c:v>Hockley</c:v>
                </c:pt>
                <c:pt idx="24">
                  <c:v>Howard</c:v>
                </c:pt>
                <c:pt idx="25">
                  <c:v>Hudspeth</c:v>
                </c:pt>
                <c:pt idx="26">
                  <c:v>Irion</c:v>
                </c:pt>
                <c:pt idx="27">
                  <c:v>Jeff Davis</c:v>
                </c:pt>
                <c:pt idx="28">
                  <c:v>Kent</c:v>
                </c:pt>
                <c:pt idx="29">
                  <c:v>Kimble</c:v>
                </c:pt>
                <c:pt idx="30">
                  <c:v>King</c:v>
                </c:pt>
                <c:pt idx="31">
                  <c:v>Knox</c:v>
                </c:pt>
                <c:pt idx="32">
                  <c:v>Lamb</c:v>
                </c:pt>
                <c:pt idx="33">
                  <c:v>Lubbock</c:v>
                </c:pt>
                <c:pt idx="34">
                  <c:v>Lynn</c:v>
                </c:pt>
                <c:pt idx="35">
                  <c:v>Martin</c:v>
                </c:pt>
                <c:pt idx="36">
                  <c:v>McCulloch</c:v>
                </c:pt>
                <c:pt idx="37">
                  <c:v>Menard</c:v>
                </c:pt>
                <c:pt idx="38">
                  <c:v>Midland</c:v>
                </c:pt>
                <c:pt idx="39">
                  <c:v>Mitchell</c:v>
                </c:pt>
                <c:pt idx="40">
                  <c:v>Moore</c:v>
                </c:pt>
                <c:pt idx="41">
                  <c:v>Motley</c:v>
                </c:pt>
                <c:pt idx="42">
                  <c:v>Nolan</c:v>
                </c:pt>
                <c:pt idx="43">
                  <c:v>Ochiltree</c:v>
                </c:pt>
                <c:pt idx="44">
                  <c:v>Pecos</c:v>
                </c:pt>
                <c:pt idx="45">
                  <c:v>Potter</c:v>
                </c:pt>
                <c:pt idx="46">
                  <c:v>Presidio</c:v>
                </c:pt>
                <c:pt idx="47">
                  <c:v>Randall</c:v>
                </c:pt>
                <c:pt idx="48">
                  <c:v>Reagan</c:v>
                </c:pt>
                <c:pt idx="49">
                  <c:v>Reeves</c:v>
                </c:pt>
                <c:pt idx="50">
                  <c:v>Roberts</c:v>
                </c:pt>
                <c:pt idx="51">
                  <c:v>Runnels</c:v>
                </c:pt>
                <c:pt idx="52">
                  <c:v>Schleicher</c:v>
                </c:pt>
                <c:pt idx="53">
                  <c:v>Scurry</c:v>
                </c:pt>
                <c:pt idx="54">
                  <c:v>Sherman</c:v>
                </c:pt>
                <c:pt idx="55">
                  <c:v>Sterling</c:v>
                </c:pt>
                <c:pt idx="56">
                  <c:v>Stonewall</c:v>
                </c:pt>
                <c:pt idx="57">
                  <c:v>Sutton</c:v>
                </c:pt>
                <c:pt idx="58">
                  <c:v>Swisher</c:v>
                </c:pt>
                <c:pt idx="59">
                  <c:v>Taylor</c:v>
                </c:pt>
                <c:pt idx="60">
                  <c:v>Terry</c:v>
                </c:pt>
                <c:pt idx="61">
                  <c:v>Tom Green</c:v>
                </c:pt>
                <c:pt idx="62">
                  <c:v>Val Verde</c:v>
                </c:pt>
                <c:pt idx="63">
                  <c:v>Ward</c:v>
                </c:pt>
                <c:pt idx="64">
                  <c:v>Yoakum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Crash'!$N$2:$N$71</c15:sqref>
                  </c15:fullRef>
                </c:ext>
              </c:extLst>
              <c:f>('CMV Crash'!$N$2:$N$9,'CMV Crash'!$N$11:$N$35,'CMV Crash'!$N$37:$N$63,'CMV Crash'!$N$65:$N$66,'CMV Crash'!$N$68:$N$69,'CMV Crash'!$N$71)</c:f>
              <c:numCache>
                <c:formatCode>General</c:formatCode>
                <c:ptCount val="65"/>
                <c:pt idx="0">
                  <c:v>78</c:v>
                </c:pt>
                <c:pt idx="1">
                  <c:v>6</c:v>
                </c:pt>
                <c:pt idx="2">
                  <c:v>2</c:v>
                </c:pt>
                <c:pt idx="3">
                  <c:v>30</c:v>
                </c:pt>
                <c:pt idx="4">
                  <c:v>1</c:v>
                </c:pt>
                <c:pt idx="5">
                  <c:v>5</c:v>
                </c:pt>
                <c:pt idx="6">
                  <c:v>17</c:v>
                </c:pt>
                <c:pt idx="7">
                  <c:v>5</c:v>
                </c:pt>
                <c:pt idx="8">
                  <c:v>62</c:v>
                </c:pt>
                <c:pt idx="9">
                  <c:v>5</c:v>
                </c:pt>
                <c:pt idx="10">
                  <c:v>49</c:v>
                </c:pt>
                <c:pt idx="11">
                  <c:v>37</c:v>
                </c:pt>
                <c:pt idx="12">
                  <c:v>42</c:v>
                </c:pt>
                <c:pt idx="13">
                  <c:v>0</c:v>
                </c:pt>
                <c:pt idx="14">
                  <c:v>554</c:v>
                </c:pt>
                <c:pt idx="15">
                  <c:v>12</c:v>
                </c:pt>
                <c:pt idx="16">
                  <c:v>24</c:v>
                </c:pt>
                <c:pt idx="17">
                  <c:v>6</c:v>
                </c:pt>
                <c:pt idx="18">
                  <c:v>46</c:v>
                </c:pt>
                <c:pt idx="19">
                  <c:v>26</c:v>
                </c:pt>
                <c:pt idx="20">
                  <c:v>25</c:v>
                </c:pt>
                <c:pt idx="21">
                  <c:v>48</c:v>
                </c:pt>
                <c:pt idx="22">
                  <c:v>38</c:v>
                </c:pt>
                <c:pt idx="23">
                  <c:v>23</c:v>
                </c:pt>
                <c:pt idx="24">
                  <c:v>153</c:v>
                </c:pt>
                <c:pt idx="25">
                  <c:v>74</c:v>
                </c:pt>
                <c:pt idx="26">
                  <c:v>8</c:v>
                </c:pt>
                <c:pt idx="27">
                  <c:v>3</c:v>
                </c:pt>
                <c:pt idx="28">
                  <c:v>2</c:v>
                </c:pt>
                <c:pt idx="29">
                  <c:v>48</c:v>
                </c:pt>
                <c:pt idx="30">
                  <c:v>4</c:v>
                </c:pt>
                <c:pt idx="31">
                  <c:v>12</c:v>
                </c:pt>
                <c:pt idx="32">
                  <c:v>39</c:v>
                </c:pt>
                <c:pt idx="33">
                  <c:v>401</c:v>
                </c:pt>
                <c:pt idx="34">
                  <c:v>13</c:v>
                </c:pt>
                <c:pt idx="35">
                  <c:v>155</c:v>
                </c:pt>
                <c:pt idx="36">
                  <c:v>21</c:v>
                </c:pt>
                <c:pt idx="37">
                  <c:v>7</c:v>
                </c:pt>
                <c:pt idx="38">
                  <c:v>576</c:v>
                </c:pt>
                <c:pt idx="39">
                  <c:v>44</c:v>
                </c:pt>
                <c:pt idx="40">
                  <c:v>56</c:v>
                </c:pt>
                <c:pt idx="41">
                  <c:v>3</c:v>
                </c:pt>
                <c:pt idx="42">
                  <c:v>132</c:v>
                </c:pt>
                <c:pt idx="43">
                  <c:v>22</c:v>
                </c:pt>
                <c:pt idx="44">
                  <c:v>96</c:v>
                </c:pt>
                <c:pt idx="45">
                  <c:v>293</c:v>
                </c:pt>
                <c:pt idx="46">
                  <c:v>5</c:v>
                </c:pt>
                <c:pt idx="47">
                  <c:v>119</c:v>
                </c:pt>
                <c:pt idx="48">
                  <c:v>33</c:v>
                </c:pt>
                <c:pt idx="49">
                  <c:v>299</c:v>
                </c:pt>
                <c:pt idx="50">
                  <c:v>2</c:v>
                </c:pt>
                <c:pt idx="51">
                  <c:v>11</c:v>
                </c:pt>
                <c:pt idx="52">
                  <c:v>3</c:v>
                </c:pt>
                <c:pt idx="53">
                  <c:v>50</c:v>
                </c:pt>
                <c:pt idx="54">
                  <c:v>22</c:v>
                </c:pt>
                <c:pt idx="55">
                  <c:v>8</c:v>
                </c:pt>
                <c:pt idx="56">
                  <c:v>6</c:v>
                </c:pt>
                <c:pt idx="57">
                  <c:v>49</c:v>
                </c:pt>
                <c:pt idx="58">
                  <c:v>15</c:v>
                </c:pt>
                <c:pt idx="59">
                  <c:v>176</c:v>
                </c:pt>
                <c:pt idx="60">
                  <c:v>24</c:v>
                </c:pt>
                <c:pt idx="61">
                  <c:v>108</c:v>
                </c:pt>
                <c:pt idx="62">
                  <c:v>55</c:v>
                </c:pt>
                <c:pt idx="63">
                  <c:v>180</c:v>
                </c:pt>
                <c:pt idx="64">
                  <c:v>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D0DB-4228-805E-432D8B32AB29}"/>
            </c:ext>
          </c:extLst>
        </c:ser>
        <c:ser>
          <c:idx val="13"/>
          <c:order val="13"/>
          <c:tx>
            <c:strRef>
              <c:f>'CMV Crash'!$O$1</c:f>
              <c:strCache>
                <c:ptCount val="1"/>
                <c:pt idx="0">
                  <c:v>2020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Crash'!$A$2:$A$71</c15:sqref>
                  </c15:fullRef>
                </c:ext>
              </c:extLst>
              <c:f>('CMV Crash'!$A$2:$A$9,'CMV Crash'!$A$11:$A$35,'CMV Crash'!$A$37:$A$63,'CMV Crash'!$A$65:$A$66,'CMV Crash'!$A$68:$A$69,'CMV Crash'!$A$71)</c:f>
              <c:strCache>
                <c:ptCount val="65"/>
                <c:pt idx="0">
                  <c:v>Andrews</c:v>
                </c:pt>
                <c:pt idx="1">
                  <c:v>Borden</c:v>
                </c:pt>
                <c:pt idx="2">
                  <c:v>Brewster</c:v>
                </c:pt>
                <c:pt idx="3">
                  <c:v>Carson</c:v>
                </c:pt>
                <c:pt idx="4">
                  <c:v>Cochran</c:v>
                </c:pt>
                <c:pt idx="5">
                  <c:v>Coke</c:v>
                </c:pt>
                <c:pt idx="6">
                  <c:v>Concho</c:v>
                </c:pt>
                <c:pt idx="7">
                  <c:v>Cottle</c:v>
                </c:pt>
                <c:pt idx="8">
                  <c:v>Crockett</c:v>
                </c:pt>
                <c:pt idx="9">
                  <c:v>Crosby</c:v>
                </c:pt>
                <c:pt idx="10">
                  <c:v>Culberson</c:v>
                </c:pt>
                <c:pt idx="11">
                  <c:v>Dallam</c:v>
                </c:pt>
                <c:pt idx="12">
                  <c:v>Dawson</c:v>
                </c:pt>
                <c:pt idx="13">
                  <c:v>Dickens</c:v>
                </c:pt>
                <c:pt idx="14">
                  <c:v>Ector</c:v>
                </c:pt>
                <c:pt idx="15">
                  <c:v>Edwards</c:v>
                </c:pt>
                <c:pt idx="16">
                  <c:v>Fisher</c:v>
                </c:pt>
                <c:pt idx="17">
                  <c:v>Floyd</c:v>
                </c:pt>
                <c:pt idx="18">
                  <c:v>Gaines</c:v>
                </c:pt>
                <c:pt idx="19">
                  <c:v>Garza</c:v>
                </c:pt>
                <c:pt idx="20">
                  <c:v>Glasscock</c:v>
                </c:pt>
                <c:pt idx="21">
                  <c:v>Gray</c:v>
                </c:pt>
                <c:pt idx="22">
                  <c:v>Hale</c:v>
                </c:pt>
                <c:pt idx="23">
                  <c:v>Hockley</c:v>
                </c:pt>
                <c:pt idx="24">
                  <c:v>Howard</c:v>
                </c:pt>
                <c:pt idx="25">
                  <c:v>Hudspeth</c:v>
                </c:pt>
                <c:pt idx="26">
                  <c:v>Irion</c:v>
                </c:pt>
                <c:pt idx="27">
                  <c:v>Jeff Davis</c:v>
                </c:pt>
                <c:pt idx="28">
                  <c:v>Kent</c:v>
                </c:pt>
                <c:pt idx="29">
                  <c:v>Kimble</c:v>
                </c:pt>
                <c:pt idx="30">
                  <c:v>King</c:v>
                </c:pt>
                <c:pt idx="31">
                  <c:v>Knox</c:v>
                </c:pt>
                <c:pt idx="32">
                  <c:v>Lamb</c:v>
                </c:pt>
                <c:pt idx="33">
                  <c:v>Lubbock</c:v>
                </c:pt>
                <c:pt idx="34">
                  <c:v>Lynn</c:v>
                </c:pt>
                <c:pt idx="35">
                  <c:v>Martin</c:v>
                </c:pt>
                <c:pt idx="36">
                  <c:v>McCulloch</c:v>
                </c:pt>
                <c:pt idx="37">
                  <c:v>Menard</c:v>
                </c:pt>
                <c:pt idx="38">
                  <c:v>Midland</c:v>
                </c:pt>
                <c:pt idx="39">
                  <c:v>Mitchell</c:v>
                </c:pt>
                <c:pt idx="40">
                  <c:v>Moore</c:v>
                </c:pt>
                <c:pt idx="41">
                  <c:v>Motley</c:v>
                </c:pt>
                <c:pt idx="42">
                  <c:v>Nolan</c:v>
                </c:pt>
                <c:pt idx="43">
                  <c:v>Ochiltree</c:v>
                </c:pt>
                <c:pt idx="44">
                  <c:v>Pecos</c:v>
                </c:pt>
                <c:pt idx="45">
                  <c:v>Potter</c:v>
                </c:pt>
                <c:pt idx="46">
                  <c:v>Presidio</c:v>
                </c:pt>
                <c:pt idx="47">
                  <c:v>Randall</c:v>
                </c:pt>
                <c:pt idx="48">
                  <c:v>Reagan</c:v>
                </c:pt>
                <c:pt idx="49">
                  <c:v>Reeves</c:v>
                </c:pt>
                <c:pt idx="50">
                  <c:v>Roberts</c:v>
                </c:pt>
                <c:pt idx="51">
                  <c:v>Runnels</c:v>
                </c:pt>
                <c:pt idx="52">
                  <c:v>Schleicher</c:v>
                </c:pt>
                <c:pt idx="53">
                  <c:v>Scurry</c:v>
                </c:pt>
                <c:pt idx="54">
                  <c:v>Sherman</c:v>
                </c:pt>
                <c:pt idx="55">
                  <c:v>Sterling</c:v>
                </c:pt>
                <c:pt idx="56">
                  <c:v>Stonewall</c:v>
                </c:pt>
                <c:pt idx="57">
                  <c:v>Sutton</c:v>
                </c:pt>
                <c:pt idx="58">
                  <c:v>Swisher</c:v>
                </c:pt>
                <c:pt idx="59">
                  <c:v>Taylor</c:v>
                </c:pt>
                <c:pt idx="60">
                  <c:v>Terry</c:v>
                </c:pt>
                <c:pt idx="61">
                  <c:v>Tom Green</c:v>
                </c:pt>
                <c:pt idx="62">
                  <c:v>Val Verde</c:v>
                </c:pt>
                <c:pt idx="63">
                  <c:v>Ward</c:v>
                </c:pt>
                <c:pt idx="64">
                  <c:v>Yoakum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Crash'!$O$2:$O$71</c15:sqref>
                  </c15:fullRef>
                </c:ext>
              </c:extLst>
              <c:f>('CMV Crash'!$O$2:$O$9,'CMV Crash'!$O$11:$O$35,'CMV Crash'!$O$37:$O$63,'CMV Crash'!$O$65:$O$66,'CMV Crash'!$O$68:$O$69,'CMV Crash'!$O$71)</c:f>
              <c:numCache>
                <c:formatCode>General</c:formatCode>
                <c:ptCount val="65"/>
                <c:pt idx="0">
                  <c:v>77</c:v>
                </c:pt>
                <c:pt idx="1">
                  <c:v>3</c:v>
                </c:pt>
                <c:pt idx="2">
                  <c:v>4</c:v>
                </c:pt>
                <c:pt idx="3">
                  <c:v>57</c:v>
                </c:pt>
                <c:pt idx="4">
                  <c:v>3</c:v>
                </c:pt>
                <c:pt idx="5">
                  <c:v>8</c:v>
                </c:pt>
                <c:pt idx="6">
                  <c:v>26</c:v>
                </c:pt>
                <c:pt idx="7">
                  <c:v>2</c:v>
                </c:pt>
                <c:pt idx="8">
                  <c:v>39</c:v>
                </c:pt>
                <c:pt idx="9">
                  <c:v>2</c:v>
                </c:pt>
                <c:pt idx="10">
                  <c:v>53</c:v>
                </c:pt>
                <c:pt idx="11">
                  <c:v>50</c:v>
                </c:pt>
                <c:pt idx="12">
                  <c:v>45</c:v>
                </c:pt>
                <c:pt idx="13">
                  <c:v>4</c:v>
                </c:pt>
                <c:pt idx="14">
                  <c:v>313</c:v>
                </c:pt>
                <c:pt idx="15">
                  <c:v>6</c:v>
                </c:pt>
                <c:pt idx="16">
                  <c:v>17</c:v>
                </c:pt>
                <c:pt idx="17">
                  <c:v>4</c:v>
                </c:pt>
                <c:pt idx="18">
                  <c:v>22</c:v>
                </c:pt>
                <c:pt idx="19">
                  <c:v>26</c:v>
                </c:pt>
                <c:pt idx="20">
                  <c:v>13</c:v>
                </c:pt>
                <c:pt idx="21">
                  <c:v>59</c:v>
                </c:pt>
                <c:pt idx="22">
                  <c:v>48</c:v>
                </c:pt>
                <c:pt idx="23">
                  <c:v>19</c:v>
                </c:pt>
                <c:pt idx="24">
                  <c:v>112</c:v>
                </c:pt>
                <c:pt idx="25">
                  <c:v>79</c:v>
                </c:pt>
                <c:pt idx="26">
                  <c:v>5</c:v>
                </c:pt>
                <c:pt idx="27">
                  <c:v>7</c:v>
                </c:pt>
                <c:pt idx="28">
                  <c:v>4</c:v>
                </c:pt>
                <c:pt idx="29">
                  <c:v>36</c:v>
                </c:pt>
                <c:pt idx="30">
                  <c:v>1</c:v>
                </c:pt>
                <c:pt idx="31">
                  <c:v>9</c:v>
                </c:pt>
                <c:pt idx="32">
                  <c:v>32</c:v>
                </c:pt>
                <c:pt idx="33">
                  <c:v>428</c:v>
                </c:pt>
                <c:pt idx="34">
                  <c:v>6</c:v>
                </c:pt>
                <c:pt idx="35">
                  <c:v>90</c:v>
                </c:pt>
                <c:pt idx="36">
                  <c:v>6</c:v>
                </c:pt>
                <c:pt idx="37">
                  <c:v>11</c:v>
                </c:pt>
                <c:pt idx="38">
                  <c:v>373</c:v>
                </c:pt>
                <c:pt idx="39">
                  <c:v>47</c:v>
                </c:pt>
                <c:pt idx="40">
                  <c:v>56</c:v>
                </c:pt>
                <c:pt idx="41">
                  <c:v>2</c:v>
                </c:pt>
                <c:pt idx="42">
                  <c:v>144</c:v>
                </c:pt>
                <c:pt idx="43">
                  <c:v>22</c:v>
                </c:pt>
                <c:pt idx="44">
                  <c:v>75</c:v>
                </c:pt>
                <c:pt idx="45">
                  <c:v>279</c:v>
                </c:pt>
                <c:pt idx="46">
                  <c:v>2</c:v>
                </c:pt>
                <c:pt idx="47">
                  <c:v>93</c:v>
                </c:pt>
                <c:pt idx="48">
                  <c:v>7</c:v>
                </c:pt>
                <c:pt idx="49">
                  <c:v>138</c:v>
                </c:pt>
                <c:pt idx="50">
                  <c:v>6</c:v>
                </c:pt>
                <c:pt idx="51">
                  <c:v>20</c:v>
                </c:pt>
                <c:pt idx="52">
                  <c:v>2</c:v>
                </c:pt>
                <c:pt idx="53">
                  <c:v>35</c:v>
                </c:pt>
                <c:pt idx="54">
                  <c:v>16</c:v>
                </c:pt>
                <c:pt idx="55">
                  <c:v>4</c:v>
                </c:pt>
                <c:pt idx="56">
                  <c:v>2</c:v>
                </c:pt>
                <c:pt idx="57">
                  <c:v>37</c:v>
                </c:pt>
                <c:pt idx="58">
                  <c:v>13</c:v>
                </c:pt>
                <c:pt idx="59">
                  <c:v>159</c:v>
                </c:pt>
                <c:pt idx="60">
                  <c:v>14</c:v>
                </c:pt>
                <c:pt idx="61">
                  <c:v>83</c:v>
                </c:pt>
                <c:pt idx="62">
                  <c:v>56</c:v>
                </c:pt>
                <c:pt idx="63">
                  <c:v>86</c:v>
                </c:pt>
                <c:pt idx="64">
                  <c:v>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D0DB-4228-805E-432D8B32AB29}"/>
            </c:ext>
          </c:extLst>
        </c:ser>
        <c:ser>
          <c:idx val="14"/>
          <c:order val="14"/>
          <c:tx>
            <c:strRef>
              <c:f>'CMV Crash'!$P$1</c:f>
              <c:strCache>
                <c:ptCount val="1"/>
                <c:pt idx="0">
                  <c:v>2021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Crash'!$A$2:$A$71</c15:sqref>
                  </c15:fullRef>
                </c:ext>
              </c:extLst>
              <c:f>('CMV Crash'!$A$2:$A$9,'CMV Crash'!$A$11:$A$35,'CMV Crash'!$A$37:$A$63,'CMV Crash'!$A$65:$A$66,'CMV Crash'!$A$68:$A$69,'CMV Crash'!$A$71)</c:f>
              <c:strCache>
                <c:ptCount val="65"/>
                <c:pt idx="0">
                  <c:v>Andrews</c:v>
                </c:pt>
                <c:pt idx="1">
                  <c:v>Borden</c:v>
                </c:pt>
                <c:pt idx="2">
                  <c:v>Brewster</c:v>
                </c:pt>
                <c:pt idx="3">
                  <c:v>Carson</c:v>
                </c:pt>
                <c:pt idx="4">
                  <c:v>Cochran</c:v>
                </c:pt>
                <c:pt idx="5">
                  <c:v>Coke</c:v>
                </c:pt>
                <c:pt idx="6">
                  <c:v>Concho</c:v>
                </c:pt>
                <c:pt idx="7">
                  <c:v>Cottle</c:v>
                </c:pt>
                <c:pt idx="8">
                  <c:v>Crockett</c:v>
                </c:pt>
                <c:pt idx="9">
                  <c:v>Crosby</c:v>
                </c:pt>
                <c:pt idx="10">
                  <c:v>Culberson</c:v>
                </c:pt>
                <c:pt idx="11">
                  <c:v>Dallam</c:v>
                </c:pt>
                <c:pt idx="12">
                  <c:v>Dawson</c:v>
                </c:pt>
                <c:pt idx="13">
                  <c:v>Dickens</c:v>
                </c:pt>
                <c:pt idx="14">
                  <c:v>Ector</c:v>
                </c:pt>
                <c:pt idx="15">
                  <c:v>Edwards</c:v>
                </c:pt>
                <c:pt idx="16">
                  <c:v>Fisher</c:v>
                </c:pt>
                <c:pt idx="17">
                  <c:v>Floyd</c:v>
                </c:pt>
                <c:pt idx="18">
                  <c:v>Gaines</c:v>
                </c:pt>
                <c:pt idx="19">
                  <c:v>Garza</c:v>
                </c:pt>
                <c:pt idx="20">
                  <c:v>Glasscock</c:v>
                </c:pt>
                <c:pt idx="21">
                  <c:v>Gray</c:v>
                </c:pt>
                <c:pt idx="22">
                  <c:v>Hale</c:v>
                </c:pt>
                <c:pt idx="23">
                  <c:v>Hockley</c:v>
                </c:pt>
                <c:pt idx="24">
                  <c:v>Howard</c:v>
                </c:pt>
                <c:pt idx="25">
                  <c:v>Hudspeth</c:v>
                </c:pt>
                <c:pt idx="26">
                  <c:v>Irion</c:v>
                </c:pt>
                <c:pt idx="27">
                  <c:v>Jeff Davis</c:v>
                </c:pt>
                <c:pt idx="28">
                  <c:v>Kent</c:v>
                </c:pt>
                <c:pt idx="29">
                  <c:v>Kimble</c:v>
                </c:pt>
                <c:pt idx="30">
                  <c:v>King</c:v>
                </c:pt>
                <c:pt idx="31">
                  <c:v>Knox</c:v>
                </c:pt>
                <c:pt idx="32">
                  <c:v>Lamb</c:v>
                </c:pt>
                <c:pt idx="33">
                  <c:v>Lubbock</c:v>
                </c:pt>
                <c:pt idx="34">
                  <c:v>Lynn</c:v>
                </c:pt>
                <c:pt idx="35">
                  <c:v>Martin</c:v>
                </c:pt>
                <c:pt idx="36">
                  <c:v>McCulloch</c:v>
                </c:pt>
                <c:pt idx="37">
                  <c:v>Menard</c:v>
                </c:pt>
                <c:pt idx="38">
                  <c:v>Midland</c:v>
                </c:pt>
                <c:pt idx="39">
                  <c:v>Mitchell</c:v>
                </c:pt>
                <c:pt idx="40">
                  <c:v>Moore</c:v>
                </c:pt>
                <c:pt idx="41">
                  <c:v>Motley</c:v>
                </c:pt>
                <c:pt idx="42">
                  <c:v>Nolan</c:v>
                </c:pt>
                <c:pt idx="43">
                  <c:v>Ochiltree</c:v>
                </c:pt>
                <c:pt idx="44">
                  <c:v>Pecos</c:v>
                </c:pt>
                <c:pt idx="45">
                  <c:v>Potter</c:v>
                </c:pt>
                <c:pt idx="46">
                  <c:v>Presidio</c:v>
                </c:pt>
                <c:pt idx="47">
                  <c:v>Randall</c:v>
                </c:pt>
                <c:pt idx="48">
                  <c:v>Reagan</c:v>
                </c:pt>
                <c:pt idx="49">
                  <c:v>Reeves</c:v>
                </c:pt>
                <c:pt idx="50">
                  <c:v>Roberts</c:v>
                </c:pt>
                <c:pt idx="51">
                  <c:v>Runnels</c:v>
                </c:pt>
                <c:pt idx="52">
                  <c:v>Schleicher</c:v>
                </c:pt>
                <c:pt idx="53">
                  <c:v>Scurry</c:v>
                </c:pt>
                <c:pt idx="54">
                  <c:v>Sherman</c:v>
                </c:pt>
                <c:pt idx="55">
                  <c:v>Sterling</c:v>
                </c:pt>
                <c:pt idx="56">
                  <c:v>Stonewall</c:v>
                </c:pt>
                <c:pt idx="57">
                  <c:v>Sutton</c:v>
                </c:pt>
                <c:pt idx="58">
                  <c:v>Swisher</c:v>
                </c:pt>
                <c:pt idx="59">
                  <c:v>Taylor</c:v>
                </c:pt>
                <c:pt idx="60">
                  <c:v>Terry</c:v>
                </c:pt>
                <c:pt idx="61">
                  <c:v>Tom Green</c:v>
                </c:pt>
                <c:pt idx="62">
                  <c:v>Val Verde</c:v>
                </c:pt>
                <c:pt idx="63">
                  <c:v>Ward</c:v>
                </c:pt>
                <c:pt idx="64">
                  <c:v>Yoakum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Crash'!$P$2:$P$71</c15:sqref>
                  </c15:fullRef>
                </c:ext>
              </c:extLst>
              <c:f>('CMV Crash'!$P$2:$P$9,'CMV Crash'!$P$11:$P$35,'CMV Crash'!$P$37:$P$63,'CMV Crash'!$P$65:$P$66,'CMV Crash'!$P$68:$P$69,'CMV Crash'!$P$71)</c:f>
              <c:numCache>
                <c:formatCode>General</c:formatCode>
                <c:ptCount val="65"/>
                <c:pt idx="0">
                  <c:v>64</c:v>
                </c:pt>
                <c:pt idx="1">
                  <c:v>2</c:v>
                </c:pt>
                <c:pt idx="2">
                  <c:v>11</c:v>
                </c:pt>
                <c:pt idx="3">
                  <c:v>41</c:v>
                </c:pt>
                <c:pt idx="4">
                  <c:v>5</c:v>
                </c:pt>
                <c:pt idx="5">
                  <c:v>5</c:v>
                </c:pt>
                <c:pt idx="6">
                  <c:v>13</c:v>
                </c:pt>
                <c:pt idx="7">
                  <c:v>3</c:v>
                </c:pt>
                <c:pt idx="8">
                  <c:v>57</c:v>
                </c:pt>
                <c:pt idx="9">
                  <c:v>4</c:v>
                </c:pt>
                <c:pt idx="10">
                  <c:v>61</c:v>
                </c:pt>
                <c:pt idx="11">
                  <c:v>36</c:v>
                </c:pt>
                <c:pt idx="12">
                  <c:v>46</c:v>
                </c:pt>
                <c:pt idx="13">
                  <c:v>1</c:v>
                </c:pt>
                <c:pt idx="14">
                  <c:v>370</c:v>
                </c:pt>
                <c:pt idx="15">
                  <c:v>8</c:v>
                </c:pt>
                <c:pt idx="16">
                  <c:v>13</c:v>
                </c:pt>
                <c:pt idx="17">
                  <c:v>1</c:v>
                </c:pt>
                <c:pt idx="18">
                  <c:v>35</c:v>
                </c:pt>
                <c:pt idx="19">
                  <c:v>30</c:v>
                </c:pt>
                <c:pt idx="20">
                  <c:v>17</c:v>
                </c:pt>
                <c:pt idx="21">
                  <c:v>45</c:v>
                </c:pt>
                <c:pt idx="22">
                  <c:v>48</c:v>
                </c:pt>
                <c:pt idx="23">
                  <c:v>20</c:v>
                </c:pt>
                <c:pt idx="24">
                  <c:v>130</c:v>
                </c:pt>
                <c:pt idx="25">
                  <c:v>80</c:v>
                </c:pt>
                <c:pt idx="26">
                  <c:v>3</c:v>
                </c:pt>
                <c:pt idx="27">
                  <c:v>9</c:v>
                </c:pt>
                <c:pt idx="28">
                  <c:v>1</c:v>
                </c:pt>
                <c:pt idx="29">
                  <c:v>35</c:v>
                </c:pt>
                <c:pt idx="30">
                  <c:v>3</c:v>
                </c:pt>
                <c:pt idx="31">
                  <c:v>12</c:v>
                </c:pt>
                <c:pt idx="32">
                  <c:v>36</c:v>
                </c:pt>
                <c:pt idx="33">
                  <c:v>402</c:v>
                </c:pt>
                <c:pt idx="34">
                  <c:v>14</c:v>
                </c:pt>
                <c:pt idx="35">
                  <c:v>107</c:v>
                </c:pt>
                <c:pt idx="36">
                  <c:v>11</c:v>
                </c:pt>
                <c:pt idx="37">
                  <c:v>6</c:v>
                </c:pt>
                <c:pt idx="38">
                  <c:v>354</c:v>
                </c:pt>
                <c:pt idx="39">
                  <c:v>58</c:v>
                </c:pt>
                <c:pt idx="40">
                  <c:v>62</c:v>
                </c:pt>
                <c:pt idx="41">
                  <c:v>4</c:v>
                </c:pt>
                <c:pt idx="42">
                  <c:v>151</c:v>
                </c:pt>
                <c:pt idx="43">
                  <c:v>12</c:v>
                </c:pt>
                <c:pt idx="44">
                  <c:v>81</c:v>
                </c:pt>
                <c:pt idx="45">
                  <c:v>341</c:v>
                </c:pt>
                <c:pt idx="46">
                  <c:v>3</c:v>
                </c:pt>
                <c:pt idx="47">
                  <c:v>110</c:v>
                </c:pt>
                <c:pt idx="48">
                  <c:v>20</c:v>
                </c:pt>
                <c:pt idx="49">
                  <c:v>138</c:v>
                </c:pt>
                <c:pt idx="50">
                  <c:v>9</c:v>
                </c:pt>
                <c:pt idx="51">
                  <c:v>23</c:v>
                </c:pt>
                <c:pt idx="52">
                  <c:v>8</c:v>
                </c:pt>
                <c:pt idx="53">
                  <c:v>39</c:v>
                </c:pt>
                <c:pt idx="54">
                  <c:v>32</c:v>
                </c:pt>
                <c:pt idx="55">
                  <c:v>12</c:v>
                </c:pt>
                <c:pt idx="56">
                  <c:v>5</c:v>
                </c:pt>
                <c:pt idx="57">
                  <c:v>57</c:v>
                </c:pt>
                <c:pt idx="58">
                  <c:v>12</c:v>
                </c:pt>
                <c:pt idx="59">
                  <c:v>167</c:v>
                </c:pt>
                <c:pt idx="60">
                  <c:v>15</c:v>
                </c:pt>
                <c:pt idx="61">
                  <c:v>83</c:v>
                </c:pt>
                <c:pt idx="62">
                  <c:v>42</c:v>
                </c:pt>
                <c:pt idx="63">
                  <c:v>108</c:v>
                </c:pt>
                <c:pt idx="64">
                  <c:v>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D0DB-4228-805E-432D8B32AB29}"/>
            </c:ext>
          </c:extLst>
        </c:ser>
        <c:ser>
          <c:idx val="15"/>
          <c:order val="15"/>
          <c:tx>
            <c:strRef>
              <c:f>'CMV Crash'!$R$1</c:f>
              <c:strCache>
                <c:ptCount val="1"/>
                <c:pt idx="0">
                  <c:v>Average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Crash'!$A$2:$A$71</c15:sqref>
                  </c15:fullRef>
                </c:ext>
              </c:extLst>
              <c:f>('CMV Crash'!$A$2:$A$9,'CMV Crash'!$A$11:$A$35,'CMV Crash'!$A$37:$A$63,'CMV Crash'!$A$65:$A$66,'CMV Crash'!$A$68:$A$69,'CMV Crash'!$A$71)</c:f>
              <c:strCache>
                <c:ptCount val="65"/>
                <c:pt idx="0">
                  <c:v>Andrews</c:v>
                </c:pt>
                <c:pt idx="1">
                  <c:v>Borden</c:v>
                </c:pt>
                <c:pt idx="2">
                  <c:v>Brewster</c:v>
                </c:pt>
                <c:pt idx="3">
                  <c:v>Carson</c:v>
                </c:pt>
                <c:pt idx="4">
                  <c:v>Cochran</c:v>
                </c:pt>
                <c:pt idx="5">
                  <c:v>Coke</c:v>
                </c:pt>
                <c:pt idx="6">
                  <c:v>Concho</c:v>
                </c:pt>
                <c:pt idx="7">
                  <c:v>Cottle</c:v>
                </c:pt>
                <c:pt idx="8">
                  <c:v>Crockett</c:v>
                </c:pt>
                <c:pt idx="9">
                  <c:v>Crosby</c:v>
                </c:pt>
                <c:pt idx="10">
                  <c:v>Culberson</c:v>
                </c:pt>
                <c:pt idx="11">
                  <c:v>Dallam</c:v>
                </c:pt>
                <c:pt idx="12">
                  <c:v>Dawson</c:v>
                </c:pt>
                <c:pt idx="13">
                  <c:v>Dickens</c:v>
                </c:pt>
                <c:pt idx="14">
                  <c:v>Ector</c:v>
                </c:pt>
                <c:pt idx="15">
                  <c:v>Edwards</c:v>
                </c:pt>
                <c:pt idx="16">
                  <c:v>Fisher</c:v>
                </c:pt>
                <c:pt idx="17">
                  <c:v>Floyd</c:v>
                </c:pt>
                <c:pt idx="18">
                  <c:v>Gaines</c:v>
                </c:pt>
                <c:pt idx="19">
                  <c:v>Garza</c:v>
                </c:pt>
                <c:pt idx="20">
                  <c:v>Glasscock</c:v>
                </c:pt>
                <c:pt idx="21">
                  <c:v>Gray</c:v>
                </c:pt>
                <c:pt idx="22">
                  <c:v>Hale</c:v>
                </c:pt>
                <c:pt idx="23">
                  <c:v>Hockley</c:v>
                </c:pt>
                <c:pt idx="24">
                  <c:v>Howard</c:v>
                </c:pt>
                <c:pt idx="25">
                  <c:v>Hudspeth</c:v>
                </c:pt>
                <c:pt idx="26">
                  <c:v>Irion</c:v>
                </c:pt>
                <c:pt idx="27">
                  <c:v>Jeff Davis</c:v>
                </c:pt>
                <c:pt idx="28">
                  <c:v>Kent</c:v>
                </c:pt>
                <c:pt idx="29">
                  <c:v>Kimble</c:v>
                </c:pt>
                <c:pt idx="30">
                  <c:v>King</c:v>
                </c:pt>
                <c:pt idx="31">
                  <c:v>Knox</c:v>
                </c:pt>
                <c:pt idx="32">
                  <c:v>Lamb</c:v>
                </c:pt>
                <c:pt idx="33">
                  <c:v>Lubbock</c:v>
                </c:pt>
                <c:pt idx="34">
                  <c:v>Lynn</c:v>
                </c:pt>
                <c:pt idx="35">
                  <c:v>Martin</c:v>
                </c:pt>
                <c:pt idx="36">
                  <c:v>McCulloch</c:v>
                </c:pt>
                <c:pt idx="37">
                  <c:v>Menard</c:v>
                </c:pt>
                <c:pt idx="38">
                  <c:v>Midland</c:v>
                </c:pt>
                <c:pt idx="39">
                  <c:v>Mitchell</c:v>
                </c:pt>
                <c:pt idx="40">
                  <c:v>Moore</c:v>
                </c:pt>
                <c:pt idx="41">
                  <c:v>Motley</c:v>
                </c:pt>
                <c:pt idx="42">
                  <c:v>Nolan</c:v>
                </c:pt>
                <c:pt idx="43">
                  <c:v>Ochiltree</c:v>
                </c:pt>
                <c:pt idx="44">
                  <c:v>Pecos</c:v>
                </c:pt>
                <c:pt idx="45">
                  <c:v>Potter</c:v>
                </c:pt>
                <c:pt idx="46">
                  <c:v>Presidio</c:v>
                </c:pt>
                <c:pt idx="47">
                  <c:v>Randall</c:v>
                </c:pt>
                <c:pt idx="48">
                  <c:v>Reagan</c:v>
                </c:pt>
                <c:pt idx="49">
                  <c:v>Reeves</c:v>
                </c:pt>
                <c:pt idx="50">
                  <c:v>Roberts</c:v>
                </c:pt>
                <c:pt idx="51">
                  <c:v>Runnels</c:v>
                </c:pt>
                <c:pt idx="52">
                  <c:v>Schleicher</c:v>
                </c:pt>
                <c:pt idx="53">
                  <c:v>Scurry</c:v>
                </c:pt>
                <c:pt idx="54">
                  <c:v>Sherman</c:v>
                </c:pt>
                <c:pt idx="55">
                  <c:v>Sterling</c:v>
                </c:pt>
                <c:pt idx="56">
                  <c:v>Stonewall</c:v>
                </c:pt>
                <c:pt idx="57">
                  <c:v>Sutton</c:v>
                </c:pt>
                <c:pt idx="58">
                  <c:v>Swisher</c:v>
                </c:pt>
                <c:pt idx="59">
                  <c:v>Taylor</c:v>
                </c:pt>
                <c:pt idx="60">
                  <c:v>Terry</c:v>
                </c:pt>
                <c:pt idx="61">
                  <c:v>Tom Green</c:v>
                </c:pt>
                <c:pt idx="62">
                  <c:v>Val Verde</c:v>
                </c:pt>
                <c:pt idx="63">
                  <c:v>Ward</c:v>
                </c:pt>
                <c:pt idx="64">
                  <c:v>Yoakum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Crash'!$R$2:$R$71</c15:sqref>
                  </c15:fullRef>
                </c:ext>
              </c:extLst>
              <c:f>('CMV Crash'!$R$2:$R$9,'CMV Crash'!$R$11:$R$35,'CMV Crash'!$R$37:$R$63,'CMV Crash'!$R$65:$R$66,'CMV Crash'!$R$68:$R$69,'CMV Crash'!$R$71)</c:f>
              <c:numCache>
                <c:formatCode>General</c:formatCode>
                <c:ptCount val="65"/>
                <c:pt idx="0">
                  <c:v>52.133333333333333</c:v>
                </c:pt>
                <c:pt idx="1">
                  <c:v>5.1333333333333337</c:v>
                </c:pt>
                <c:pt idx="2">
                  <c:v>4.333333333333333</c:v>
                </c:pt>
                <c:pt idx="3">
                  <c:v>28.533333333333335</c:v>
                </c:pt>
                <c:pt idx="4">
                  <c:v>3.4666666666666668</c:v>
                </c:pt>
                <c:pt idx="5">
                  <c:v>4.8</c:v>
                </c:pt>
                <c:pt idx="6">
                  <c:v>9.7333333333333325</c:v>
                </c:pt>
                <c:pt idx="7">
                  <c:v>4.0666666666666664</c:v>
                </c:pt>
                <c:pt idx="8">
                  <c:v>40.666666666666664</c:v>
                </c:pt>
                <c:pt idx="9">
                  <c:v>5.2</c:v>
                </c:pt>
                <c:pt idx="10">
                  <c:v>33.733333333333334</c:v>
                </c:pt>
                <c:pt idx="11">
                  <c:v>37.6</c:v>
                </c:pt>
                <c:pt idx="12">
                  <c:v>24.066666666666666</c:v>
                </c:pt>
                <c:pt idx="13">
                  <c:v>2.6666666666666665</c:v>
                </c:pt>
                <c:pt idx="14">
                  <c:v>246.4</c:v>
                </c:pt>
                <c:pt idx="15">
                  <c:v>5.1333333333333337</c:v>
                </c:pt>
                <c:pt idx="16">
                  <c:v>13.933333333333334</c:v>
                </c:pt>
                <c:pt idx="17">
                  <c:v>5.666666666666667</c:v>
                </c:pt>
                <c:pt idx="18">
                  <c:v>28.133333333333333</c:v>
                </c:pt>
                <c:pt idx="19">
                  <c:v>23.2</c:v>
                </c:pt>
                <c:pt idx="20">
                  <c:v>27.866666666666667</c:v>
                </c:pt>
                <c:pt idx="21">
                  <c:v>46.733333333333334</c:v>
                </c:pt>
                <c:pt idx="22">
                  <c:v>41.6</c:v>
                </c:pt>
                <c:pt idx="23">
                  <c:v>25.733333333333334</c:v>
                </c:pt>
                <c:pt idx="24">
                  <c:v>101</c:v>
                </c:pt>
                <c:pt idx="25">
                  <c:v>54.4</c:v>
                </c:pt>
                <c:pt idx="26">
                  <c:v>13.266666666666667</c:v>
                </c:pt>
                <c:pt idx="27">
                  <c:v>8.7333333333333325</c:v>
                </c:pt>
                <c:pt idx="28">
                  <c:v>2.5333333333333332</c:v>
                </c:pt>
                <c:pt idx="29">
                  <c:v>28.4</c:v>
                </c:pt>
                <c:pt idx="30">
                  <c:v>4.666666666666667</c:v>
                </c:pt>
                <c:pt idx="31">
                  <c:v>6.2</c:v>
                </c:pt>
                <c:pt idx="32">
                  <c:v>28.466666666666665</c:v>
                </c:pt>
                <c:pt idx="33">
                  <c:v>275</c:v>
                </c:pt>
                <c:pt idx="34">
                  <c:v>10.933333333333334</c:v>
                </c:pt>
                <c:pt idx="35">
                  <c:v>71.2</c:v>
                </c:pt>
                <c:pt idx="36">
                  <c:v>16.8</c:v>
                </c:pt>
                <c:pt idx="37">
                  <c:v>7.5333333333333332</c:v>
                </c:pt>
                <c:pt idx="38">
                  <c:v>331.4</c:v>
                </c:pt>
                <c:pt idx="39">
                  <c:v>40.93333333333333</c:v>
                </c:pt>
                <c:pt idx="40">
                  <c:v>48.06666666666667</c:v>
                </c:pt>
                <c:pt idx="41">
                  <c:v>3.4666666666666668</c:v>
                </c:pt>
                <c:pt idx="42">
                  <c:v>96.933333333333337</c:v>
                </c:pt>
                <c:pt idx="43">
                  <c:v>18.866666666666667</c:v>
                </c:pt>
                <c:pt idx="44">
                  <c:v>67.86666666666666</c:v>
                </c:pt>
                <c:pt idx="45">
                  <c:v>221</c:v>
                </c:pt>
                <c:pt idx="46">
                  <c:v>3.3333333333333335</c:v>
                </c:pt>
                <c:pt idx="47">
                  <c:v>78.666666666666671</c:v>
                </c:pt>
                <c:pt idx="48">
                  <c:v>26.2</c:v>
                </c:pt>
                <c:pt idx="49">
                  <c:v>132.06666666666666</c:v>
                </c:pt>
                <c:pt idx="50">
                  <c:v>7.8666666666666663</c:v>
                </c:pt>
                <c:pt idx="51">
                  <c:v>16.133333333333333</c:v>
                </c:pt>
                <c:pt idx="52">
                  <c:v>4.1333333333333337</c:v>
                </c:pt>
                <c:pt idx="53">
                  <c:v>35.733333333333334</c:v>
                </c:pt>
                <c:pt idx="54">
                  <c:v>19.133333333333333</c:v>
                </c:pt>
                <c:pt idx="55">
                  <c:v>7.333333333333333</c:v>
                </c:pt>
                <c:pt idx="56">
                  <c:v>4.333333333333333</c:v>
                </c:pt>
                <c:pt idx="57">
                  <c:v>29.266666666666666</c:v>
                </c:pt>
                <c:pt idx="58">
                  <c:v>11.8</c:v>
                </c:pt>
                <c:pt idx="59">
                  <c:v>172.2</c:v>
                </c:pt>
                <c:pt idx="60">
                  <c:v>20.399999999999999</c:v>
                </c:pt>
                <c:pt idx="61">
                  <c:v>100.4</c:v>
                </c:pt>
                <c:pt idx="62">
                  <c:v>38.133333333333333</c:v>
                </c:pt>
                <c:pt idx="63">
                  <c:v>75.733333333333334</c:v>
                </c:pt>
                <c:pt idx="64">
                  <c:v>16.933333333333334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D0DB-4228-805E-432D8B32AB29}"/>
            </c:ext>
          </c:extLst>
        </c:ser>
        <c:ser>
          <c:idx val="16"/>
          <c:order val="16"/>
          <c:tx>
            <c:strRef>
              <c:f>'CMV Crash'!$S$1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Crash'!$A$2:$A$71</c15:sqref>
                  </c15:fullRef>
                </c:ext>
              </c:extLst>
              <c:f>('CMV Crash'!$A$2:$A$9,'CMV Crash'!$A$11:$A$35,'CMV Crash'!$A$37:$A$63,'CMV Crash'!$A$65:$A$66,'CMV Crash'!$A$68:$A$69,'CMV Crash'!$A$71)</c:f>
              <c:strCache>
                <c:ptCount val="65"/>
                <c:pt idx="0">
                  <c:v>Andrews</c:v>
                </c:pt>
                <c:pt idx="1">
                  <c:v>Borden</c:v>
                </c:pt>
                <c:pt idx="2">
                  <c:v>Brewster</c:v>
                </c:pt>
                <c:pt idx="3">
                  <c:v>Carson</c:v>
                </c:pt>
                <c:pt idx="4">
                  <c:v>Cochran</c:v>
                </c:pt>
                <c:pt idx="5">
                  <c:v>Coke</c:v>
                </c:pt>
                <c:pt idx="6">
                  <c:v>Concho</c:v>
                </c:pt>
                <c:pt idx="7">
                  <c:v>Cottle</c:v>
                </c:pt>
                <c:pt idx="8">
                  <c:v>Crockett</c:v>
                </c:pt>
                <c:pt idx="9">
                  <c:v>Crosby</c:v>
                </c:pt>
                <c:pt idx="10">
                  <c:v>Culberson</c:v>
                </c:pt>
                <c:pt idx="11">
                  <c:v>Dallam</c:v>
                </c:pt>
                <c:pt idx="12">
                  <c:v>Dawson</c:v>
                </c:pt>
                <c:pt idx="13">
                  <c:v>Dickens</c:v>
                </c:pt>
                <c:pt idx="14">
                  <c:v>Ector</c:v>
                </c:pt>
                <c:pt idx="15">
                  <c:v>Edwards</c:v>
                </c:pt>
                <c:pt idx="16">
                  <c:v>Fisher</c:v>
                </c:pt>
                <c:pt idx="17">
                  <c:v>Floyd</c:v>
                </c:pt>
                <c:pt idx="18">
                  <c:v>Gaines</c:v>
                </c:pt>
                <c:pt idx="19">
                  <c:v>Garza</c:v>
                </c:pt>
                <c:pt idx="20">
                  <c:v>Glasscock</c:v>
                </c:pt>
                <c:pt idx="21">
                  <c:v>Gray</c:v>
                </c:pt>
                <c:pt idx="22">
                  <c:v>Hale</c:v>
                </c:pt>
                <c:pt idx="23">
                  <c:v>Hockley</c:v>
                </c:pt>
                <c:pt idx="24">
                  <c:v>Howard</c:v>
                </c:pt>
                <c:pt idx="25">
                  <c:v>Hudspeth</c:v>
                </c:pt>
                <c:pt idx="26">
                  <c:v>Irion</c:v>
                </c:pt>
                <c:pt idx="27">
                  <c:v>Jeff Davis</c:v>
                </c:pt>
                <c:pt idx="28">
                  <c:v>Kent</c:v>
                </c:pt>
                <c:pt idx="29">
                  <c:v>Kimble</c:v>
                </c:pt>
                <c:pt idx="30">
                  <c:v>King</c:v>
                </c:pt>
                <c:pt idx="31">
                  <c:v>Knox</c:v>
                </c:pt>
                <c:pt idx="32">
                  <c:v>Lamb</c:v>
                </c:pt>
                <c:pt idx="33">
                  <c:v>Lubbock</c:v>
                </c:pt>
                <c:pt idx="34">
                  <c:v>Lynn</c:v>
                </c:pt>
                <c:pt idx="35">
                  <c:v>Martin</c:v>
                </c:pt>
                <c:pt idx="36">
                  <c:v>McCulloch</c:v>
                </c:pt>
                <c:pt idx="37">
                  <c:v>Menard</c:v>
                </c:pt>
                <c:pt idx="38">
                  <c:v>Midland</c:v>
                </c:pt>
                <c:pt idx="39">
                  <c:v>Mitchell</c:v>
                </c:pt>
                <c:pt idx="40">
                  <c:v>Moore</c:v>
                </c:pt>
                <c:pt idx="41">
                  <c:v>Motley</c:v>
                </c:pt>
                <c:pt idx="42">
                  <c:v>Nolan</c:v>
                </c:pt>
                <c:pt idx="43">
                  <c:v>Ochiltree</c:v>
                </c:pt>
                <c:pt idx="44">
                  <c:v>Pecos</c:v>
                </c:pt>
                <c:pt idx="45">
                  <c:v>Potter</c:v>
                </c:pt>
                <c:pt idx="46">
                  <c:v>Presidio</c:v>
                </c:pt>
                <c:pt idx="47">
                  <c:v>Randall</c:v>
                </c:pt>
                <c:pt idx="48">
                  <c:v>Reagan</c:v>
                </c:pt>
                <c:pt idx="49">
                  <c:v>Reeves</c:v>
                </c:pt>
                <c:pt idx="50">
                  <c:v>Roberts</c:v>
                </c:pt>
                <c:pt idx="51">
                  <c:v>Runnels</c:v>
                </c:pt>
                <c:pt idx="52">
                  <c:v>Schleicher</c:v>
                </c:pt>
                <c:pt idx="53">
                  <c:v>Scurry</c:v>
                </c:pt>
                <c:pt idx="54">
                  <c:v>Sherman</c:v>
                </c:pt>
                <c:pt idx="55">
                  <c:v>Sterling</c:v>
                </c:pt>
                <c:pt idx="56">
                  <c:v>Stonewall</c:v>
                </c:pt>
                <c:pt idx="57">
                  <c:v>Sutton</c:v>
                </c:pt>
                <c:pt idx="58">
                  <c:v>Swisher</c:v>
                </c:pt>
                <c:pt idx="59">
                  <c:v>Taylor</c:v>
                </c:pt>
                <c:pt idx="60">
                  <c:v>Terry</c:v>
                </c:pt>
                <c:pt idx="61">
                  <c:v>Tom Green</c:v>
                </c:pt>
                <c:pt idx="62">
                  <c:v>Val Verde</c:v>
                </c:pt>
                <c:pt idx="63">
                  <c:v>Ward</c:v>
                </c:pt>
                <c:pt idx="64">
                  <c:v>Yoakum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Crash'!$S$2:$S$71</c15:sqref>
                  </c15:fullRef>
                </c:ext>
              </c:extLst>
              <c:f>('CMV Crash'!$S$2:$S$9,'CMV Crash'!$S$11:$S$35,'CMV Crash'!$S$37:$S$63,'CMV Crash'!$S$65:$S$66,'CMV Crash'!$S$68:$S$69,'CMV Crash'!$S$71)</c:f>
              <c:numCache>
                <c:formatCode>General</c:formatCode>
                <c:ptCount val="65"/>
                <c:pt idx="0">
                  <c:v>782</c:v>
                </c:pt>
                <c:pt idx="1">
                  <c:v>77</c:v>
                </c:pt>
                <c:pt idx="2">
                  <c:v>65</c:v>
                </c:pt>
                <c:pt idx="3">
                  <c:v>428</c:v>
                </c:pt>
                <c:pt idx="4">
                  <c:v>52</c:v>
                </c:pt>
                <c:pt idx="5">
                  <c:v>72</c:v>
                </c:pt>
                <c:pt idx="6">
                  <c:v>146</c:v>
                </c:pt>
                <c:pt idx="7">
                  <c:v>61</c:v>
                </c:pt>
                <c:pt idx="8">
                  <c:v>610</c:v>
                </c:pt>
                <c:pt idx="9">
                  <c:v>78</c:v>
                </c:pt>
                <c:pt idx="10">
                  <c:v>506</c:v>
                </c:pt>
                <c:pt idx="11">
                  <c:v>564</c:v>
                </c:pt>
                <c:pt idx="12">
                  <c:v>361</c:v>
                </c:pt>
                <c:pt idx="13">
                  <c:v>40</c:v>
                </c:pt>
                <c:pt idx="14">
                  <c:v>3696</c:v>
                </c:pt>
                <c:pt idx="15">
                  <c:v>77</c:v>
                </c:pt>
                <c:pt idx="16">
                  <c:v>209</c:v>
                </c:pt>
                <c:pt idx="17">
                  <c:v>85</c:v>
                </c:pt>
                <c:pt idx="18">
                  <c:v>422</c:v>
                </c:pt>
                <c:pt idx="19">
                  <c:v>348</c:v>
                </c:pt>
                <c:pt idx="20">
                  <c:v>418</c:v>
                </c:pt>
                <c:pt idx="21">
                  <c:v>701</c:v>
                </c:pt>
                <c:pt idx="22">
                  <c:v>624</c:v>
                </c:pt>
                <c:pt idx="23">
                  <c:v>386</c:v>
                </c:pt>
                <c:pt idx="24">
                  <c:v>1515</c:v>
                </c:pt>
                <c:pt idx="25">
                  <c:v>816</c:v>
                </c:pt>
                <c:pt idx="26">
                  <c:v>199</c:v>
                </c:pt>
                <c:pt idx="27">
                  <c:v>131</c:v>
                </c:pt>
                <c:pt idx="28">
                  <c:v>38</c:v>
                </c:pt>
                <c:pt idx="29">
                  <c:v>426</c:v>
                </c:pt>
                <c:pt idx="30">
                  <c:v>70</c:v>
                </c:pt>
                <c:pt idx="31">
                  <c:v>93</c:v>
                </c:pt>
                <c:pt idx="32">
                  <c:v>427</c:v>
                </c:pt>
                <c:pt idx="33">
                  <c:v>4125</c:v>
                </c:pt>
                <c:pt idx="34">
                  <c:v>164</c:v>
                </c:pt>
                <c:pt idx="35">
                  <c:v>1068</c:v>
                </c:pt>
                <c:pt idx="36">
                  <c:v>252</c:v>
                </c:pt>
                <c:pt idx="37">
                  <c:v>113</c:v>
                </c:pt>
                <c:pt idx="38">
                  <c:v>4971</c:v>
                </c:pt>
                <c:pt idx="39">
                  <c:v>614</c:v>
                </c:pt>
                <c:pt idx="40">
                  <c:v>721</c:v>
                </c:pt>
                <c:pt idx="41">
                  <c:v>52</c:v>
                </c:pt>
                <c:pt idx="42">
                  <c:v>1454</c:v>
                </c:pt>
                <c:pt idx="43">
                  <c:v>283</c:v>
                </c:pt>
                <c:pt idx="44">
                  <c:v>1018</c:v>
                </c:pt>
                <c:pt idx="45">
                  <c:v>3315</c:v>
                </c:pt>
                <c:pt idx="46">
                  <c:v>50</c:v>
                </c:pt>
                <c:pt idx="47">
                  <c:v>1180</c:v>
                </c:pt>
                <c:pt idx="48">
                  <c:v>393</c:v>
                </c:pt>
                <c:pt idx="49">
                  <c:v>1981</c:v>
                </c:pt>
                <c:pt idx="50">
                  <c:v>118</c:v>
                </c:pt>
                <c:pt idx="51">
                  <c:v>242</c:v>
                </c:pt>
                <c:pt idx="52">
                  <c:v>62</c:v>
                </c:pt>
                <c:pt idx="53">
                  <c:v>536</c:v>
                </c:pt>
                <c:pt idx="54">
                  <c:v>287</c:v>
                </c:pt>
                <c:pt idx="55">
                  <c:v>110</c:v>
                </c:pt>
                <c:pt idx="56">
                  <c:v>65</c:v>
                </c:pt>
                <c:pt idx="57">
                  <c:v>439</c:v>
                </c:pt>
                <c:pt idx="58">
                  <c:v>177</c:v>
                </c:pt>
                <c:pt idx="59">
                  <c:v>2583</c:v>
                </c:pt>
                <c:pt idx="60">
                  <c:v>306</c:v>
                </c:pt>
                <c:pt idx="61">
                  <c:v>1506</c:v>
                </c:pt>
                <c:pt idx="62">
                  <c:v>572</c:v>
                </c:pt>
                <c:pt idx="63">
                  <c:v>1136</c:v>
                </c:pt>
                <c:pt idx="64">
                  <c:v>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0DB-4228-805E-432D8B32A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277215"/>
        <c:axId val="93724815"/>
        <c:extLst/>
      </c:barChart>
      <c:catAx>
        <c:axId val="211327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24815"/>
        <c:crosses val="autoZero"/>
        <c:auto val="1"/>
        <c:lblAlgn val="ctr"/>
        <c:lblOffset val="100"/>
        <c:noMultiLvlLbl val="0"/>
      </c:catAx>
      <c:valAx>
        <c:axId val="9372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27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CMV Crash comparison chart(2007-2020)</a:t>
            </a:r>
          </a:p>
        </c:rich>
      </c:tx>
      <c:layout>
        <c:manualLayout>
          <c:xMode val="edge"/>
          <c:yMode val="edge"/>
          <c:x val="0.1915137795275590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'CMV Crash'!$A$3</c:f>
              <c:strCache>
                <c:ptCount val="1"/>
                <c:pt idx="0">
                  <c:v>Borden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Crash'!$B$1:$S$1</c15:sqref>
                  </c15:fullRef>
                </c:ext>
              </c:extLst>
              <c:f>('CMV Crash'!$B$1:$P$1,'CMV Crash'!$R$1:$S$1)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Crash'!$B$3:$S$3</c15:sqref>
                  </c15:fullRef>
                </c:ext>
              </c:extLst>
              <c:f>('CMV Crash'!$B$3:$P$3,'CMV Crash'!$R$3:$S$3)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9</c:v>
                </c:pt>
                <c:pt idx="9">
                  <c:v>11</c:v>
                </c:pt>
                <c:pt idx="10">
                  <c:v>5</c:v>
                </c:pt>
                <c:pt idx="11">
                  <c:v>9</c:v>
                </c:pt>
                <c:pt idx="12">
                  <c:v>6</c:v>
                </c:pt>
                <c:pt idx="13">
                  <c:v>3</c:v>
                </c:pt>
                <c:pt idx="14">
                  <c:v>2</c:v>
                </c:pt>
                <c:pt idx="15">
                  <c:v>5.1333333333333337</c:v>
                </c:pt>
                <c:pt idx="16">
                  <c:v>77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F8E2-4ECF-8490-224A38E639DA}"/>
            </c:ext>
          </c:extLst>
        </c:ser>
        <c:ser>
          <c:idx val="2"/>
          <c:order val="2"/>
          <c:tx>
            <c:strRef>
              <c:f>'CMV Crash'!$A$4</c:f>
              <c:strCache>
                <c:ptCount val="1"/>
                <c:pt idx="0">
                  <c:v>Brewster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Crash'!$B$1:$S$1</c15:sqref>
                  </c15:fullRef>
                </c:ext>
              </c:extLst>
              <c:f>('CMV Crash'!$B$1:$P$1,'CMV Crash'!$R$1:$S$1)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Crash'!$B$4:$S$4</c15:sqref>
                  </c15:fullRef>
                </c:ext>
              </c:extLst>
              <c:f>('CMV Crash'!$B$4:$P$4,'CMV Crash'!$R$4:$S$4)</c:f>
              <c:numCache>
                <c:formatCode>General</c:formatCode>
                <c:ptCount val="1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9</c:v>
                </c:pt>
                <c:pt idx="5">
                  <c:v>5</c:v>
                </c:pt>
                <c:pt idx="6">
                  <c:v>3</c:v>
                </c:pt>
                <c:pt idx="7">
                  <c:v>8</c:v>
                </c:pt>
                <c:pt idx="8">
                  <c:v>4</c:v>
                </c:pt>
                <c:pt idx="9">
                  <c:v>0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11</c:v>
                </c:pt>
                <c:pt idx="15">
                  <c:v>4.333333333333333</c:v>
                </c:pt>
                <c:pt idx="16">
                  <c:v>65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F8E2-4ECF-8490-224A38E639DA}"/>
            </c:ext>
          </c:extLst>
        </c:ser>
        <c:ser>
          <c:idx val="3"/>
          <c:order val="3"/>
          <c:tx>
            <c:strRef>
              <c:f>'CMV Crash'!$A$5</c:f>
              <c:strCache>
                <c:ptCount val="1"/>
                <c:pt idx="0">
                  <c:v>Carson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Crash'!$B$1:$S$1</c15:sqref>
                  </c15:fullRef>
                </c:ext>
              </c:extLst>
              <c:f>('CMV Crash'!$B$1:$P$1,'CMV Crash'!$R$1:$S$1)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Crash'!$B$5:$S$5</c15:sqref>
                  </c15:fullRef>
                </c:ext>
              </c:extLst>
              <c:f>('CMV Crash'!$B$5:$P$5,'CMV Crash'!$R$5:$S$5)</c:f>
              <c:numCache>
                <c:formatCode>General</c:formatCode>
                <c:ptCount val="17"/>
                <c:pt idx="0">
                  <c:v>14</c:v>
                </c:pt>
                <c:pt idx="1">
                  <c:v>18</c:v>
                </c:pt>
                <c:pt idx="2">
                  <c:v>23</c:v>
                </c:pt>
                <c:pt idx="3">
                  <c:v>33</c:v>
                </c:pt>
                <c:pt idx="4">
                  <c:v>17</c:v>
                </c:pt>
                <c:pt idx="5">
                  <c:v>16</c:v>
                </c:pt>
                <c:pt idx="6">
                  <c:v>28</c:v>
                </c:pt>
                <c:pt idx="7">
                  <c:v>25</c:v>
                </c:pt>
                <c:pt idx="8">
                  <c:v>26</c:v>
                </c:pt>
                <c:pt idx="9">
                  <c:v>28</c:v>
                </c:pt>
                <c:pt idx="10">
                  <c:v>28</c:v>
                </c:pt>
                <c:pt idx="11">
                  <c:v>44</c:v>
                </c:pt>
                <c:pt idx="12">
                  <c:v>30</c:v>
                </c:pt>
                <c:pt idx="13">
                  <c:v>57</c:v>
                </c:pt>
                <c:pt idx="14">
                  <c:v>41</c:v>
                </c:pt>
                <c:pt idx="15">
                  <c:v>28.533333333333335</c:v>
                </c:pt>
                <c:pt idx="16">
                  <c:v>428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F8E2-4ECF-8490-224A38E639DA}"/>
            </c:ext>
          </c:extLst>
        </c:ser>
        <c:ser>
          <c:idx val="4"/>
          <c:order val="4"/>
          <c:tx>
            <c:strRef>
              <c:f>'CMV Crash'!$A$6</c:f>
              <c:strCache>
                <c:ptCount val="1"/>
                <c:pt idx="0">
                  <c:v>Cochran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Crash'!$B$1:$S$1</c15:sqref>
                  </c15:fullRef>
                </c:ext>
              </c:extLst>
              <c:f>('CMV Crash'!$B$1:$P$1,'CMV Crash'!$R$1:$S$1)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Crash'!$B$6:$S$6</c15:sqref>
                  </c15:fullRef>
                </c:ext>
              </c:extLst>
              <c:f>('CMV Crash'!$B$6:$P$6,'CMV Crash'!$R$6:$S$6)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3.4666666666666668</c:v>
                </c:pt>
                <c:pt idx="16">
                  <c:v>52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F8E2-4ECF-8490-224A38E639DA}"/>
            </c:ext>
          </c:extLst>
        </c:ser>
        <c:ser>
          <c:idx val="5"/>
          <c:order val="5"/>
          <c:tx>
            <c:strRef>
              <c:f>'CMV Crash'!$A$7</c:f>
              <c:strCache>
                <c:ptCount val="1"/>
                <c:pt idx="0">
                  <c:v>Coke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Crash'!$B$1:$S$1</c15:sqref>
                  </c15:fullRef>
                </c:ext>
              </c:extLst>
              <c:f>('CMV Crash'!$B$1:$P$1,'CMV Crash'!$R$1:$S$1)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Crash'!$B$7:$S$7</c15:sqref>
                  </c15:fullRef>
                </c:ext>
              </c:extLst>
              <c:f>('CMV Crash'!$B$7:$P$7,'CMV Crash'!$R$7:$S$7)</c:f>
              <c:numCache>
                <c:formatCode>General</c:formatCode>
                <c:ptCount val="17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8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4</c:v>
                </c:pt>
                <c:pt idx="12">
                  <c:v>5</c:v>
                </c:pt>
                <c:pt idx="13">
                  <c:v>8</c:v>
                </c:pt>
                <c:pt idx="14">
                  <c:v>5</c:v>
                </c:pt>
                <c:pt idx="15">
                  <c:v>4.8</c:v>
                </c:pt>
                <c:pt idx="16">
                  <c:v>72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F8E2-4ECF-8490-224A38E639DA}"/>
            </c:ext>
          </c:extLst>
        </c:ser>
        <c:ser>
          <c:idx val="6"/>
          <c:order val="6"/>
          <c:tx>
            <c:strRef>
              <c:f>'CMV Crash'!$A$8</c:f>
              <c:strCache>
                <c:ptCount val="1"/>
                <c:pt idx="0">
                  <c:v>Concho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Crash'!$B$1:$S$1</c15:sqref>
                  </c15:fullRef>
                </c:ext>
              </c:extLst>
              <c:f>('CMV Crash'!$B$1:$P$1,'CMV Crash'!$R$1:$S$1)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Crash'!$B$8:$S$8</c15:sqref>
                  </c15:fullRef>
                </c:ext>
              </c:extLst>
              <c:f>('CMV Crash'!$B$8:$P$8,'CMV Crash'!$R$8:$S$8)</c:f>
              <c:numCache>
                <c:formatCode>General</c:formatCode>
                <c:ptCount val="17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11</c:v>
                </c:pt>
                <c:pt idx="4">
                  <c:v>8</c:v>
                </c:pt>
                <c:pt idx="5">
                  <c:v>6</c:v>
                </c:pt>
                <c:pt idx="6">
                  <c:v>3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  <c:pt idx="10">
                  <c:v>13</c:v>
                </c:pt>
                <c:pt idx="11">
                  <c:v>19</c:v>
                </c:pt>
                <c:pt idx="12">
                  <c:v>17</c:v>
                </c:pt>
                <c:pt idx="13">
                  <c:v>26</c:v>
                </c:pt>
                <c:pt idx="14">
                  <c:v>13</c:v>
                </c:pt>
                <c:pt idx="15">
                  <c:v>9.7333333333333325</c:v>
                </c:pt>
                <c:pt idx="16">
                  <c:v>146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F8E2-4ECF-8490-224A38E639DA}"/>
            </c:ext>
          </c:extLst>
        </c:ser>
        <c:ser>
          <c:idx val="7"/>
          <c:order val="7"/>
          <c:tx>
            <c:strRef>
              <c:f>'CMV Crash'!$A$9</c:f>
              <c:strCache>
                <c:ptCount val="1"/>
                <c:pt idx="0">
                  <c:v>Cottle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Crash'!$B$1:$S$1</c15:sqref>
                  </c15:fullRef>
                </c:ext>
              </c:extLst>
              <c:f>('CMV Crash'!$B$1:$P$1,'CMV Crash'!$R$1:$S$1)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Crash'!$B$9:$S$9</c15:sqref>
                  </c15:fullRef>
                </c:ext>
              </c:extLst>
              <c:f>('CMV Crash'!$B$9:$P$9,'CMV Crash'!$R$9:$S$9)</c:f>
              <c:numCache>
                <c:formatCode>General</c:formatCode>
                <c:ptCount val="17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3</c:v>
                </c:pt>
                <c:pt idx="6">
                  <c:v>8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  <c:pt idx="13">
                  <c:v>2</c:v>
                </c:pt>
                <c:pt idx="14">
                  <c:v>3</c:v>
                </c:pt>
                <c:pt idx="15">
                  <c:v>4.0666666666666664</c:v>
                </c:pt>
                <c:pt idx="16">
                  <c:v>61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F8E2-4ECF-8490-224A38E639DA}"/>
            </c:ext>
          </c:extLst>
        </c:ser>
        <c:ser>
          <c:idx val="9"/>
          <c:order val="9"/>
          <c:tx>
            <c:strRef>
              <c:f>'CMV Crash'!$A$11</c:f>
              <c:strCache>
                <c:ptCount val="1"/>
                <c:pt idx="0">
                  <c:v>Crockett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Crash'!$B$1:$S$1</c15:sqref>
                  </c15:fullRef>
                </c:ext>
              </c:extLst>
              <c:f>('CMV Crash'!$B$1:$P$1,'CMV Crash'!$R$1:$S$1)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Crash'!$B$11:$S$11</c15:sqref>
                  </c15:fullRef>
                </c:ext>
              </c:extLst>
              <c:f>('CMV Crash'!$B$11:$P$11,'CMV Crash'!$R$11:$S$11)</c:f>
              <c:numCache>
                <c:formatCode>General</c:formatCode>
                <c:ptCount val="17"/>
                <c:pt idx="0">
                  <c:v>17</c:v>
                </c:pt>
                <c:pt idx="1">
                  <c:v>27</c:v>
                </c:pt>
                <c:pt idx="2">
                  <c:v>17</c:v>
                </c:pt>
                <c:pt idx="3">
                  <c:v>34</c:v>
                </c:pt>
                <c:pt idx="4">
                  <c:v>48</c:v>
                </c:pt>
                <c:pt idx="5">
                  <c:v>28</c:v>
                </c:pt>
                <c:pt idx="6">
                  <c:v>61</c:v>
                </c:pt>
                <c:pt idx="7">
                  <c:v>53</c:v>
                </c:pt>
                <c:pt idx="8">
                  <c:v>41</c:v>
                </c:pt>
                <c:pt idx="9">
                  <c:v>32</c:v>
                </c:pt>
                <c:pt idx="10">
                  <c:v>39</c:v>
                </c:pt>
                <c:pt idx="11">
                  <c:v>55</c:v>
                </c:pt>
                <c:pt idx="12">
                  <c:v>62</c:v>
                </c:pt>
                <c:pt idx="13">
                  <c:v>39</c:v>
                </c:pt>
                <c:pt idx="14">
                  <c:v>57</c:v>
                </c:pt>
                <c:pt idx="15">
                  <c:v>40.666666666666664</c:v>
                </c:pt>
                <c:pt idx="16">
                  <c:v>610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F8E2-4ECF-8490-224A38E639DA}"/>
            </c:ext>
          </c:extLst>
        </c:ser>
        <c:ser>
          <c:idx val="10"/>
          <c:order val="10"/>
          <c:tx>
            <c:strRef>
              <c:f>'CMV Crash'!$A$12</c:f>
              <c:strCache>
                <c:ptCount val="1"/>
                <c:pt idx="0">
                  <c:v>Crosby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Crash'!$B$1:$S$1</c15:sqref>
                  </c15:fullRef>
                </c:ext>
              </c:extLst>
              <c:f>('CMV Crash'!$B$1:$P$1,'CMV Crash'!$R$1:$S$1)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Crash'!$B$12:$S$12</c15:sqref>
                  </c15:fullRef>
                </c:ext>
              </c:extLst>
              <c:f>('CMV Crash'!$B$12:$P$12,'CMV Crash'!$R$12:$S$12)</c:f>
              <c:numCache>
                <c:formatCode>General</c:formatCode>
                <c:ptCount val="17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10</c:v>
                </c:pt>
                <c:pt idx="8">
                  <c:v>5</c:v>
                </c:pt>
                <c:pt idx="9">
                  <c:v>1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2</c:v>
                </c:pt>
                <c:pt idx="14">
                  <c:v>4</c:v>
                </c:pt>
                <c:pt idx="15">
                  <c:v>5.2</c:v>
                </c:pt>
                <c:pt idx="16">
                  <c:v>78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F8E2-4ECF-8490-224A38E639DA}"/>
            </c:ext>
          </c:extLst>
        </c:ser>
        <c:ser>
          <c:idx val="11"/>
          <c:order val="11"/>
          <c:tx>
            <c:strRef>
              <c:f>'CMV Crash'!$A$13</c:f>
              <c:strCache>
                <c:ptCount val="1"/>
                <c:pt idx="0">
                  <c:v>Culberson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Crash'!$B$1:$S$1</c15:sqref>
                  </c15:fullRef>
                </c:ext>
              </c:extLst>
              <c:f>('CMV Crash'!$B$1:$P$1,'CMV Crash'!$R$1:$S$1)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Crash'!$B$13:$S$13</c15:sqref>
                  </c15:fullRef>
                </c:ext>
              </c:extLst>
              <c:f>('CMV Crash'!$B$13:$P$13,'CMV Crash'!$R$13:$S$13)</c:f>
              <c:numCache>
                <c:formatCode>General</c:formatCode>
                <c:ptCount val="17"/>
                <c:pt idx="0">
                  <c:v>18</c:v>
                </c:pt>
                <c:pt idx="1">
                  <c:v>25</c:v>
                </c:pt>
                <c:pt idx="2">
                  <c:v>17</c:v>
                </c:pt>
                <c:pt idx="3">
                  <c:v>20</c:v>
                </c:pt>
                <c:pt idx="4">
                  <c:v>17</c:v>
                </c:pt>
                <c:pt idx="5">
                  <c:v>25</c:v>
                </c:pt>
                <c:pt idx="6">
                  <c:v>33</c:v>
                </c:pt>
                <c:pt idx="7">
                  <c:v>39</c:v>
                </c:pt>
                <c:pt idx="8">
                  <c:v>46</c:v>
                </c:pt>
                <c:pt idx="9">
                  <c:v>34</c:v>
                </c:pt>
                <c:pt idx="10">
                  <c:v>35</c:v>
                </c:pt>
                <c:pt idx="11">
                  <c:v>34</c:v>
                </c:pt>
                <c:pt idx="12">
                  <c:v>49</c:v>
                </c:pt>
                <c:pt idx="13">
                  <c:v>53</c:v>
                </c:pt>
                <c:pt idx="14">
                  <c:v>61</c:v>
                </c:pt>
                <c:pt idx="15">
                  <c:v>33.733333333333334</c:v>
                </c:pt>
                <c:pt idx="16">
                  <c:v>506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F8E2-4ECF-8490-224A38E639DA}"/>
            </c:ext>
          </c:extLst>
        </c:ser>
        <c:ser>
          <c:idx val="12"/>
          <c:order val="12"/>
          <c:tx>
            <c:strRef>
              <c:f>'CMV Crash'!$A$14</c:f>
              <c:strCache>
                <c:ptCount val="1"/>
                <c:pt idx="0">
                  <c:v>Dallam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Crash'!$B$1:$S$1</c15:sqref>
                  </c15:fullRef>
                </c:ext>
              </c:extLst>
              <c:f>('CMV Crash'!$B$1:$P$1,'CMV Crash'!$R$1:$S$1)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Crash'!$B$14:$S$14</c15:sqref>
                  </c15:fullRef>
                </c:ext>
              </c:extLst>
              <c:f>('CMV Crash'!$B$14:$P$14,'CMV Crash'!$R$14:$S$14)</c:f>
              <c:numCache>
                <c:formatCode>General</c:formatCode>
                <c:ptCount val="17"/>
                <c:pt idx="0">
                  <c:v>15</c:v>
                </c:pt>
                <c:pt idx="1">
                  <c:v>36</c:v>
                </c:pt>
                <c:pt idx="2">
                  <c:v>31</c:v>
                </c:pt>
                <c:pt idx="3">
                  <c:v>31</c:v>
                </c:pt>
                <c:pt idx="4">
                  <c:v>27</c:v>
                </c:pt>
                <c:pt idx="5">
                  <c:v>30</c:v>
                </c:pt>
                <c:pt idx="6">
                  <c:v>33</c:v>
                </c:pt>
                <c:pt idx="7">
                  <c:v>55</c:v>
                </c:pt>
                <c:pt idx="8">
                  <c:v>54</c:v>
                </c:pt>
                <c:pt idx="9">
                  <c:v>49</c:v>
                </c:pt>
                <c:pt idx="10">
                  <c:v>45</c:v>
                </c:pt>
                <c:pt idx="11">
                  <c:v>35</c:v>
                </c:pt>
                <c:pt idx="12">
                  <c:v>37</c:v>
                </c:pt>
                <c:pt idx="13">
                  <c:v>50</c:v>
                </c:pt>
                <c:pt idx="14">
                  <c:v>36</c:v>
                </c:pt>
                <c:pt idx="15">
                  <c:v>37.6</c:v>
                </c:pt>
                <c:pt idx="16">
                  <c:v>564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F8E2-4ECF-8490-224A38E639DA}"/>
            </c:ext>
          </c:extLst>
        </c:ser>
        <c:ser>
          <c:idx val="13"/>
          <c:order val="13"/>
          <c:tx>
            <c:strRef>
              <c:f>'CMV Crash'!$A$15</c:f>
              <c:strCache>
                <c:ptCount val="1"/>
                <c:pt idx="0">
                  <c:v>Dawson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Crash'!$B$1:$S$1</c15:sqref>
                  </c15:fullRef>
                </c:ext>
              </c:extLst>
              <c:f>('CMV Crash'!$B$1:$P$1,'CMV Crash'!$R$1:$S$1)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Crash'!$B$15:$S$15</c15:sqref>
                  </c15:fullRef>
                </c:ext>
              </c:extLst>
              <c:f>('CMV Crash'!$B$15:$P$15,'CMV Crash'!$R$15:$S$15)</c:f>
              <c:numCache>
                <c:formatCode>General</c:formatCode>
                <c:ptCount val="17"/>
                <c:pt idx="0">
                  <c:v>11</c:v>
                </c:pt>
                <c:pt idx="1">
                  <c:v>22</c:v>
                </c:pt>
                <c:pt idx="2">
                  <c:v>9</c:v>
                </c:pt>
                <c:pt idx="3">
                  <c:v>15</c:v>
                </c:pt>
                <c:pt idx="4">
                  <c:v>15</c:v>
                </c:pt>
                <c:pt idx="5">
                  <c:v>20</c:v>
                </c:pt>
                <c:pt idx="6">
                  <c:v>27</c:v>
                </c:pt>
                <c:pt idx="7">
                  <c:v>30</c:v>
                </c:pt>
                <c:pt idx="8">
                  <c:v>14</c:v>
                </c:pt>
                <c:pt idx="9">
                  <c:v>17</c:v>
                </c:pt>
                <c:pt idx="10">
                  <c:v>28</c:v>
                </c:pt>
                <c:pt idx="11">
                  <c:v>20</c:v>
                </c:pt>
                <c:pt idx="12">
                  <c:v>42</c:v>
                </c:pt>
                <c:pt idx="13">
                  <c:v>45</c:v>
                </c:pt>
                <c:pt idx="14">
                  <c:v>46</c:v>
                </c:pt>
                <c:pt idx="15">
                  <c:v>24.066666666666666</c:v>
                </c:pt>
                <c:pt idx="16">
                  <c:v>361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E-F8E2-4ECF-8490-224A38E639DA}"/>
            </c:ext>
          </c:extLst>
        </c:ser>
        <c:ser>
          <c:idx val="14"/>
          <c:order val="14"/>
          <c:tx>
            <c:strRef>
              <c:f>'CMV Crash'!$A$16</c:f>
              <c:strCache>
                <c:ptCount val="1"/>
                <c:pt idx="0">
                  <c:v>Dickens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Crash'!$B$1:$S$1</c15:sqref>
                  </c15:fullRef>
                </c:ext>
              </c:extLst>
              <c:f>('CMV Crash'!$B$1:$P$1,'CMV Crash'!$R$1:$S$1)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Crash'!$B$16:$S$16</c15:sqref>
                  </c15:fullRef>
                </c:ext>
              </c:extLst>
              <c:f>('CMV Crash'!$B$16:$P$16,'CMV Crash'!$R$16:$S$16)</c:f>
              <c:numCache>
                <c:formatCode>General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0</c:v>
                </c:pt>
                <c:pt idx="13">
                  <c:v>4</c:v>
                </c:pt>
                <c:pt idx="14">
                  <c:v>1</c:v>
                </c:pt>
                <c:pt idx="15">
                  <c:v>2.6666666666666665</c:v>
                </c:pt>
                <c:pt idx="16">
                  <c:v>40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F-F8E2-4ECF-8490-224A38E639DA}"/>
            </c:ext>
          </c:extLst>
        </c:ser>
        <c:ser>
          <c:idx val="15"/>
          <c:order val="15"/>
          <c:tx>
            <c:strRef>
              <c:f>'CMV Crash'!$A$17</c:f>
              <c:strCache>
                <c:ptCount val="1"/>
                <c:pt idx="0">
                  <c:v>Ector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Crash'!$B$1:$S$1</c15:sqref>
                  </c15:fullRef>
                </c:ext>
              </c:extLst>
              <c:f>('CMV Crash'!$B$1:$P$1,'CMV Crash'!$R$1:$S$1)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Crash'!$B$17:$S$17</c15:sqref>
                  </c15:fullRef>
                </c:ext>
              </c:extLst>
              <c:f>('CMV Crash'!$B$17:$P$17,'CMV Crash'!$R$17:$S$17)</c:f>
              <c:numCache>
                <c:formatCode>General</c:formatCode>
                <c:ptCount val="17"/>
                <c:pt idx="0">
                  <c:v>86</c:v>
                </c:pt>
                <c:pt idx="1">
                  <c:v>121</c:v>
                </c:pt>
                <c:pt idx="2">
                  <c:v>107</c:v>
                </c:pt>
                <c:pt idx="3">
                  <c:v>122</c:v>
                </c:pt>
                <c:pt idx="4">
                  <c:v>141</c:v>
                </c:pt>
                <c:pt idx="5">
                  <c:v>199</c:v>
                </c:pt>
                <c:pt idx="6">
                  <c:v>240</c:v>
                </c:pt>
                <c:pt idx="7">
                  <c:v>261</c:v>
                </c:pt>
                <c:pt idx="8">
                  <c:v>223</c:v>
                </c:pt>
                <c:pt idx="9">
                  <c:v>149</c:v>
                </c:pt>
                <c:pt idx="10">
                  <c:v>301</c:v>
                </c:pt>
                <c:pt idx="11">
                  <c:v>509</c:v>
                </c:pt>
                <c:pt idx="12">
                  <c:v>554</c:v>
                </c:pt>
                <c:pt idx="13">
                  <c:v>313</c:v>
                </c:pt>
                <c:pt idx="14">
                  <c:v>370</c:v>
                </c:pt>
                <c:pt idx="15">
                  <c:v>246.4</c:v>
                </c:pt>
                <c:pt idx="16">
                  <c:v>3696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0-F8E2-4ECF-8490-224A38E639DA}"/>
            </c:ext>
          </c:extLst>
        </c:ser>
        <c:ser>
          <c:idx val="16"/>
          <c:order val="16"/>
          <c:tx>
            <c:strRef>
              <c:f>'CMV Crash'!$A$18</c:f>
              <c:strCache>
                <c:ptCount val="1"/>
                <c:pt idx="0">
                  <c:v>Edwards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Crash'!$B$1:$S$1</c15:sqref>
                  </c15:fullRef>
                </c:ext>
              </c:extLst>
              <c:f>('CMV Crash'!$B$1:$P$1,'CMV Crash'!$R$1:$S$1)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Crash'!$B$18:$S$18</c15:sqref>
                  </c15:fullRef>
                </c:ext>
              </c:extLst>
              <c:f>('CMV Crash'!$B$18:$P$18,'CMV Crash'!$R$18:$S$18)</c:f>
              <c:numCache>
                <c:formatCode>General</c:formatCode>
                <c:ptCount val="17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7</c:v>
                </c:pt>
                <c:pt idx="9">
                  <c:v>3</c:v>
                </c:pt>
                <c:pt idx="10">
                  <c:v>10</c:v>
                </c:pt>
                <c:pt idx="11">
                  <c:v>7</c:v>
                </c:pt>
                <c:pt idx="12">
                  <c:v>12</c:v>
                </c:pt>
                <c:pt idx="13">
                  <c:v>6</c:v>
                </c:pt>
                <c:pt idx="14">
                  <c:v>8</c:v>
                </c:pt>
                <c:pt idx="15">
                  <c:v>5.1333333333333337</c:v>
                </c:pt>
                <c:pt idx="16">
                  <c:v>77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8E2-4ECF-8490-224A38E639DA}"/>
            </c:ext>
          </c:extLst>
        </c:ser>
        <c:ser>
          <c:idx val="17"/>
          <c:order val="17"/>
          <c:tx>
            <c:strRef>
              <c:f>'CMV Crash'!$A$19</c:f>
              <c:strCache>
                <c:ptCount val="1"/>
                <c:pt idx="0">
                  <c:v>Fisher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Crash'!$B$1:$S$1</c15:sqref>
                  </c15:fullRef>
                </c:ext>
              </c:extLst>
              <c:f>('CMV Crash'!$B$1:$P$1,'CMV Crash'!$R$1:$S$1)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Crash'!$B$19:$S$19</c15:sqref>
                  </c15:fullRef>
                </c:ext>
              </c:extLst>
              <c:f>('CMV Crash'!$B$19:$P$19,'CMV Crash'!$R$19:$S$19)</c:f>
              <c:numCache>
                <c:formatCode>General</c:formatCode>
                <c:ptCount val="17"/>
                <c:pt idx="0">
                  <c:v>4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18</c:v>
                </c:pt>
                <c:pt idx="6">
                  <c:v>14</c:v>
                </c:pt>
                <c:pt idx="7">
                  <c:v>19</c:v>
                </c:pt>
                <c:pt idx="8">
                  <c:v>16</c:v>
                </c:pt>
                <c:pt idx="9">
                  <c:v>13</c:v>
                </c:pt>
                <c:pt idx="10">
                  <c:v>17</c:v>
                </c:pt>
                <c:pt idx="11">
                  <c:v>24</c:v>
                </c:pt>
                <c:pt idx="12">
                  <c:v>24</c:v>
                </c:pt>
                <c:pt idx="13">
                  <c:v>17</c:v>
                </c:pt>
                <c:pt idx="14">
                  <c:v>13</c:v>
                </c:pt>
                <c:pt idx="15">
                  <c:v>13.933333333333334</c:v>
                </c:pt>
                <c:pt idx="16">
                  <c:v>209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1-F8E2-4ECF-8490-224A38E639DA}"/>
            </c:ext>
          </c:extLst>
        </c:ser>
        <c:ser>
          <c:idx val="18"/>
          <c:order val="18"/>
          <c:tx>
            <c:strRef>
              <c:f>'CMV Crash'!$A$20</c:f>
              <c:strCache>
                <c:ptCount val="1"/>
                <c:pt idx="0">
                  <c:v>Floyd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Crash'!$B$1:$S$1</c15:sqref>
                  </c15:fullRef>
                </c:ext>
              </c:extLst>
              <c:f>('CMV Crash'!$B$1:$P$1,'CMV Crash'!$R$1:$S$1)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Crash'!$B$20:$S$20</c15:sqref>
                  </c15:fullRef>
                </c:ext>
              </c:extLst>
              <c:f>('CMV Crash'!$B$20:$P$20,'CMV Crash'!$R$20:$S$20)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3</c:v>
                </c:pt>
                <c:pt idx="5">
                  <c:v>3</c:v>
                </c:pt>
                <c:pt idx="6">
                  <c:v>11</c:v>
                </c:pt>
                <c:pt idx="7">
                  <c:v>4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6</c:v>
                </c:pt>
                <c:pt idx="13">
                  <c:v>4</c:v>
                </c:pt>
                <c:pt idx="14">
                  <c:v>1</c:v>
                </c:pt>
                <c:pt idx="15">
                  <c:v>5.666666666666667</c:v>
                </c:pt>
                <c:pt idx="16">
                  <c:v>85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2-F8E2-4ECF-8490-224A38E639DA}"/>
            </c:ext>
          </c:extLst>
        </c:ser>
        <c:ser>
          <c:idx val="19"/>
          <c:order val="19"/>
          <c:tx>
            <c:strRef>
              <c:f>'CMV Crash'!$A$21</c:f>
              <c:strCache>
                <c:ptCount val="1"/>
                <c:pt idx="0">
                  <c:v>Gaines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Crash'!$B$1:$S$1</c15:sqref>
                  </c15:fullRef>
                </c:ext>
              </c:extLst>
              <c:f>('CMV Crash'!$B$1:$P$1,'CMV Crash'!$R$1:$S$1)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Crash'!$B$21:$S$21</c15:sqref>
                  </c15:fullRef>
                </c:ext>
              </c:extLst>
              <c:f>('CMV Crash'!$B$21:$P$21,'CMV Crash'!$R$21:$S$21)</c:f>
              <c:numCache>
                <c:formatCode>General</c:formatCode>
                <c:ptCount val="17"/>
                <c:pt idx="0">
                  <c:v>14</c:v>
                </c:pt>
                <c:pt idx="1">
                  <c:v>25</c:v>
                </c:pt>
                <c:pt idx="2">
                  <c:v>22</c:v>
                </c:pt>
                <c:pt idx="3">
                  <c:v>23</c:v>
                </c:pt>
                <c:pt idx="4">
                  <c:v>15</c:v>
                </c:pt>
                <c:pt idx="5">
                  <c:v>23</c:v>
                </c:pt>
                <c:pt idx="6">
                  <c:v>31</c:v>
                </c:pt>
                <c:pt idx="7">
                  <c:v>37</c:v>
                </c:pt>
                <c:pt idx="8">
                  <c:v>32</c:v>
                </c:pt>
                <c:pt idx="9">
                  <c:v>29</c:v>
                </c:pt>
                <c:pt idx="10">
                  <c:v>25</c:v>
                </c:pt>
                <c:pt idx="11">
                  <c:v>43</c:v>
                </c:pt>
                <c:pt idx="12">
                  <c:v>46</c:v>
                </c:pt>
                <c:pt idx="13">
                  <c:v>22</c:v>
                </c:pt>
                <c:pt idx="14">
                  <c:v>35</c:v>
                </c:pt>
                <c:pt idx="15">
                  <c:v>28.133333333333333</c:v>
                </c:pt>
                <c:pt idx="16">
                  <c:v>422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3-F8E2-4ECF-8490-224A38E639DA}"/>
            </c:ext>
          </c:extLst>
        </c:ser>
        <c:ser>
          <c:idx val="20"/>
          <c:order val="20"/>
          <c:tx>
            <c:strRef>
              <c:f>'CMV Crash'!$A$22</c:f>
              <c:strCache>
                <c:ptCount val="1"/>
                <c:pt idx="0">
                  <c:v>Garza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Crash'!$B$1:$S$1</c15:sqref>
                  </c15:fullRef>
                </c:ext>
              </c:extLst>
              <c:f>('CMV Crash'!$B$1:$P$1,'CMV Crash'!$R$1:$S$1)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Crash'!$B$22:$S$22</c15:sqref>
                  </c15:fullRef>
                </c:ext>
              </c:extLst>
              <c:f>('CMV Crash'!$B$22:$P$22,'CMV Crash'!$R$22:$S$22)</c:f>
              <c:numCache>
                <c:formatCode>General</c:formatCode>
                <c:ptCount val="17"/>
                <c:pt idx="0">
                  <c:v>10</c:v>
                </c:pt>
                <c:pt idx="1">
                  <c:v>12</c:v>
                </c:pt>
                <c:pt idx="2">
                  <c:v>19</c:v>
                </c:pt>
                <c:pt idx="3">
                  <c:v>17</c:v>
                </c:pt>
                <c:pt idx="4">
                  <c:v>14</c:v>
                </c:pt>
                <c:pt idx="5">
                  <c:v>16</c:v>
                </c:pt>
                <c:pt idx="6">
                  <c:v>20</c:v>
                </c:pt>
                <c:pt idx="7">
                  <c:v>53</c:v>
                </c:pt>
                <c:pt idx="8">
                  <c:v>32</c:v>
                </c:pt>
                <c:pt idx="9">
                  <c:v>22</c:v>
                </c:pt>
                <c:pt idx="10">
                  <c:v>25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30</c:v>
                </c:pt>
                <c:pt idx="15">
                  <c:v>23.2</c:v>
                </c:pt>
                <c:pt idx="16">
                  <c:v>348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4-F8E2-4ECF-8490-224A38E639DA}"/>
            </c:ext>
          </c:extLst>
        </c:ser>
        <c:ser>
          <c:idx val="21"/>
          <c:order val="21"/>
          <c:tx>
            <c:strRef>
              <c:f>'CMV Crash'!$A$23</c:f>
              <c:strCache>
                <c:ptCount val="1"/>
                <c:pt idx="0">
                  <c:v>Glasscock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Crash'!$B$1:$S$1</c15:sqref>
                  </c15:fullRef>
                </c:ext>
              </c:extLst>
              <c:f>('CMV Crash'!$B$1:$P$1,'CMV Crash'!$R$1:$S$1)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Crash'!$B$23:$S$23</c15:sqref>
                  </c15:fullRef>
                </c:ext>
              </c:extLst>
              <c:f>('CMV Crash'!$B$23:$P$23,'CMV Crash'!$R$23:$S$23)</c:f>
              <c:numCache>
                <c:formatCode>General</c:formatCode>
                <c:ptCount val="17"/>
                <c:pt idx="0">
                  <c:v>2</c:v>
                </c:pt>
                <c:pt idx="1">
                  <c:v>8</c:v>
                </c:pt>
                <c:pt idx="2">
                  <c:v>6</c:v>
                </c:pt>
                <c:pt idx="3">
                  <c:v>15</c:v>
                </c:pt>
                <c:pt idx="4">
                  <c:v>36</c:v>
                </c:pt>
                <c:pt idx="5">
                  <c:v>36</c:v>
                </c:pt>
                <c:pt idx="6">
                  <c:v>47</c:v>
                </c:pt>
                <c:pt idx="7">
                  <c:v>66</c:v>
                </c:pt>
                <c:pt idx="8">
                  <c:v>46</c:v>
                </c:pt>
                <c:pt idx="9">
                  <c:v>26</c:v>
                </c:pt>
                <c:pt idx="10">
                  <c:v>41</c:v>
                </c:pt>
                <c:pt idx="11">
                  <c:v>34</c:v>
                </c:pt>
                <c:pt idx="12">
                  <c:v>25</c:v>
                </c:pt>
                <c:pt idx="13">
                  <c:v>13</c:v>
                </c:pt>
                <c:pt idx="14">
                  <c:v>17</c:v>
                </c:pt>
                <c:pt idx="15">
                  <c:v>27.866666666666667</c:v>
                </c:pt>
                <c:pt idx="16">
                  <c:v>418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5-F8E2-4ECF-8490-224A38E639DA}"/>
            </c:ext>
          </c:extLst>
        </c:ser>
        <c:ser>
          <c:idx val="22"/>
          <c:order val="22"/>
          <c:tx>
            <c:strRef>
              <c:f>'CMV Crash'!$A$24</c:f>
              <c:strCache>
                <c:ptCount val="1"/>
                <c:pt idx="0">
                  <c:v>Gray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Crash'!$B$1:$S$1</c15:sqref>
                  </c15:fullRef>
                </c:ext>
              </c:extLst>
              <c:f>('CMV Crash'!$B$1:$P$1,'CMV Crash'!$R$1:$S$1)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Crash'!$B$24:$S$24</c15:sqref>
                  </c15:fullRef>
                </c:ext>
              </c:extLst>
              <c:f>('CMV Crash'!$B$24:$P$24,'CMV Crash'!$R$24:$S$24)</c:f>
              <c:numCache>
                <c:formatCode>General</c:formatCode>
                <c:ptCount val="17"/>
                <c:pt idx="0">
                  <c:v>29</c:v>
                </c:pt>
                <c:pt idx="1">
                  <c:v>39</c:v>
                </c:pt>
                <c:pt idx="2">
                  <c:v>39</c:v>
                </c:pt>
                <c:pt idx="3">
                  <c:v>36</c:v>
                </c:pt>
                <c:pt idx="4">
                  <c:v>44</c:v>
                </c:pt>
                <c:pt idx="5">
                  <c:v>53</c:v>
                </c:pt>
                <c:pt idx="6">
                  <c:v>50</c:v>
                </c:pt>
                <c:pt idx="7">
                  <c:v>36</c:v>
                </c:pt>
                <c:pt idx="8">
                  <c:v>76</c:v>
                </c:pt>
                <c:pt idx="9">
                  <c:v>50</c:v>
                </c:pt>
                <c:pt idx="10">
                  <c:v>52</c:v>
                </c:pt>
                <c:pt idx="11">
                  <c:v>45</c:v>
                </c:pt>
                <c:pt idx="12">
                  <c:v>48</c:v>
                </c:pt>
                <c:pt idx="13">
                  <c:v>59</c:v>
                </c:pt>
                <c:pt idx="14">
                  <c:v>45</c:v>
                </c:pt>
                <c:pt idx="15">
                  <c:v>46.733333333333334</c:v>
                </c:pt>
                <c:pt idx="16">
                  <c:v>701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6-F8E2-4ECF-8490-224A38E639DA}"/>
            </c:ext>
          </c:extLst>
        </c:ser>
        <c:ser>
          <c:idx val="23"/>
          <c:order val="23"/>
          <c:tx>
            <c:strRef>
              <c:f>'CMV Crash'!$A$25</c:f>
              <c:strCache>
                <c:ptCount val="1"/>
                <c:pt idx="0">
                  <c:v>Hale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Crash'!$B$1:$S$1</c15:sqref>
                  </c15:fullRef>
                </c:ext>
              </c:extLst>
              <c:f>('CMV Crash'!$B$1:$P$1,'CMV Crash'!$R$1:$S$1)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Crash'!$B$25:$S$25</c15:sqref>
                  </c15:fullRef>
                </c:ext>
              </c:extLst>
              <c:f>('CMV Crash'!$B$25:$P$25,'CMV Crash'!$R$25:$S$25)</c:f>
              <c:numCache>
                <c:formatCode>General</c:formatCode>
                <c:ptCount val="17"/>
                <c:pt idx="0">
                  <c:v>32</c:v>
                </c:pt>
                <c:pt idx="1">
                  <c:v>40</c:v>
                </c:pt>
                <c:pt idx="2">
                  <c:v>38</c:v>
                </c:pt>
                <c:pt idx="3">
                  <c:v>48</c:v>
                </c:pt>
                <c:pt idx="4">
                  <c:v>25</c:v>
                </c:pt>
                <c:pt idx="5">
                  <c:v>38</c:v>
                </c:pt>
                <c:pt idx="6">
                  <c:v>47</c:v>
                </c:pt>
                <c:pt idx="7">
                  <c:v>41</c:v>
                </c:pt>
                <c:pt idx="8">
                  <c:v>69</c:v>
                </c:pt>
                <c:pt idx="9">
                  <c:v>38</c:v>
                </c:pt>
                <c:pt idx="10">
                  <c:v>31</c:v>
                </c:pt>
                <c:pt idx="11">
                  <c:v>43</c:v>
                </c:pt>
                <c:pt idx="12">
                  <c:v>38</c:v>
                </c:pt>
                <c:pt idx="13">
                  <c:v>48</c:v>
                </c:pt>
                <c:pt idx="14">
                  <c:v>48</c:v>
                </c:pt>
                <c:pt idx="15">
                  <c:v>41.6</c:v>
                </c:pt>
                <c:pt idx="16">
                  <c:v>624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7-F8E2-4ECF-8490-224A38E639DA}"/>
            </c:ext>
          </c:extLst>
        </c:ser>
        <c:ser>
          <c:idx val="24"/>
          <c:order val="24"/>
          <c:tx>
            <c:strRef>
              <c:f>'CMV Crash'!$A$26</c:f>
              <c:strCache>
                <c:ptCount val="1"/>
                <c:pt idx="0">
                  <c:v>Hockley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Crash'!$B$1:$S$1</c15:sqref>
                  </c15:fullRef>
                </c:ext>
              </c:extLst>
              <c:f>('CMV Crash'!$B$1:$P$1,'CMV Crash'!$R$1:$S$1)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Crash'!$B$26:$S$26</c15:sqref>
                  </c15:fullRef>
                </c:ext>
              </c:extLst>
              <c:f>('CMV Crash'!$B$26:$P$26,'CMV Crash'!$R$26:$S$26)</c:f>
              <c:numCache>
                <c:formatCode>General</c:formatCode>
                <c:ptCount val="17"/>
                <c:pt idx="0">
                  <c:v>11</c:v>
                </c:pt>
                <c:pt idx="1">
                  <c:v>38</c:v>
                </c:pt>
                <c:pt idx="2">
                  <c:v>23</c:v>
                </c:pt>
                <c:pt idx="3">
                  <c:v>26</c:v>
                </c:pt>
                <c:pt idx="4">
                  <c:v>24</c:v>
                </c:pt>
                <c:pt idx="5">
                  <c:v>28</c:v>
                </c:pt>
                <c:pt idx="6">
                  <c:v>26</c:v>
                </c:pt>
                <c:pt idx="7">
                  <c:v>25</c:v>
                </c:pt>
                <c:pt idx="8">
                  <c:v>27</c:v>
                </c:pt>
                <c:pt idx="9">
                  <c:v>34</c:v>
                </c:pt>
                <c:pt idx="10">
                  <c:v>28</c:v>
                </c:pt>
                <c:pt idx="11">
                  <c:v>34</c:v>
                </c:pt>
                <c:pt idx="12">
                  <c:v>23</c:v>
                </c:pt>
                <c:pt idx="13">
                  <c:v>19</c:v>
                </c:pt>
                <c:pt idx="14">
                  <c:v>20</c:v>
                </c:pt>
                <c:pt idx="15">
                  <c:v>25.733333333333334</c:v>
                </c:pt>
                <c:pt idx="16">
                  <c:v>386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8-F8E2-4ECF-8490-224A38E639DA}"/>
            </c:ext>
          </c:extLst>
        </c:ser>
        <c:ser>
          <c:idx val="25"/>
          <c:order val="25"/>
          <c:tx>
            <c:strRef>
              <c:f>'CMV Crash'!$A$27</c:f>
              <c:strCache>
                <c:ptCount val="1"/>
                <c:pt idx="0">
                  <c:v>Howard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Crash'!$B$1:$S$1</c15:sqref>
                  </c15:fullRef>
                </c:ext>
              </c:extLst>
              <c:f>('CMV Crash'!$B$1:$P$1,'CMV Crash'!$R$1:$S$1)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Crash'!$B$27:$S$27</c15:sqref>
                  </c15:fullRef>
                </c:ext>
              </c:extLst>
              <c:f>('CMV Crash'!$B$27:$P$27,'CMV Crash'!$R$27:$S$27)</c:f>
              <c:numCache>
                <c:formatCode>General</c:formatCode>
                <c:ptCount val="17"/>
                <c:pt idx="0">
                  <c:v>42</c:v>
                </c:pt>
                <c:pt idx="1">
                  <c:v>67</c:v>
                </c:pt>
                <c:pt idx="2">
                  <c:v>35</c:v>
                </c:pt>
                <c:pt idx="3">
                  <c:v>64</c:v>
                </c:pt>
                <c:pt idx="4">
                  <c:v>56</c:v>
                </c:pt>
                <c:pt idx="5">
                  <c:v>84</c:v>
                </c:pt>
                <c:pt idx="6">
                  <c:v>110</c:v>
                </c:pt>
                <c:pt idx="7">
                  <c:v>127</c:v>
                </c:pt>
                <c:pt idx="8">
                  <c:v>109</c:v>
                </c:pt>
                <c:pt idx="9">
                  <c:v>93</c:v>
                </c:pt>
                <c:pt idx="10">
                  <c:v>147</c:v>
                </c:pt>
                <c:pt idx="11">
                  <c:v>186</c:v>
                </c:pt>
                <c:pt idx="12">
                  <c:v>153</c:v>
                </c:pt>
                <c:pt idx="13">
                  <c:v>112</c:v>
                </c:pt>
                <c:pt idx="14">
                  <c:v>130</c:v>
                </c:pt>
                <c:pt idx="15">
                  <c:v>101</c:v>
                </c:pt>
                <c:pt idx="16">
                  <c:v>1515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9-F8E2-4ECF-8490-224A38E639DA}"/>
            </c:ext>
          </c:extLst>
        </c:ser>
        <c:ser>
          <c:idx val="26"/>
          <c:order val="26"/>
          <c:tx>
            <c:strRef>
              <c:f>'CMV Crash'!$A$28</c:f>
              <c:strCache>
                <c:ptCount val="1"/>
                <c:pt idx="0">
                  <c:v>Hudspeth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Crash'!$B$1:$S$1</c15:sqref>
                  </c15:fullRef>
                </c:ext>
              </c:extLst>
              <c:f>('CMV Crash'!$B$1:$P$1,'CMV Crash'!$R$1:$S$1)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Crash'!$B$28:$S$28</c15:sqref>
                  </c15:fullRef>
                </c:ext>
              </c:extLst>
              <c:f>('CMV Crash'!$B$28:$P$28,'CMV Crash'!$R$28:$S$28)</c:f>
              <c:numCache>
                <c:formatCode>General</c:formatCode>
                <c:ptCount val="17"/>
                <c:pt idx="0">
                  <c:v>20</c:v>
                </c:pt>
                <c:pt idx="1">
                  <c:v>47</c:v>
                </c:pt>
                <c:pt idx="2">
                  <c:v>25</c:v>
                </c:pt>
                <c:pt idx="3">
                  <c:v>40</c:v>
                </c:pt>
                <c:pt idx="4">
                  <c:v>42</c:v>
                </c:pt>
                <c:pt idx="5">
                  <c:v>53</c:v>
                </c:pt>
                <c:pt idx="6">
                  <c:v>65</c:v>
                </c:pt>
                <c:pt idx="7">
                  <c:v>45</c:v>
                </c:pt>
                <c:pt idx="8">
                  <c:v>61</c:v>
                </c:pt>
                <c:pt idx="9">
                  <c:v>63</c:v>
                </c:pt>
                <c:pt idx="10">
                  <c:v>65</c:v>
                </c:pt>
                <c:pt idx="11">
                  <c:v>57</c:v>
                </c:pt>
                <c:pt idx="12">
                  <c:v>74</c:v>
                </c:pt>
                <c:pt idx="13">
                  <c:v>79</c:v>
                </c:pt>
                <c:pt idx="14">
                  <c:v>80</c:v>
                </c:pt>
                <c:pt idx="15">
                  <c:v>54.4</c:v>
                </c:pt>
                <c:pt idx="16">
                  <c:v>816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A-F8E2-4ECF-8490-224A38E639DA}"/>
            </c:ext>
          </c:extLst>
        </c:ser>
        <c:ser>
          <c:idx val="27"/>
          <c:order val="27"/>
          <c:tx>
            <c:strRef>
              <c:f>'CMV Crash'!$A$29</c:f>
              <c:strCache>
                <c:ptCount val="1"/>
                <c:pt idx="0">
                  <c:v>Irion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Crash'!$B$1:$S$1</c15:sqref>
                  </c15:fullRef>
                </c:ext>
              </c:extLst>
              <c:f>('CMV Crash'!$B$1:$P$1,'CMV Crash'!$R$1:$S$1)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Crash'!$B$29:$S$29</c15:sqref>
                  </c15:fullRef>
                </c:ext>
              </c:extLst>
              <c:f>('CMV Crash'!$B$29:$P$29,'CMV Crash'!$R$29:$S$29)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23</c:v>
                </c:pt>
                <c:pt idx="6">
                  <c:v>39</c:v>
                </c:pt>
                <c:pt idx="7">
                  <c:v>52</c:v>
                </c:pt>
                <c:pt idx="8">
                  <c:v>21</c:v>
                </c:pt>
                <c:pt idx="9">
                  <c:v>8</c:v>
                </c:pt>
                <c:pt idx="10">
                  <c:v>14</c:v>
                </c:pt>
                <c:pt idx="11">
                  <c:v>7</c:v>
                </c:pt>
                <c:pt idx="12">
                  <c:v>8</c:v>
                </c:pt>
                <c:pt idx="13">
                  <c:v>5</c:v>
                </c:pt>
                <c:pt idx="14">
                  <c:v>3</c:v>
                </c:pt>
                <c:pt idx="15">
                  <c:v>13.266666666666667</c:v>
                </c:pt>
                <c:pt idx="16">
                  <c:v>199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B-F8E2-4ECF-8490-224A38E639DA}"/>
            </c:ext>
          </c:extLst>
        </c:ser>
        <c:ser>
          <c:idx val="28"/>
          <c:order val="28"/>
          <c:tx>
            <c:strRef>
              <c:f>'CMV Crash'!$A$30</c:f>
              <c:strCache>
                <c:ptCount val="1"/>
                <c:pt idx="0">
                  <c:v>Jeff Davis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Crash'!$B$1:$S$1</c15:sqref>
                  </c15:fullRef>
                </c:ext>
              </c:extLst>
              <c:f>('CMV Crash'!$B$1:$P$1,'CMV Crash'!$R$1:$S$1)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Crash'!$B$30:$S$30</c15:sqref>
                  </c15:fullRef>
                </c:ext>
              </c:extLst>
              <c:f>('CMV Crash'!$B$30:$P$30,'CMV Crash'!$R$30:$S$30)</c:f>
              <c:numCache>
                <c:formatCode>General</c:formatCode>
                <c:ptCount val="17"/>
                <c:pt idx="0">
                  <c:v>9</c:v>
                </c:pt>
                <c:pt idx="1">
                  <c:v>6</c:v>
                </c:pt>
                <c:pt idx="2">
                  <c:v>8</c:v>
                </c:pt>
                <c:pt idx="3">
                  <c:v>6</c:v>
                </c:pt>
                <c:pt idx="4">
                  <c:v>10</c:v>
                </c:pt>
                <c:pt idx="5">
                  <c:v>6</c:v>
                </c:pt>
                <c:pt idx="6">
                  <c:v>14</c:v>
                </c:pt>
                <c:pt idx="7">
                  <c:v>11</c:v>
                </c:pt>
                <c:pt idx="8">
                  <c:v>14</c:v>
                </c:pt>
                <c:pt idx="9">
                  <c:v>7</c:v>
                </c:pt>
                <c:pt idx="10">
                  <c:v>15</c:v>
                </c:pt>
                <c:pt idx="11">
                  <c:v>6</c:v>
                </c:pt>
                <c:pt idx="12">
                  <c:v>3</c:v>
                </c:pt>
                <c:pt idx="13">
                  <c:v>7</c:v>
                </c:pt>
                <c:pt idx="14">
                  <c:v>9</c:v>
                </c:pt>
                <c:pt idx="15">
                  <c:v>8.7333333333333325</c:v>
                </c:pt>
                <c:pt idx="16">
                  <c:v>131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C-F8E2-4ECF-8490-224A38E639DA}"/>
            </c:ext>
          </c:extLst>
        </c:ser>
        <c:ser>
          <c:idx val="29"/>
          <c:order val="29"/>
          <c:tx>
            <c:strRef>
              <c:f>'CMV Crash'!$A$31</c:f>
              <c:strCache>
                <c:ptCount val="1"/>
                <c:pt idx="0">
                  <c:v>Kent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Crash'!$B$1:$S$1</c15:sqref>
                  </c15:fullRef>
                </c:ext>
              </c:extLst>
              <c:f>('CMV Crash'!$B$1:$P$1,'CMV Crash'!$R$1:$S$1)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Crash'!$B$31:$S$31</c15:sqref>
                  </c15:fullRef>
                </c:ext>
              </c:extLst>
              <c:f>('CMV Crash'!$B$31:$P$31,'CMV Crash'!$R$31:$S$31)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  <c:pt idx="7">
                  <c:v>5</c:v>
                </c:pt>
                <c:pt idx="8">
                  <c:v>0</c:v>
                </c:pt>
                <c:pt idx="9">
                  <c:v>3</c:v>
                </c:pt>
                <c:pt idx="10">
                  <c:v>7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1</c:v>
                </c:pt>
                <c:pt idx="15">
                  <c:v>2.5333333333333332</c:v>
                </c:pt>
                <c:pt idx="16">
                  <c:v>38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D-F8E2-4ECF-8490-224A38E639DA}"/>
            </c:ext>
          </c:extLst>
        </c:ser>
        <c:ser>
          <c:idx val="30"/>
          <c:order val="30"/>
          <c:tx>
            <c:strRef>
              <c:f>'CMV Crash'!$A$32</c:f>
              <c:strCache>
                <c:ptCount val="1"/>
                <c:pt idx="0">
                  <c:v>Kimble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Crash'!$B$1:$S$1</c15:sqref>
                  </c15:fullRef>
                </c:ext>
              </c:extLst>
              <c:f>('CMV Crash'!$B$1:$P$1,'CMV Crash'!$R$1:$S$1)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Crash'!$B$32:$S$32</c15:sqref>
                  </c15:fullRef>
                </c:ext>
              </c:extLst>
              <c:f>('CMV Crash'!$B$32:$P$32,'CMV Crash'!$R$32:$S$32)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15</c:v>
                </c:pt>
                <c:pt idx="3">
                  <c:v>13</c:v>
                </c:pt>
                <c:pt idx="4">
                  <c:v>20</c:v>
                </c:pt>
                <c:pt idx="5">
                  <c:v>19</c:v>
                </c:pt>
                <c:pt idx="6">
                  <c:v>29</c:v>
                </c:pt>
                <c:pt idx="7">
                  <c:v>33</c:v>
                </c:pt>
                <c:pt idx="8">
                  <c:v>44</c:v>
                </c:pt>
                <c:pt idx="9">
                  <c:v>30</c:v>
                </c:pt>
                <c:pt idx="10">
                  <c:v>27</c:v>
                </c:pt>
                <c:pt idx="11">
                  <c:v>47</c:v>
                </c:pt>
                <c:pt idx="12">
                  <c:v>48</c:v>
                </c:pt>
                <c:pt idx="13">
                  <c:v>36</c:v>
                </c:pt>
                <c:pt idx="14">
                  <c:v>35</c:v>
                </c:pt>
                <c:pt idx="15">
                  <c:v>28.4</c:v>
                </c:pt>
                <c:pt idx="16">
                  <c:v>426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E-F8E2-4ECF-8490-224A38E639DA}"/>
            </c:ext>
          </c:extLst>
        </c:ser>
        <c:ser>
          <c:idx val="31"/>
          <c:order val="31"/>
          <c:tx>
            <c:strRef>
              <c:f>'CMV Crash'!$A$33</c:f>
              <c:strCache>
                <c:ptCount val="1"/>
                <c:pt idx="0">
                  <c:v>King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Crash'!$B$1:$S$1</c15:sqref>
                  </c15:fullRef>
                </c:ext>
              </c:extLst>
              <c:f>('CMV Crash'!$B$1:$P$1,'CMV Crash'!$R$1:$S$1)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Crash'!$B$33:$S$33</c15:sqref>
                  </c15:fullRef>
                </c:ext>
              </c:extLst>
              <c:f>('CMV Crash'!$B$33:$P$33,'CMV Crash'!$R$33:$S$33)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6</c:v>
                </c:pt>
                <c:pt idx="12">
                  <c:v>4</c:v>
                </c:pt>
                <c:pt idx="13">
                  <c:v>1</c:v>
                </c:pt>
                <c:pt idx="14">
                  <c:v>3</c:v>
                </c:pt>
                <c:pt idx="15">
                  <c:v>4.666666666666667</c:v>
                </c:pt>
                <c:pt idx="16">
                  <c:v>70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F-F8E2-4ECF-8490-224A38E639DA}"/>
            </c:ext>
          </c:extLst>
        </c:ser>
        <c:ser>
          <c:idx val="32"/>
          <c:order val="32"/>
          <c:tx>
            <c:strRef>
              <c:f>'CMV Crash'!$A$34</c:f>
              <c:strCache>
                <c:ptCount val="1"/>
                <c:pt idx="0">
                  <c:v>Knox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Crash'!$B$1:$S$1</c15:sqref>
                  </c15:fullRef>
                </c:ext>
              </c:extLst>
              <c:f>('CMV Crash'!$B$1:$P$1,'CMV Crash'!$R$1:$S$1)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Crash'!$B$34:$S$34</c15:sqref>
                  </c15:fullRef>
                </c:ext>
              </c:extLst>
              <c:f>('CMV Crash'!$B$34:$P$34,'CMV Crash'!$R$34:$S$34)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7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7</c:v>
                </c:pt>
                <c:pt idx="8">
                  <c:v>2</c:v>
                </c:pt>
                <c:pt idx="9">
                  <c:v>6</c:v>
                </c:pt>
                <c:pt idx="10">
                  <c:v>2</c:v>
                </c:pt>
                <c:pt idx="11">
                  <c:v>10</c:v>
                </c:pt>
                <c:pt idx="12">
                  <c:v>12</c:v>
                </c:pt>
                <c:pt idx="13">
                  <c:v>9</c:v>
                </c:pt>
                <c:pt idx="14">
                  <c:v>12</c:v>
                </c:pt>
                <c:pt idx="15">
                  <c:v>6.2</c:v>
                </c:pt>
                <c:pt idx="16">
                  <c:v>93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0-F8E2-4ECF-8490-224A38E639DA}"/>
            </c:ext>
          </c:extLst>
        </c:ser>
        <c:ser>
          <c:idx val="33"/>
          <c:order val="33"/>
          <c:tx>
            <c:strRef>
              <c:f>'CMV Crash'!$A$35</c:f>
              <c:strCache>
                <c:ptCount val="1"/>
                <c:pt idx="0">
                  <c:v>Lamb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Crash'!$B$1:$S$1</c15:sqref>
                  </c15:fullRef>
                </c:ext>
              </c:extLst>
              <c:f>('CMV Crash'!$B$1:$P$1,'CMV Crash'!$R$1:$S$1)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Crash'!$B$35:$S$35</c15:sqref>
                  </c15:fullRef>
                </c:ext>
              </c:extLst>
              <c:f>('CMV Crash'!$B$35:$P$35,'CMV Crash'!$R$35:$S$35)</c:f>
              <c:numCache>
                <c:formatCode>General</c:formatCode>
                <c:ptCount val="17"/>
                <c:pt idx="0">
                  <c:v>15</c:v>
                </c:pt>
                <c:pt idx="1">
                  <c:v>33</c:v>
                </c:pt>
                <c:pt idx="2">
                  <c:v>26</c:v>
                </c:pt>
                <c:pt idx="3">
                  <c:v>27</c:v>
                </c:pt>
                <c:pt idx="4">
                  <c:v>34</c:v>
                </c:pt>
                <c:pt idx="5">
                  <c:v>29</c:v>
                </c:pt>
                <c:pt idx="6">
                  <c:v>30</c:v>
                </c:pt>
                <c:pt idx="7">
                  <c:v>26</c:v>
                </c:pt>
                <c:pt idx="8">
                  <c:v>23</c:v>
                </c:pt>
                <c:pt idx="9">
                  <c:v>23</c:v>
                </c:pt>
                <c:pt idx="10">
                  <c:v>31</c:v>
                </c:pt>
                <c:pt idx="11">
                  <c:v>23</c:v>
                </c:pt>
                <c:pt idx="12">
                  <c:v>39</c:v>
                </c:pt>
                <c:pt idx="13">
                  <c:v>32</c:v>
                </c:pt>
                <c:pt idx="14">
                  <c:v>36</c:v>
                </c:pt>
                <c:pt idx="15">
                  <c:v>28.466666666666665</c:v>
                </c:pt>
                <c:pt idx="16">
                  <c:v>427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1-F8E2-4ECF-8490-224A38E639DA}"/>
            </c:ext>
          </c:extLst>
        </c:ser>
        <c:ser>
          <c:idx val="35"/>
          <c:order val="35"/>
          <c:tx>
            <c:strRef>
              <c:f>'CMV Crash'!$A$37</c:f>
              <c:strCache>
                <c:ptCount val="1"/>
                <c:pt idx="0">
                  <c:v>Lubbock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Crash'!$B$1:$S$1</c15:sqref>
                  </c15:fullRef>
                </c:ext>
              </c:extLst>
              <c:f>('CMV Crash'!$B$1:$P$1,'CMV Crash'!$R$1:$S$1)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Crash'!$B$37:$S$37</c15:sqref>
                  </c15:fullRef>
                </c:ext>
              </c:extLst>
              <c:f>('CMV Crash'!$B$37:$P$37,'CMV Crash'!$R$37:$S$37)</c:f>
              <c:numCache>
                <c:formatCode>General</c:formatCode>
                <c:ptCount val="17"/>
                <c:pt idx="0">
                  <c:v>111</c:v>
                </c:pt>
                <c:pt idx="1">
                  <c:v>274</c:v>
                </c:pt>
                <c:pt idx="2">
                  <c:v>248</c:v>
                </c:pt>
                <c:pt idx="3">
                  <c:v>272</c:v>
                </c:pt>
                <c:pt idx="4">
                  <c:v>210</c:v>
                </c:pt>
                <c:pt idx="5">
                  <c:v>230</c:v>
                </c:pt>
                <c:pt idx="6">
                  <c:v>265</c:v>
                </c:pt>
                <c:pt idx="7">
                  <c:v>248</c:v>
                </c:pt>
                <c:pt idx="8">
                  <c:v>259</c:v>
                </c:pt>
                <c:pt idx="9">
                  <c:v>248</c:v>
                </c:pt>
                <c:pt idx="10">
                  <c:v>234</c:v>
                </c:pt>
                <c:pt idx="11">
                  <c:v>295</c:v>
                </c:pt>
                <c:pt idx="12">
                  <c:v>401</c:v>
                </c:pt>
                <c:pt idx="13">
                  <c:v>428</c:v>
                </c:pt>
                <c:pt idx="14">
                  <c:v>402</c:v>
                </c:pt>
                <c:pt idx="15">
                  <c:v>275</c:v>
                </c:pt>
                <c:pt idx="16">
                  <c:v>4125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3-F8E2-4ECF-8490-224A38E639DA}"/>
            </c:ext>
          </c:extLst>
        </c:ser>
        <c:ser>
          <c:idx val="36"/>
          <c:order val="36"/>
          <c:tx>
            <c:strRef>
              <c:f>'CMV Crash'!$A$38</c:f>
              <c:strCache>
                <c:ptCount val="1"/>
                <c:pt idx="0">
                  <c:v>Lynn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Crash'!$B$1:$S$1</c15:sqref>
                  </c15:fullRef>
                </c:ext>
              </c:extLst>
              <c:f>('CMV Crash'!$B$1:$P$1,'CMV Crash'!$R$1:$S$1)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Crash'!$B$38:$S$38</c15:sqref>
                  </c15:fullRef>
                </c:ext>
              </c:extLst>
              <c:f>('CMV Crash'!$B$38:$P$38,'CMV Crash'!$R$38:$S$38)</c:f>
              <c:numCache>
                <c:formatCode>General</c:formatCode>
                <c:ptCount val="17"/>
                <c:pt idx="0">
                  <c:v>2</c:v>
                </c:pt>
                <c:pt idx="1">
                  <c:v>13</c:v>
                </c:pt>
                <c:pt idx="2">
                  <c:v>13</c:v>
                </c:pt>
                <c:pt idx="3">
                  <c:v>7</c:v>
                </c:pt>
                <c:pt idx="4">
                  <c:v>10</c:v>
                </c:pt>
                <c:pt idx="5">
                  <c:v>5</c:v>
                </c:pt>
                <c:pt idx="6">
                  <c:v>9</c:v>
                </c:pt>
                <c:pt idx="7">
                  <c:v>19</c:v>
                </c:pt>
                <c:pt idx="8">
                  <c:v>12</c:v>
                </c:pt>
                <c:pt idx="9">
                  <c:v>10</c:v>
                </c:pt>
                <c:pt idx="10">
                  <c:v>15</c:v>
                </c:pt>
                <c:pt idx="11">
                  <c:v>16</c:v>
                </c:pt>
                <c:pt idx="12">
                  <c:v>13</c:v>
                </c:pt>
                <c:pt idx="13">
                  <c:v>6</c:v>
                </c:pt>
                <c:pt idx="14">
                  <c:v>14</c:v>
                </c:pt>
                <c:pt idx="15">
                  <c:v>10.933333333333334</c:v>
                </c:pt>
                <c:pt idx="16">
                  <c:v>164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4-F8E2-4ECF-8490-224A38E639DA}"/>
            </c:ext>
          </c:extLst>
        </c:ser>
        <c:ser>
          <c:idx val="38"/>
          <c:order val="38"/>
          <c:tx>
            <c:strRef>
              <c:f>'CMV Crash'!$A$40</c:f>
              <c:strCache>
                <c:ptCount val="1"/>
                <c:pt idx="0">
                  <c:v>McCulloch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Crash'!$B$1:$S$1</c15:sqref>
                  </c15:fullRef>
                </c:ext>
              </c:extLst>
              <c:f>('CMV Crash'!$B$1:$P$1,'CMV Crash'!$R$1:$S$1)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Crash'!$B$40:$S$40</c15:sqref>
                  </c15:fullRef>
                </c:ext>
              </c:extLst>
              <c:f>('CMV Crash'!$B$40:$P$40,'CMV Crash'!$R$40:$S$40)</c:f>
              <c:numCache>
                <c:formatCode>General</c:formatCode>
                <c:ptCount val="17"/>
                <c:pt idx="0">
                  <c:v>5</c:v>
                </c:pt>
                <c:pt idx="1">
                  <c:v>12</c:v>
                </c:pt>
                <c:pt idx="2">
                  <c:v>7</c:v>
                </c:pt>
                <c:pt idx="3">
                  <c:v>5</c:v>
                </c:pt>
                <c:pt idx="4">
                  <c:v>16</c:v>
                </c:pt>
                <c:pt idx="5">
                  <c:v>10</c:v>
                </c:pt>
                <c:pt idx="6">
                  <c:v>17</c:v>
                </c:pt>
                <c:pt idx="7">
                  <c:v>29</c:v>
                </c:pt>
                <c:pt idx="8">
                  <c:v>24</c:v>
                </c:pt>
                <c:pt idx="9">
                  <c:v>18</c:v>
                </c:pt>
                <c:pt idx="10">
                  <c:v>37</c:v>
                </c:pt>
                <c:pt idx="11">
                  <c:v>34</c:v>
                </c:pt>
                <c:pt idx="12">
                  <c:v>21</c:v>
                </c:pt>
                <c:pt idx="13">
                  <c:v>6</c:v>
                </c:pt>
                <c:pt idx="14">
                  <c:v>11</c:v>
                </c:pt>
                <c:pt idx="15">
                  <c:v>16.8</c:v>
                </c:pt>
                <c:pt idx="16">
                  <c:v>252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6-F8E2-4ECF-8490-224A38E639DA}"/>
            </c:ext>
          </c:extLst>
        </c:ser>
        <c:ser>
          <c:idx val="39"/>
          <c:order val="39"/>
          <c:tx>
            <c:strRef>
              <c:f>'CMV Crash'!$A$41</c:f>
              <c:strCache>
                <c:ptCount val="1"/>
                <c:pt idx="0">
                  <c:v>Menard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Crash'!$B$1:$S$1</c15:sqref>
                  </c15:fullRef>
                </c:ext>
              </c:extLst>
              <c:f>('CMV Crash'!$B$1:$P$1,'CMV Crash'!$R$1:$S$1)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Crash'!$B$41:$S$41</c15:sqref>
                  </c15:fullRef>
                </c:ext>
              </c:extLst>
              <c:f>('CMV Crash'!$B$41:$P$41,'CMV Crash'!$R$41:$S$41)</c:f>
              <c:numCache>
                <c:formatCode>General</c:formatCode>
                <c:ptCount val="17"/>
                <c:pt idx="0">
                  <c:v>7</c:v>
                </c:pt>
                <c:pt idx="1">
                  <c:v>8</c:v>
                </c:pt>
                <c:pt idx="2">
                  <c:v>6</c:v>
                </c:pt>
                <c:pt idx="3">
                  <c:v>3</c:v>
                </c:pt>
                <c:pt idx="4">
                  <c:v>4</c:v>
                </c:pt>
                <c:pt idx="5">
                  <c:v>9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6</c:v>
                </c:pt>
                <c:pt idx="10">
                  <c:v>10</c:v>
                </c:pt>
                <c:pt idx="11">
                  <c:v>5</c:v>
                </c:pt>
                <c:pt idx="12">
                  <c:v>7</c:v>
                </c:pt>
                <c:pt idx="13">
                  <c:v>11</c:v>
                </c:pt>
                <c:pt idx="14">
                  <c:v>6</c:v>
                </c:pt>
                <c:pt idx="15">
                  <c:v>7.5333333333333332</c:v>
                </c:pt>
                <c:pt idx="16">
                  <c:v>113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7-F8E2-4ECF-8490-224A38E639DA}"/>
            </c:ext>
          </c:extLst>
        </c:ser>
        <c:ser>
          <c:idx val="40"/>
          <c:order val="40"/>
          <c:tx>
            <c:strRef>
              <c:f>'CMV Crash'!$A$42</c:f>
              <c:strCache>
                <c:ptCount val="1"/>
                <c:pt idx="0">
                  <c:v>Midland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Crash'!$B$1:$S$1</c15:sqref>
                  </c15:fullRef>
                </c:ext>
              </c:extLst>
              <c:f>('CMV Crash'!$B$1:$P$1,'CMV Crash'!$R$1:$S$1)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Crash'!$B$42:$S$42</c15:sqref>
                  </c15:fullRef>
                </c:ext>
              </c:extLst>
              <c:f>('CMV Crash'!$B$42:$P$42,'CMV Crash'!$R$42:$S$42)</c:f>
              <c:numCache>
                <c:formatCode>General</c:formatCode>
                <c:ptCount val="17"/>
                <c:pt idx="0">
                  <c:v>85</c:v>
                </c:pt>
                <c:pt idx="1">
                  <c:v>182</c:v>
                </c:pt>
                <c:pt idx="2">
                  <c:v>138</c:v>
                </c:pt>
                <c:pt idx="3">
                  <c:v>190</c:v>
                </c:pt>
                <c:pt idx="4">
                  <c:v>243</c:v>
                </c:pt>
                <c:pt idx="5">
                  <c:v>342</c:v>
                </c:pt>
                <c:pt idx="6">
                  <c:v>375</c:v>
                </c:pt>
                <c:pt idx="7">
                  <c:v>501</c:v>
                </c:pt>
                <c:pt idx="8">
                  <c:v>340</c:v>
                </c:pt>
                <c:pt idx="9">
                  <c:v>294</c:v>
                </c:pt>
                <c:pt idx="10">
                  <c:v>413</c:v>
                </c:pt>
                <c:pt idx="11">
                  <c:v>565</c:v>
                </c:pt>
                <c:pt idx="12">
                  <c:v>576</c:v>
                </c:pt>
                <c:pt idx="13">
                  <c:v>373</c:v>
                </c:pt>
                <c:pt idx="14">
                  <c:v>354</c:v>
                </c:pt>
                <c:pt idx="15">
                  <c:v>331.4</c:v>
                </c:pt>
                <c:pt idx="16">
                  <c:v>4971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8-F8E2-4ECF-8490-224A38E639DA}"/>
            </c:ext>
          </c:extLst>
        </c:ser>
        <c:ser>
          <c:idx val="41"/>
          <c:order val="41"/>
          <c:tx>
            <c:strRef>
              <c:f>'CMV Crash'!$A$43</c:f>
              <c:strCache>
                <c:ptCount val="1"/>
                <c:pt idx="0">
                  <c:v>Mitchell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Crash'!$B$1:$S$1</c15:sqref>
                  </c15:fullRef>
                </c:ext>
              </c:extLst>
              <c:f>('CMV Crash'!$B$1:$P$1,'CMV Crash'!$R$1:$S$1)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Crash'!$B$43:$S$43</c15:sqref>
                  </c15:fullRef>
                </c:ext>
              </c:extLst>
              <c:f>('CMV Crash'!$B$43:$P$43,'CMV Crash'!$R$43:$S$43)</c:f>
              <c:numCache>
                <c:formatCode>General</c:formatCode>
                <c:ptCount val="17"/>
                <c:pt idx="0">
                  <c:v>32</c:v>
                </c:pt>
                <c:pt idx="1">
                  <c:v>39</c:v>
                </c:pt>
                <c:pt idx="2">
                  <c:v>60</c:v>
                </c:pt>
                <c:pt idx="3">
                  <c:v>43</c:v>
                </c:pt>
                <c:pt idx="4">
                  <c:v>34</c:v>
                </c:pt>
                <c:pt idx="5">
                  <c:v>31</c:v>
                </c:pt>
                <c:pt idx="6">
                  <c:v>43</c:v>
                </c:pt>
                <c:pt idx="7">
                  <c:v>40</c:v>
                </c:pt>
                <c:pt idx="8">
                  <c:v>35</c:v>
                </c:pt>
                <c:pt idx="9">
                  <c:v>22</c:v>
                </c:pt>
                <c:pt idx="10">
                  <c:v>36</c:v>
                </c:pt>
                <c:pt idx="11">
                  <c:v>50</c:v>
                </c:pt>
                <c:pt idx="12">
                  <c:v>44</c:v>
                </c:pt>
                <c:pt idx="13">
                  <c:v>47</c:v>
                </c:pt>
                <c:pt idx="14">
                  <c:v>58</c:v>
                </c:pt>
                <c:pt idx="15">
                  <c:v>40.93333333333333</c:v>
                </c:pt>
                <c:pt idx="16">
                  <c:v>614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9-F8E2-4ECF-8490-224A38E639DA}"/>
            </c:ext>
          </c:extLst>
        </c:ser>
        <c:ser>
          <c:idx val="42"/>
          <c:order val="42"/>
          <c:tx>
            <c:strRef>
              <c:f>'CMV Crash'!$A$44</c:f>
              <c:strCache>
                <c:ptCount val="1"/>
                <c:pt idx="0">
                  <c:v>Moore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Crash'!$B$1:$S$1</c15:sqref>
                  </c15:fullRef>
                </c:ext>
              </c:extLst>
              <c:f>('CMV Crash'!$B$1:$P$1,'CMV Crash'!$R$1:$S$1)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Crash'!$B$44:$S$44</c15:sqref>
                  </c15:fullRef>
                </c:ext>
              </c:extLst>
              <c:f>('CMV Crash'!$B$44:$P$44,'CMV Crash'!$R$44:$S$44)</c:f>
              <c:numCache>
                <c:formatCode>General</c:formatCode>
                <c:ptCount val="17"/>
                <c:pt idx="0">
                  <c:v>30</c:v>
                </c:pt>
                <c:pt idx="1">
                  <c:v>52</c:v>
                </c:pt>
                <c:pt idx="2">
                  <c:v>39</c:v>
                </c:pt>
                <c:pt idx="3">
                  <c:v>46</c:v>
                </c:pt>
                <c:pt idx="4">
                  <c:v>39</c:v>
                </c:pt>
                <c:pt idx="5">
                  <c:v>48</c:v>
                </c:pt>
                <c:pt idx="6">
                  <c:v>50</c:v>
                </c:pt>
                <c:pt idx="7">
                  <c:v>41</c:v>
                </c:pt>
                <c:pt idx="8">
                  <c:v>53</c:v>
                </c:pt>
                <c:pt idx="9">
                  <c:v>42</c:v>
                </c:pt>
                <c:pt idx="10">
                  <c:v>46</c:v>
                </c:pt>
                <c:pt idx="11">
                  <c:v>61</c:v>
                </c:pt>
                <c:pt idx="12">
                  <c:v>56</c:v>
                </c:pt>
                <c:pt idx="13">
                  <c:v>56</c:v>
                </c:pt>
                <c:pt idx="14">
                  <c:v>62</c:v>
                </c:pt>
                <c:pt idx="15">
                  <c:v>48.06666666666667</c:v>
                </c:pt>
                <c:pt idx="16">
                  <c:v>721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A-F8E2-4ECF-8490-224A38E639DA}"/>
            </c:ext>
          </c:extLst>
        </c:ser>
        <c:ser>
          <c:idx val="43"/>
          <c:order val="43"/>
          <c:tx>
            <c:strRef>
              <c:f>'CMV Crash'!$A$45</c:f>
              <c:strCache>
                <c:ptCount val="1"/>
                <c:pt idx="0">
                  <c:v>Motley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Crash'!$B$1:$S$1</c15:sqref>
                  </c15:fullRef>
                </c:ext>
              </c:extLst>
              <c:f>('CMV Crash'!$B$1:$P$1,'CMV Crash'!$R$1:$S$1)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Crash'!$B$45:$S$45</c15:sqref>
                  </c15:fullRef>
                </c:ext>
              </c:extLst>
              <c:f>('CMV Crash'!$B$45:$P$45,'CMV Crash'!$R$45:$S$45)</c:f>
              <c:numCache>
                <c:formatCode>General</c:formatCode>
                <c:ptCount val="17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7</c:v>
                </c:pt>
                <c:pt idx="6">
                  <c:v>3</c:v>
                </c:pt>
                <c:pt idx="7">
                  <c:v>6</c:v>
                </c:pt>
                <c:pt idx="8">
                  <c:v>3</c:v>
                </c:pt>
                <c:pt idx="9">
                  <c:v>0</c:v>
                </c:pt>
                <c:pt idx="10">
                  <c:v>4</c:v>
                </c:pt>
                <c:pt idx="11">
                  <c:v>6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  <c:pt idx="15">
                  <c:v>3.4666666666666668</c:v>
                </c:pt>
                <c:pt idx="16">
                  <c:v>52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B-F8E2-4ECF-8490-224A38E639DA}"/>
            </c:ext>
          </c:extLst>
        </c:ser>
        <c:ser>
          <c:idx val="44"/>
          <c:order val="44"/>
          <c:tx>
            <c:strRef>
              <c:f>'CMV Crash'!$A$46</c:f>
              <c:strCache>
                <c:ptCount val="1"/>
                <c:pt idx="0">
                  <c:v>Nolan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Crash'!$B$1:$S$1</c15:sqref>
                  </c15:fullRef>
                </c:ext>
              </c:extLst>
              <c:f>('CMV Crash'!$B$1:$P$1,'CMV Crash'!$R$1:$S$1)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Crash'!$B$46:$S$46</c15:sqref>
                  </c15:fullRef>
                </c:ext>
              </c:extLst>
              <c:f>('CMV Crash'!$B$46:$P$46,'CMV Crash'!$R$46:$S$46)</c:f>
              <c:numCache>
                <c:formatCode>General</c:formatCode>
                <c:ptCount val="17"/>
                <c:pt idx="0">
                  <c:v>57</c:v>
                </c:pt>
                <c:pt idx="1">
                  <c:v>60</c:v>
                </c:pt>
                <c:pt idx="2">
                  <c:v>66</c:v>
                </c:pt>
                <c:pt idx="3">
                  <c:v>48</c:v>
                </c:pt>
                <c:pt idx="4">
                  <c:v>63</c:v>
                </c:pt>
                <c:pt idx="5">
                  <c:v>74</c:v>
                </c:pt>
                <c:pt idx="6">
                  <c:v>92</c:v>
                </c:pt>
                <c:pt idx="7">
                  <c:v>82</c:v>
                </c:pt>
                <c:pt idx="8">
                  <c:v>83</c:v>
                </c:pt>
                <c:pt idx="9">
                  <c:v>81</c:v>
                </c:pt>
                <c:pt idx="10">
                  <c:v>131</c:v>
                </c:pt>
                <c:pt idx="11">
                  <c:v>190</c:v>
                </c:pt>
                <c:pt idx="12">
                  <c:v>132</c:v>
                </c:pt>
                <c:pt idx="13">
                  <c:v>144</c:v>
                </c:pt>
                <c:pt idx="14">
                  <c:v>151</c:v>
                </c:pt>
                <c:pt idx="15">
                  <c:v>96.933333333333337</c:v>
                </c:pt>
                <c:pt idx="16">
                  <c:v>1454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C-F8E2-4ECF-8490-224A38E639DA}"/>
            </c:ext>
          </c:extLst>
        </c:ser>
        <c:ser>
          <c:idx val="45"/>
          <c:order val="45"/>
          <c:tx>
            <c:strRef>
              <c:f>'CMV Crash'!$A$47</c:f>
              <c:strCache>
                <c:ptCount val="1"/>
                <c:pt idx="0">
                  <c:v>Ochiltree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Crash'!$B$1:$S$1</c15:sqref>
                  </c15:fullRef>
                </c:ext>
              </c:extLst>
              <c:f>('CMV Crash'!$B$1:$P$1,'CMV Crash'!$R$1:$S$1)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Crash'!$B$47:$S$47</c15:sqref>
                  </c15:fullRef>
                </c:ext>
              </c:extLst>
              <c:f>('CMV Crash'!$B$47:$P$47,'CMV Crash'!$R$47:$S$47)</c:f>
              <c:numCache>
                <c:formatCode>General</c:formatCode>
                <c:ptCount val="17"/>
                <c:pt idx="0">
                  <c:v>6</c:v>
                </c:pt>
                <c:pt idx="1">
                  <c:v>11</c:v>
                </c:pt>
                <c:pt idx="2">
                  <c:v>15</c:v>
                </c:pt>
                <c:pt idx="3">
                  <c:v>17</c:v>
                </c:pt>
                <c:pt idx="4">
                  <c:v>22</c:v>
                </c:pt>
                <c:pt idx="5">
                  <c:v>22</c:v>
                </c:pt>
                <c:pt idx="6">
                  <c:v>23</c:v>
                </c:pt>
                <c:pt idx="7">
                  <c:v>39</c:v>
                </c:pt>
                <c:pt idx="8">
                  <c:v>16</c:v>
                </c:pt>
                <c:pt idx="9">
                  <c:v>13</c:v>
                </c:pt>
                <c:pt idx="10">
                  <c:v>18</c:v>
                </c:pt>
                <c:pt idx="11">
                  <c:v>25</c:v>
                </c:pt>
                <c:pt idx="12">
                  <c:v>22</c:v>
                </c:pt>
                <c:pt idx="13">
                  <c:v>22</c:v>
                </c:pt>
                <c:pt idx="14">
                  <c:v>12</c:v>
                </c:pt>
                <c:pt idx="15">
                  <c:v>18.866666666666667</c:v>
                </c:pt>
                <c:pt idx="16">
                  <c:v>283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D-F8E2-4ECF-8490-224A38E639DA}"/>
            </c:ext>
          </c:extLst>
        </c:ser>
        <c:ser>
          <c:idx val="47"/>
          <c:order val="47"/>
          <c:tx>
            <c:strRef>
              <c:f>'CMV Crash'!$A$49</c:f>
              <c:strCache>
                <c:ptCount val="1"/>
                <c:pt idx="0">
                  <c:v>Potter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Crash'!$B$1:$S$1</c15:sqref>
                  </c15:fullRef>
                </c:ext>
              </c:extLst>
              <c:f>('CMV Crash'!$B$1:$P$1,'CMV Crash'!$R$1:$S$1)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Crash'!$B$49:$S$49</c15:sqref>
                  </c15:fullRef>
                </c:ext>
              </c:extLst>
              <c:f>('CMV Crash'!$B$49:$P$49,'CMV Crash'!$R$49:$S$49)</c:f>
              <c:numCache>
                <c:formatCode>General</c:formatCode>
                <c:ptCount val="17"/>
                <c:pt idx="0">
                  <c:v>121</c:v>
                </c:pt>
                <c:pt idx="1">
                  <c:v>231</c:v>
                </c:pt>
                <c:pt idx="2">
                  <c:v>192</c:v>
                </c:pt>
                <c:pt idx="3">
                  <c:v>168</c:v>
                </c:pt>
                <c:pt idx="4">
                  <c:v>179</c:v>
                </c:pt>
                <c:pt idx="5">
                  <c:v>165</c:v>
                </c:pt>
                <c:pt idx="6">
                  <c:v>177</c:v>
                </c:pt>
                <c:pt idx="7">
                  <c:v>183</c:v>
                </c:pt>
                <c:pt idx="8">
                  <c:v>259</c:v>
                </c:pt>
                <c:pt idx="9">
                  <c:v>231</c:v>
                </c:pt>
                <c:pt idx="10">
                  <c:v>242</c:v>
                </c:pt>
                <c:pt idx="11">
                  <c:v>254</c:v>
                </c:pt>
                <c:pt idx="12">
                  <c:v>293</c:v>
                </c:pt>
                <c:pt idx="13">
                  <c:v>279</c:v>
                </c:pt>
                <c:pt idx="14">
                  <c:v>341</c:v>
                </c:pt>
                <c:pt idx="15">
                  <c:v>221</c:v>
                </c:pt>
                <c:pt idx="16">
                  <c:v>3315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F-F8E2-4ECF-8490-224A38E639DA}"/>
            </c:ext>
          </c:extLst>
        </c:ser>
        <c:ser>
          <c:idx val="48"/>
          <c:order val="48"/>
          <c:tx>
            <c:strRef>
              <c:f>'CMV Crash'!$A$50</c:f>
              <c:strCache>
                <c:ptCount val="1"/>
                <c:pt idx="0">
                  <c:v>Presidio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Crash'!$B$1:$S$1</c15:sqref>
                  </c15:fullRef>
                </c:ext>
              </c:extLst>
              <c:f>('CMV Crash'!$B$1:$P$1,'CMV Crash'!$R$1:$S$1)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Crash'!$B$50:$S$50</c15:sqref>
                  </c15:fullRef>
                </c:ext>
              </c:extLst>
              <c:f>('CMV Crash'!$B$50:$P$50,'CMV Crash'!$R$50:$S$50)</c:f>
              <c:numCache>
                <c:formatCode>General</c:formatCode>
                <c:ptCount val="17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2</c:v>
                </c:pt>
                <c:pt idx="14">
                  <c:v>3</c:v>
                </c:pt>
                <c:pt idx="15">
                  <c:v>3.3333333333333335</c:v>
                </c:pt>
                <c:pt idx="16">
                  <c:v>50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0-F8E2-4ECF-8490-224A38E639DA}"/>
            </c:ext>
          </c:extLst>
        </c:ser>
        <c:ser>
          <c:idx val="49"/>
          <c:order val="49"/>
          <c:tx>
            <c:strRef>
              <c:f>'CMV Crash'!$A$51</c:f>
              <c:strCache>
                <c:ptCount val="1"/>
                <c:pt idx="0">
                  <c:v>Randall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Crash'!$B$1:$S$1</c15:sqref>
                  </c15:fullRef>
                </c:ext>
              </c:extLst>
              <c:f>('CMV Crash'!$B$1:$P$1,'CMV Crash'!$R$1:$S$1)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Crash'!$B$51:$S$51</c15:sqref>
                  </c15:fullRef>
                </c:ext>
              </c:extLst>
              <c:f>('CMV Crash'!$B$51:$P$51,'CMV Crash'!$R$51:$S$51)</c:f>
              <c:numCache>
                <c:formatCode>General</c:formatCode>
                <c:ptCount val="17"/>
                <c:pt idx="0">
                  <c:v>38</c:v>
                </c:pt>
                <c:pt idx="1">
                  <c:v>70</c:v>
                </c:pt>
                <c:pt idx="2">
                  <c:v>65</c:v>
                </c:pt>
                <c:pt idx="3">
                  <c:v>64</c:v>
                </c:pt>
                <c:pt idx="4">
                  <c:v>50</c:v>
                </c:pt>
                <c:pt idx="5">
                  <c:v>73</c:v>
                </c:pt>
                <c:pt idx="6">
                  <c:v>79</c:v>
                </c:pt>
                <c:pt idx="7">
                  <c:v>79</c:v>
                </c:pt>
                <c:pt idx="8">
                  <c:v>80</c:v>
                </c:pt>
                <c:pt idx="9">
                  <c:v>78</c:v>
                </c:pt>
                <c:pt idx="10">
                  <c:v>93</c:v>
                </c:pt>
                <c:pt idx="11">
                  <c:v>89</c:v>
                </c:pt>
                <c:pt idx="12">
                  <c:v>119</c:v>
                </c:pt>
                <c:pt idx="13">
                  <c:v>93</c:v>
                </c:pt>
                <c:pt idx="14">
                  <c:v>110</c:v>
                </c:pt>
                <c:pt idx="15">
                  <c:v>78.666666666666671</c:v>
                </c:pt>
                <c:pt idx="16">
                  <c:v>1180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1-F8E2-4ECF-8490-224A38E639DA}"/>
            </c:ext>
          </c:extLst>
        </c:ser>
        <c:ser>
          <c:idx val="50"/>
          <c:order val="50"/>
          <c:tx>
            <c:strRef>
              <c:f>'CMV Crash'!$A$52</c:f>
              <c:strCache>
                <c:ptCount val="1"/>
                <c:pt idx="0">
                  <c:v>Reagan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Crash'!$B$1:$S$1</c15:sqref>
                  </c15:fullRef>
                </c:ext>
              </c:extLst>
              <c:f>('CMV Crash'!$B$1:$P$1,'CMV Crash'!$R$1:$S$1)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Crash'!$B$52:$S$52</c15:sqref>
                  </c15:fullRef>
                </c:ext>
              </c:extLst>
              <c:f>('CMV Crash'!$B$52:$P$52,'CMV Crash'!$R$52:$S$52)</c:f>
              <c:numCache>
                <c:formatCode>General</c:formatCode>
                <c:ptCount val="17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11</c:v>
                </c:pt>
                <c:pt idx="4">
                  <c:v>25</c:v>
                </c:pt>
                <c:pt idx="5">
                  <c:v>37</c:v>
                </c:pt>
                <c:pt idx="6">
                  <c:v>43</c:v>
                </c:pt>
                <c:pt idx="7">
                  <c:v>57</c:v>
                </c:pt>
                <c:pt idx="8">
                  <c:v>54</c:v>
                </c:pt>
                <c:pt idx="9">
                  <c:v>14</c:v>
                </c:pt>
                <c:pt idx="10">
                  <c:v>24</c:v>
                </c:pt>
                <c:pt idx="11">
                  <c:v>52</c:v>
                </c:pt>
                <c:pt idx="12">
                  <c:v>33</c:v>
                </c:pt>
                <c:pt idx="13">
                  <c:v>7</c:v>
                </c:pt>
                <c:pt idx="14">
                  <c:v>20</c:v>
                </c:pt>
                <c:pt idx="15">
                  <c:v>26.2</c:v>
                </c:pt>
                <c:pt idx="16">
                  <c:v>393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2-F8E2-4ECF-8490-224A38E639DA}"/>
            </c:ext>
          </c:extLst>
        </c:ser>
        <c:ser>
          <c:idx val="52"/>
          <c:order val="52"/>
          <c:tx>
            <c:strRef>
              <c:f>'CMV Crash'!$A$54</c:f>
              <c:strCache>
                <c:ptCount val="1"/>
                <c:pt idx="0">
                  <c:v>Roberts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Crash'!$B$1:$S$1</c15:sqref>
                  </c15:fullRef>
                </c:ext>
              </c:extLst>
              <c:f>('CMV Crash'!$B$1:$P$1,'CMV Crash'!$R$1:$S$1)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Crash'!$B$54:$S$54</c15:sqref>
                  </c15:fullRef>
                </c:ext>
              </c:extLst>
              <c:f>('CMV Crash'!$B$54:$P$54,'CMV Crash'!$R$54:$S$54)</c:f>
              <c:numCache>
                <c:formatCode>General</c:formatCode>
                <c:ptCount val="17"/>
                <c:pt idx="0">
                  <c:v>5</c:v>
                </c:pt>
                <c:pt idx="1">
                  <c:v>13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14</c:v>
                </c:pt>
                <c:pt idx="6">
                  <c:v>8</c:v>
                </c:pt>
                <c:pt idx="7">
                  <c:v>11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2</c:v>
                </c:pt>
                <c:pt idx="13">
                  <c:v>6</c:v>
                </c:pt>
                <c:pt idx="14">
                  <c:v>9</c:v>
                </c:pt>
                <c:pt idx="15">
                  <c:v>7.8666666666666663</c:v>
                </c:pt>
                <c:pt idx="16">
                  <c:v>118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4-F8E2-4ECF-8490-224A38E639DA}"/>
            </c:ext>
          </c:extLst>
        </c:ser>
        <c:ser>
          <c:idx val="53"/>
          <c:order val="53"/>
          <c:tx>
            <c:strRef>
              <c:f>'CMV Crash'!$A$55</c:f>
              <c:strCache>
                <c:ptCount val="1"/>
                <c:pt idx="0">
                  <c:v>Runnels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Crash'!$B$1:$S$1</c15:sqref>
                  </c15:fullRef>
                </c:ext>
              </c:extLst>
              <c:f>('CMV Crash'!$B$1:$P$1,'CMV Crash'!$R$1:$S$1)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Crash'!$B$55:$S$55</c15:sqref>
                  </c15:fullRef>
                </c:ext>
              </c:extLst>
              <c:f>('CMV Crash'!$B$55:$P$55,'CMV Crash'!$R$55:$S$55)</c:f>
              <c:numCache>
                <c:formatCode>General</c:formatCode>
                <c:ptCount val="17"/>
                <c:pt idx="0">
                  <c:v>6</c:v>
                </c:pt>
                <c:pt idx="1">
                  <c:v>20</c:v>
                </c:pt>
                <c:pt idx="2">
                  <c:v>20</c:v>
                </c:pt>
                <c:pt idx="3">
                  <c:v>15</c:v>
                </c:pt>
                <c:pt idx="4">
                  <c:v>11</c:v>
                </c:pt>
                <c:pt idx="5">
                  <c:v>9</c:v>
                </c:pt>
                <c:pt idx="6">
                  <c:v>22</c:v>
                </c:pt>
                <c:pt idx="7">
                  <c:v>17</c:v>
                </c:pt>
                <c:pt idx="8">
                  <c:v>15</c:v>
                </c:pt>
                <c:pt idx="9">
                  <c:v>11</c:v>
                </c:pt>
                <c:pt idx="10">
                  <c:v>22</c:v>
                </c:pt>
                <c:pt idx="11">
                  <c:v>20</c:v>
                </c:pt>
                <c:pt idx="12">
                  <c:v>11</c:v>
                </c:pt>
                <c:pt idx="13">
                  <c:v>20</c:v>
                </c:pt>
                <c:pt idx="14">
                  <c:v>23</c:v>
                </c:pt>
                <c:pt idx="15">
                  <c:v>16.133333333333333</c:v>
                </c:pt>
                <c:pt idx="16">
                  <c:v>242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5-F8E2-4ECF-8490-224A38E639DA}"/>
            </c:ext>
          </c:extLst>
        </c:ser>
        <c:ser>
          <c:idx val="54"/>
          <c:order val="54"/>
          <c:tx>
            <c:strRef>
              <c:f>'CMV Crash'!$A$56</c:f>
              <c:strCache>
                <c:ptCount val="1"/>
                <c:pt idx="0">
                  <c:v>Schleicher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Crash'!$B$1:$S$1</c15:sqref>
                  </c15:fullRef>
                </c:ext>
              </c:extLst>
              <c:f>('CMV Crash'!$B$1:$P$1,'CMV Crash'!$R$1:$S$1)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Crash'!$B$56:$S$56</c15:sqref>
                  </c15:fullRef>
                </c:ext>
              </c:extLst>
              <c:f>('CMV Crash'!$B$56:$P$56,'CMV Crash'!$R$56:$S$56)</c:f>
              <c:numCache>
                <c:formatCode>General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3</c:v>
                </c:pt>
                <c:pt idx="7">
                  <c:v>9</c:v>
                </c:pt>
                <c:pt idx="8">
                  <c:v>1</c:v>
                </c:pt>
                <c:pt idx="9">
                  <c:v>4</c:v>
                </c:pt>
                <c:pt idx="10">
                  <c:v>5</c:v>
                </c:pt>
                <c:pt idx="11">
                  <c:v>8</c:v>
                </c:pt>
                <c:pt idx="12">
                  <c:v>3</c:v>
                </c:pt>
                <c:pt idx="13">
                  <c:v>2</c:v>
                </c:pt>
                <c:pt idx="14">
                  <c:v>8</c:v>
                </c:pt>
                <c:pt idx="15">
                  <c:v>4.1333333333333337</c:v>
                </c:pt>
                <c:pt idx="16">
                  <c:v>62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6-F8E2-4ECF-8490-224A38E639DA}"/>
            </c:ext>
          </c:extLst>
        </c:ser>
        <c:ser>
          <c:idx val="55"/>
          <c:order val="55"/>
          <c:tx>
            <c:strRef>
              <c:f>'CMV Crash'!$A$57</c:f>
              <c:strCache>
                <c:ptCount val="1"/>
                <c:pt idx="0">
                  <c:v>Scurry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Crash'!$B$1:$S$1</c15:sqref>
                  </c15:fullRef>
                </c:ext>
              </c:extLst>
              <c:f>('CMV Crash'!$B$1:$P$1,'CMV Crash'!$R$1:$S$1)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Crash'!$B$57:$S$57</c15:sqref>
                  </c15:fullRef>
                </c:ext>
              </c:extLst>
              <c:f>('CMV Crash'!$B$57:$P$57,'CMV Crash'!$R$57:$S$57)</c:f>
              <c:numCache>
                <c:formatCode>General</c:formatCode>
                <c:ptCount val="17"/>
                <c:pt idx="0">
                  <c:v>17</c:v>
                </c:pt>
                <c:pt idx="1">
                  <c:v>60</c:v>
                </c:pt>
                <c:pt idx="2">
                  <c:v>31</c:v>
                </c:pt>
                <c:pt idx="3">
                  <c:v>26</c:v>
                </c:pt>
                <c:pt idx="4">
                  <c:v>27</c:v>
                </c:pt>
                <c:pt idx="5">
                  <c:v>39</c:v>
                </c:pt>
                <c:pt idx="6">
                  <c:v>57</c:v>
                </c:pt>
                <c:pt idx="7">
                  <c:v>51</c:v>
                </c:pt>
                <c:pt idx="8">
                  <c:v>34</c:v>
                </c:pt>
                <c:pt idx="9">
                  <c:v>21</c:v>
                </c:pt>
                <c:pt idx="10">
                  <c:v>24</c:v>
                </c:pt>
                <c:pt idx="11">
                  <c:v>25</c:v>
                </c:pt>
                <c:pt idx="12">
                  <c:v>50</c:v>
                </c:pt>
                <c:pt idx="13">
                  <c:v>35</c:v>
                </c:pt>
                <c:pt idx="14">
                  <c:v>39</c:v>
                </c:pt>
                <c:pt idx="15">
                  <c:v>35.733333333333334</c:v>
                </c:pt>
                <c:pt idx="16">
                  <c:v>536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7-F8E2-4ECF-8490-224A38E639DA}"/>
            </c:ext>
          </c:extLst>
        </c:ser>
        <c:ser>
          <c:idx val="56"/>
          <c:order val="56"/>
          <c:tx>
            <c:strRef>
              <c:f>'CMV Crash'!$A$58</c:f>
              <c:strCache>
                <c:ptCount val="1"/>
                <c:pt idx="0">
                  <c:v>Sherman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Crash'!$B$1:$S$1</c15:sqref>
                  </c15:fullRef>
                </c:ext>
              </c:extLst>
              <c:f>('CMV Crash'!$B$1:$P$1,'CMV Crash'!$R$1:$S$1)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Crash'!$B$58:$S$58</c15:sqref>
                  </c15:fullRef>
                </c:ext>
              </c:extLst>
              <c:f>('CMV Crash'!$B$58:$P$58,'CMV Crash'!$R$58:$S$58)</c:f>
              <c:numCache>
                <c:formatCode>General</c:formatCode>
                <c:ptCount val="17"/>
                <c:pt idx="0">
                  <c:v>10</c:v>
                </c:pt>
                <c:pt idx="1">
                  <c:v>10</c:v>
                </c:pt>
                <c:pt idx="2">
                  <c:v>19</c:v>
                </c:pt>
                <c:pt idx="3">
                  <c:v>20</c:v>
                </c:pt>
                <c:pt idx="4">
                  <c:v>13</c:v>
                </c:pt>
                <c:pt idx="5">
                  <c:v>17</c:v>
                </c:pt>
                <c:pt idx="6">
                  <c:v>28</c:v>
                </c:pt>
                <c:pt idx="7">
                  <c:v>15</c:v>
                </c:pt>
                <c:pt idx="8">
                  <c:v>37</c:v>
                </c:pt>
                <c:pt idx="9">
                  <c:v>18</c:v>
                </c:pt>
                <c:pt idx="10">
                  <c:v>15</c:v>
                </c:pt>
                <c:pt idx="11">
                  <c:v>15</c:v>
                </c:pt>
                <c:pt idx="12">
                  <c:v>22</c:v>
                </c:pt>
                <c:pt idx="13">
                  <c:v>16</c:v>
                </c:pt>
                <c:pt idx="14">
                  <c:v>32</c:v>
                </c:pt>
                <c:pt idx="15">
                  <c:v>19.133333333333333</c:v>
                </c:pt>
                <c:pt idx="16">
                  <c:v>287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8-F8E2-4ECF-8490-224A38E639DA}"/>
            </c:ext>
          </c:extLst>
        </c:ser>
        <c:ser>
          <c:idx val="57"/>
          <c:order val="57"/>
          <c:tx>
            <c:strRef>
              <c:f>'CMV Crash'!$A$59</c:f>
              <c:strCache>
                <c:ptCount val="1"/>
                <c:pt idx="0">
                  <c:v>Sterling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Crash'!$B$1:$S$1</c15:sqref>
                  </c15:fullRef>
                </c:ext>
              </c:extLst>
              <c:f>('CMV Crash'!$B$1:$P$1,'CMV Crash'!$R$1:$S$1)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Crash'!$B$59:$S$59</c15:sqref>
                  </c15:fullRef>
                </c:ext>
              </c:extLst>
              <c:f>('CMV Crash'!$B$59:$P$59,'CMV Crash'!$R$59:$S$59)</c:f>
              <c:numCache>
                <c:formatCode>General</c:formatCode>
                <c:ptCount val="17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11</c:v>
                </c:pt>
                <c:pt idx="5">
                  <c:v>7</c:v>
                </c:pt>
                <c:pt idx="6">
                  <c:v>7</c:v>
                </c:pt>
                <c:pt idx="7">
                  <c:v>10</c:v>
                </c:pt>
                <c:pt idx="8">
                  <c:v>7</c:v>
                </c:pt>
                <c:pt idx="9">
                  <c:v>12</c:v>
                </c:pt>
                <c:pt idx="10">
                  <c:v>13</c:v>
                </c:pt>
                <c:pt idx="11">
                  <c:v>6</c:v>
                </c:pt>
                <c:pt idx="12">
                  <c:v>8</c:v>
                </c:pt>
                <c:pt idx="13">
                  <c:v>4</c:v>
                </c:pt>
                <c:pt idx="14">
                  <c:v>12</c:v>
                </c:pt>
                <c:pt idx="15">
                  <c:v>7.333333333333333</c:v>
                </c:pt>
                <c:pt idx="16">
                  <c:v>110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9-F8E2-4ECF-8490-224A38E639DA}"/>
            </c:ext>
          </c:extLst>
        </c:ser>
        <c:ser>
          <c:idx val="58"/>
          <c:order val="58"/>
          <c:tx>
            <c:strRef>
              <c:f>'CMV Crash'!$A$60</c:f>
              <c:strCache>
                <c:ptCount val="1"/>
                <c:pt idx="0">
                  <c:v>Stonewall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Crash'!$B$1:$S$1</c15:sqref>
                  </c15:fullRef>
                </c:ext>
              </c:extLst>
              <c:f>('CMV Crash'!$B$1:$P$1,'CMV Crash'!$R$1:$S$1)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Crash'!$B$60:$S$60</c15:sqref>
                  </c15:fullRef>
                </c:ext>
              </c:extLst>
              <c:f>('CMV Crash'!$B$60:$P$60,'CMV Crash'!$R$60:$S$60)</c:f>
              <c:numCache>
                <c:formatCode>General</c:formatCode>
                <c:ptCount val="17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1</c:v>
                </c:pt>
                <c:pt idx="4">
                  <c:v>5</c:v>
                </c:pt>
                <c:pt idx="5">
                  <c:v>7</c:v>
                </c:pt>
                <c:pt idx="6">
                  <c:v>4</c:v>
                </c:pt>
                <c:pt idx="7">
                  <c:v>6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2</c:v>
                </c:pt>
                <c:pt idx="14">
                  <c:v>5</c:v>
                </c:pt>
                <c:pt idx="15">
                  <c:v>4.333333333333333</c:v>
                </c:pt>
                <c:pt idx="16">
                  <c:v>65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A-F8E2-4ECF-8490-224A38E639DA}"/>
            </c:ext>
          </c:extLst>
        </c:ser>
        <c:ser>
          <c:idx val="59"/>
          <c:order val="59"/>
          <c:tx>
            <c:strRef>
              <c:f>'CMV Crash'!$A$61</c:f>
              <c:strCache>
                <c:ptCount val="1"/>
                <c:pt idx="0">
                  <c:v>Sutton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Crash'!$B$1:$S$1</c15:sqref>
                  </c15:fullRef>
                </c:ext>
              </c:extLst>
              <c:f>('CMV Crash'!$B$1:$P$1,'CMV Crash'!$R$1:$S$1)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Crash'!$B$61:$S$61</c15:sqref>
                  </c15:fullRef>
                </c:ext>
              </c:extLst>
              <c:f>('CMV Crash'!$B$61:$P$61,'CMV Crash'!$R$61:$S$61)</c:f>
              <c:numCache>
                <c:formatCode>General</c:formatCode>
                <c:ptCount val="17"/>
                <c:pt idx="0">
                  <c:v>8</c:v>
                </c:pt>
                <c:pt idx="1">
                  <c:v>19</c:v>
                </c:pt>
                <c:pt idx="2">
                  <c:v>14</c:v>
                </c:pt>
                <c:pt idx="3">
                  <c:v>12</c:v>
                </c:pt>
                <c:pt idx="4">
                  <c:v>11</c:v>
                </c:pt>
                <c:pt idx="5">
                  <c:v>26</c:v>
                </c:pt>
                <c:pt idx="6">
                  <c:v>25</c:v>
                </c:pt>
                <c:pt idx="7">
                  <c:v>35</c:v>
                </c:pt>
                <c:pt idx="8">
                  <c:v>33</c:v>
                </c:pt>
                <c:pt idx="9">
                  <c:v>31</c:v>
                </c:pt>
                <c:pt idx="10">
                  <c:v>40</c:v>
                </c:pt>
                <c:pt idx="11">
                  <c:v>42</c:v>
                </c:pt>
                <c:pt idx="12">
                  <c:v>49</c:v>
                </c:pt>
                <c:pt idx="13">
                  <c:v>37</c:v>
                </c:pt>
                <c:pt idx="14">
                  <c:v>57</c:v>
                </c:pt>
                <c:pt idx="15">
                  <c:v>29.266666666666666</c:v>
                </c:pt>
                <c:pt idx="16">
                  <c:v>439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B-F8E2-4ECF-8490-224A38E639DA}"/>
            </c:ext>
          </c:extLst>
        </c:ser>
        <c:ser>
          <c:idx val="60"/>
          <c:order val="60"/>
          <c:tx>
            <c:strRef>
              <c:f>'CMV Crash'!$A$62</c:f>
              <c:strCache>
                <c:ptCount val="1"/>
                <c:pt idx="0">
                  <c:v>Swisher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Crash'!$B$1:$S$1</c15:sqref>
                  </c15:fullRef>
                </c:ext>
              </c:extLst>
              <c:f>('CMV Crash'!$B$1:$P$1,'CMV Crash'!$R$1:$S$1)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Crash'!$B$62:$S$62</c15:sqref>
                  </c15:fullRef>
                </c:ext>
              </c:extLst>
              <c:f>('CMV Crash'!$B$62:$P$62,'CMV Crash'!$R$62:$S$62)</c:f>
              <c:numCache>
                <c:formatCode>General</c:formatCode>
                <c:ptCount val="17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17</c:v>
                </c:pt>
                <c:pt idx="4">
                  <c:v>15</c:v>
                </c:pt>
                <c:pt idx="5">
                  <c:v>11</c:v>
                </c:pt>
                <c:pt idx="6">
                  <c:v>21</c:v>
                </c:pt>
                <c:pt idx="7">
                  <c:v>14</c:v>
                </c:pt>
                <c:pt idx="8">
                  <c:v>11</c:v>
                </c:pt>
                <c:pt idx="9">
                  <c:v>12</c:v>
                </c:pt>
                <c:pt idx="10">
                  <c:v>10</c:v>
                </c:pt>
                <c:pt idx="11">
                  <c:v>9</c:v>
                </c:pt>
                <c:pt idx="12">
                  <c:v>15</c:v>
                </c:pt>
                <c:pt idx="13">
                  <c:v>13</c:v>
                </c:pt>
                <c:pt idx="14">
                  <c:v>12</c:v>
                </c:pt>
                <c:pt idx="15">
                  <c:v>11.8</c:v>
                </c:pt>
                <c:pt idx="16">
                  <c:v>177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C-F8E2-4ECF-8490-224A38E639DA}"/>
            </c:ext>
          </c:extLst>
        </c:ser>
        <c:ser>
          <c:idx val="61"/>
          <c:order val="61"/>
          <c:tx>
            <c:strRef>
              <c:f>'CMV Crash'!$A$63</c:f>
              <c:strCache>
                <c:ptCount val="1"/>
                <c:pt idx="0">
                  <c:v>Taylor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Crash'!$B$1:$S$1</c15:sqref>
                  </c15:fullRef>
                </c:ext>
              </c:extLst>
              <c:f>('CMV Crash'!$B$1:$P$1,'CMV Crash'!$R$1:$S$1)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Crash'!$B$63:$S$63</c15:sqref>
                  </c15:fullRef>
                </c:ext>
              </c:extLst>
              <c:f>('CMV Crash'!$B$63:$P$63,'CMV Crash'!$R$63:$S$63)</c:f>
              <c:numCache>
                <c:formatCode>General</c:formatCode>
                <c:ptCount val="17"/>
                <c:pt idx="0">
                  <c:v>69</c:v>
                </c:pt>
                <c:pt idx="1">
                  <c:v>170</c:v>
                </c:pt>
                <c:pt idx="2">
                  <c:v>143</c:v>
                </c:pt>
                <c:pt idx="3">
                  <c:v>139</c:v>
                </c:pt>
                <c:pt idx="4">
                  <c:v>157</c:v>
                </c:pt>
                <c:pt idx="5">
                  <c:v>142</c:v>
                </c:pt>
                <c:pt idx="6">
                  <c:v>201</c:v>
                </c:pt>
                <c:pt idx="7">
                  <c:v>237</c:v>
                </c:pt>
                <c:pt idx="8">
                  <c:v>211</c:v>
                </c:pt>
                <c:pt idx="9">
                  <c:v>199</c:v>
                </c:pt>
                <c:pt idx="10">
                  <c:v>192</c:v>
                </c:pt>
                <c:pt idx="11">
                  <c:v>221</c:v>
                </c:pt>
                <c:pt idx="12">
                  <c:v>176</c:v>
                </c:pt>
                <c:pt idx="13">
                  <c:v>159</c:v>
                </c:pt>
                <c:pt idx="14">
                  <c:v>167</c:v>
                </c:pt>
                <c:pt idx="15">
                  <c:v>172.2</c:v>
                </c:pt>
                <c:pt idx="16">
                  <c:v>2583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D-F8E2-4ECF-8490-224A38E639DA}"/>
            </c:ext>
          </c:extLst>
        </c:ser>
        <c:ser>
          <c:idx val="63"/>
          <c:order val="63"/>
          <c:tx>
            <c:strRef>
              <c:f>'CMV Crash'!$A$65</c:f>
              <c:strCache>
                <c:ptCount val="1"/>
                <c:pt idx="0">
                  <c:v>Terry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Crash'!$B$1:$S$1</c15:sqref>
                  </c15:fullRef>
                </c:ext>
              </c:extLst>
              <c:f>('CMV Crash'!$B$1:$P$1,'CMV Crash'!$R$1:$S$1)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Crash'!$B$65:$S$65</c15:sqref>
                  </c15:fullRef>
                </c:ext>
              </c:extLst>
              <c:f>('CMV Crash'!$B$65:$P$65,'CMV Crash'!$R$65:$S$65)</c:f>
              <c:numCache>
                <c:formatCode>General</c:formatCode>
                <c:ptCount val="17"/>
                <c:pt idx="0">
                  <c:v>9</c:v>
                </c:pt>
                <c:pt idx="1">
                  <c:v>18</c:v>
                </c:pt>
                <c:pt idx="2">
                  <c:v>18</c:v>
                </c:pt>
                <c:pt idx="3">
                  <c:v>29</c:v>
                </c:pt>
                <c:pt idx="4">
                  <c:v>15</c:v>
                </c:pt>
                <c:pt idx="5">
                  <c:v>22</c:v>
                </c:pt>
                <c:pt idx="6">
                  <c:v>29</c:v>
                </c:pt>
                <c:pt idx="7">
                  <c:v>15</c:v>
                </c:pt>
                <c:pt idx="8">
                  <c:v>25</c:v>
                </c:pt>
                <c:pt idx="9">
                  <c:v>18</c:v>
                </c:pt>
                <c:pt idx="10">
                  <c:v>27</c:v>
                </c:pt>
                <c:pt idx="11">
                  <c:v>28</c:v>
                </c:pt>
                <c:pt idx="12">
                  <c:v>24</c:v>
                </c:pt>
                <c:pt idx="13">
                  <c:v>14</c:v>
                </c:pt>
                <c:pt idx="14">
                  <c:v>15</c:v>
                </c:pt>
                <c:pt idx="15">
                  <c:v>20.399999999999999</c:v>
                </c:pt>
                <c:pt idx="16">
                  <c:v>306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F-F8E2-4ECF-8490-224A38E639DA}"/>
            </c:ext>
          </c:extLst>
        </c:ser>
        <c:ser>
          <c:idx val="64"/>
          <c:order val="64"/>
          <c:tx>
            <c:strRef>
              <c:f>'CMV Crash'!$A$66</c:f>
              <c:strCache>
                <c:ptCount val="1"/>
                <c:pt idx="0">
                  <c:v>Tom Green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Crash'!$B$1:$S$1</c15:sqref>
                  </c15:fullRef>
                </c:ext>
              </c:extLst>
              <c:f>('CMV Crash'!$B$1:$P$1,'CMV Crash'!$R$1:$S$1)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Crash'!$B$66:$S$66</c15:sqref>
                  </c15:fullRef>
                </c:ext>
              </c:extLst>
              <c:f>('CMV Crash'!$B$66:$P$66,'CMV Crash'!$R$66:$S$66)</c:f>
              <c:numCache>
                <c:formatCode>General</c:formatCode>
                <c:ptCount val="17"/>
                <c:pt idx="0">
                  <c:v>43</c:v>
                </c:pt>
                <c:pt idx="1">
                  <c:v>95</c:v>
                </c:pt>
                <c:pt idx="2">
                  <c:v>86</c:v>
                </c:pt>
                <c:pt idx="3">
                  <c:v>93</c:v>
                </c:pt>
                <c:pt idx="4">
                  <c:v>106</c:v>
                </c:pt>
                <c:pt idx="5">
                  <c:v>99</c:v>
                </c:pt>
                <c:pt idx="6">
                  <c:v>99</c:v>
                </c:pt>
                <c:pt idx="7">
                  <c:v>155</c:v>
                </c:pt>
                <c:pt idx="8">
                  <c:v>122</c:v>
                </c:pt>
                <c:pt idx="9">
                  <c:v>88</c:v>
                </c:pt>
                <c:pt idx="10">
                  <c:v>109</c:v>
                </c:pt>
                <c:pt idx="11">
                  <c:v>137</c:v>
                </c:pt>
                <c:pt idx="12">
                  <c:v>108</c:v>
                </c:pt>
                <c:pt idx="13">
                  <c:v>83</c:v>
                </c:pt>
                <c:pt idx="14">
                  <c:v>83</c:v>
                </c:pt>
                <c:pt idx="15">
                  <c:v>100.4</c:v>
                </c:pt>
                <c:pt idx="16">
                  <c:v>1506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40-F8E2-4ECF-8490-224A38E639DA}"/>
            </c:ext>
          </c:extLst>
        </c:ser>
        <c:ser>
          <c:idx val="66"/>
          <c:order val="66"/>
          <c:tx>
            <c:strRef>
              <c:f>'CMV Crash'!$A$68</c:f>
              <c:strCache>
                <c:ptCount val="1"/>
                <c:pt idx="0">
                  <c:v>Val Verde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Crash'!$B$1:$S$1</c15:sqref>
                  </c15:fullRef>
                </c:ext>
              </c:extLst>
              <c:f>('CMV Crash'!$B$1:$P$1,'CMV Crash'!$R$1:$S$1)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Crash'!$B$68:$S$68</c15:sqref>
                  </c15:fullRef>
                </c:ext>
              </c:extLst>
              <c:f>('CMV Crash'!$B$68:$P$68,'CMV Crash'!$R$68:$S$68)</c:f>
              <c:numCache>
                <c:formatCode>General</c:formatCode>
                <c:ptCount val="17"/>
                <c:pt idx="0">
                  <c:v>13</c:v>
                </c:pt>
                <c:pt idx="1">
                  <c:v>35</c:v>
                </c:pt>
                <c:pt idx="2">
                  <c:v>29</c:v>
                </c:pt>
                <c:pt idx="3">
                  <c:v>45</c:v>
                </c:pt>
                <c:pt idx="4">
                  <c:v>30</c:v>
                </c:pt>
                <c:pt idx="5">
                  <c:v>38</c:v>
                </c:pt>
                <c:pt idx="6">
                  <c:v>35</c:v>
                </c:pt>
                <c:pt idx="7">
                  <c:v>39</c:v>
                </c:pt>
                <c:pt idx="8">
                  <c:v>30</c:v>
                </c:pt>
                <c:pt idx="9">
                  <c:v>48</c:v>
                </c:pt>
                <c:pt idx="10">
                  <c:v>31</c:v>
                </c:pt>
                <c:pt idx="11">
                  <c:v>46</c:v>
                </c:pt>
                <c:pt idx="12">
                  <c:v>55</c:v>
                </c:pt>
                <c:pt idx="13">
                  <c:v>56</c:v>
                </c:pt>
                <c:pt idx="14">
                  <c:v>42</c:v>
                </c:pt>
                <c:pt idx="15">
                  <c:v>38.133333333333333</c:v>
                </c:pt>
                <c:pt idx="16">
                  <c:v>572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42-F8E2-4ECF-8490-224A38E639DA}"/>
            </c:ext>
          </c:extLst>
        </c:ser>
        <c:ser>
          <c:idx val="69"/>
          <c:order val="69"/>
          <c:tx>
            <c:strRef>
              <c:f>'CMV Crash'!$A$71</c:f>
              <c:strCache>
                <c:ptCount val="1"/>
                <c:pt idx="0">
                  <c:v>Yoakum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'CMV Crash'!$B$1:$S$1</c15:sqref>
                  </c15:fullRef>
                </c:ext>
              </c:extLst>
              <c:f>('CMV Crash'!$B$1:$P$1,'CMV Crash'!$R$1:$S$1)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Average</c:v>
                </c:pt>
                <c:pt idx="1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Crash'!$B$71:$S$71</c15:sqref>
                  </c15:fullRef>
                </c:ext>
              </c:extLst>
              <c:f>('CMV Crash'!$B$71:$P$71,'CMV Crash'!$R$71:$S$71)</c:f>
              <c:numCache>
                <c:formatCode>General</c:formatCode>
                <c:ptCount val="17"/>
                <c:pt idx="0">
                  <c:v>7</c:v>
                </c:pt>
                <c:pt idx="1">
                  <c:v>13</c:v>
                </c:pt>
                <c:pt idx="2">
                  <c:v>11</c:v>
                </c:pt>
                <c:pt idx="3">
                  <c:v>11</c:v>
                </c:pt>
                <c:pt idx="4">
                  <c:v>19</c:v>
                </c:pt>
                <c:pt idx="5">
                  <c:v>21</c:v>
                </c:pt>
                <c:pt idx="6">
                  <c:v>25</c:v>
                </c:pt>
                <c:pt idx="7">
                  <c:v>17</c:v>
                </c:pt>
                <c:pt idx="8">
                  <c:v>20</c:v>
                </c:pt>
                <c:pt idx="9">
                  <c:v>21</c:v>
                </c:pt>
                <c:pt idx="10">
                  <c:v>20</c:v>
                </c:pt>
                <c:pt idx="11">
                  <c:v>27</c:v>
                </c:pt>
                <c:pt idx="12">
                  <c:v>24</c:v>
                </c:pt>
                <c:pt idx="13">
                  <c:v>6</c:v>
                </c:pt>
                <c:pt idx="14">
                  <c:v>12</c:v>
                </c:pt>
                <c:pt idx="15">
                  <c:v>16.933333333333334</c:v>
                </c:pt>
                <c:pt idx="16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F8E2-4ECF-8490-224A38E63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277215"/>
        <c:axId val="937248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'CMV Crash'!$A$2</c15:sqref>
                        </c15:formulaRef>
                      </c:ext>
                    </c:extLst>
                    <c:strCache>
                      <c:ptCount val="1"/>
                      <c:pt idx="0">
                        <c:v>Andrews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'CMV Crash'!$B$1:$S$1</c15:sqref>
                        </c15:fullRef>
                        <c15:formulaRef>
                          <c15:sqref>('CMV Crash'!$B$1:$P$1,'CMV Crash'!$R$1:$S$1)</c15:sqref>
                        </c15:formulaRef>
                      </c:ext>
                    </c:extLst>
                    <c:strCache>
                      <c:ptCount val="17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  <c:pt idx="15">
                        <c:v>Average</c:v>
                      </c:pt>
                      <c:pt idx="16">
                        <c:v>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'CMV Crash'!$B$2:$S$2</c15:sqref>
                        </c15:fullRef>
                        <c15:formulaRef>
                          <c15:sqref>('CMV Crash'!$B$2:$P$2,'CMV Crash'!$R$2:$S$2)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13</c:v>
                      </c:pt>
                      <c:pt idx="1">
                        <c:v>26</c:v>
                      </c:pt>
                      <c:pt idx="2">
                        <c:v>16</c:v>
                      </c:pt>
                      <c:pt idx="3">
                        <c:v>31</c:v>
                      </c:pt>
                      <c:pt idx="4">
                        <c:v>49</c:v>
                      </c:pt>
                      <c:pt idx="5">
                        <c:v>63</c:v>
                      </c:pt>
                      <c:pt idx="6">
                        <c:v>54</c:v>
                      </c:pt>
                      <c:pt idx="7">
                        <c:v>85</c:v>
                      </c:pt>
                      <c:pt idx="8">
                        <c:v>61</c:v>
                      </c:pt>
                      <c:pt idx="9">
                        <c:v>39</c:v>
                      </c:pt>
                      <c:pt idx="10">
                        <c:v>50</c:v>
                      </c:pt>
                      <c:pt idx="11">
                        <c:v>76</c:v>
                      </c:pt>
                      <c:pt idx="12">
                        <c:v>78</c:v>
                      </c:pt>
                      <c:pt idx="13">
                        <c:v>77</c:v>
                      </c:pt>
                      <c:pt idx="14">
                        <c:v>64</c:v>
                      </c:pt>
                      <c:pt idx="15">
                        <c:v>52.133333333333333</c:v>
                      </c:pt>
                      <c:pt idx="16">
                        <c:v>782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8E2-4ECF-8490-224A38E639D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Crash'!$A$10</c15:sqref>
                        </c15:formulaRef>
                      </c:ext>
                    </c:extLst>
                    <c:strCache>
                      <c:ptCount val="1"/>
                      <c:pt idx="0">
                        <c:v>Crane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Crash'!$B$1:$S$1</c15:sqref>
                        </c15:fullRef>
                        <c15:formulaRef>
                          <c15:sqref>('CMV Crash'!$B$1:$P$1,'CMV Crash'!$R$1:$S$1)</c15:sqref>
                        </c15:formulaRef>
                      </c:ext>
                    </c:extLst>
                    <c:strCache>
                      <c:ptCount val="17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  <c:pt idx="15">
                        <c:v>Average</c:v>
                      </c:pt>
                      <c:pt idx="16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Crash'!$B$10:$S$10</c15:sqref>
                        </c15:fullRef>
                        <c15:formulaRef>
                          <c15:sqref>('CMV Crash'!$B$10:$P$10,'CMV Crash'!$R$10:$S$10)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</c:v>
                      </c:pt>
                      <c:pt idx="1">
                        <c:v>8</c:v>
                      </c:pt>
                      <c:pt idx="2">
                        <c:v>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9</c:v>
                      </c:pt>
                      <c:pt idx="6">
                        <c:v>18</c:v>
                      </c:pt>
                      <c:pt idx="7">
                        <c:v>12</c:v>
                      </c:pt>
                      <c:pt idx="8">
                        <c:v>7</c:v>
                      </c:pt>
                      <c:pt idx="9">
                        <c:v>6</c:v>
                      </c:pt>
                      <c:pt idx="10">
                        <c:v>13</c:v>
                      </c:pt>
                      <c:pt idx="11">
                        <c:v>22</c:v>
                      </c:pt>
                      <c:pt idx="12">
                        <c:v>32</c:v>
                      </c:pt>
                      <c:pt idx="13">
                        <c:v>15</c:v>
                      </c:pt>
                      <c:pt idx="14">
                        <c:v>15</c:v>
                      </c:pt>
                      <c:pt idx="15">
                        <c:v>12.2</c:v>
                      </c:pt>
                      <c:pt idx="16">
                        <c:v>183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8E2-4ECF-8490-224A38E639DA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Crash'!$A$36</c15:sqref>
                        </c15:formulaRef>
                      </c:ext>
                    </c:extLst>
                    <c:strCache>
                      <c:ptCount val="1"/>
                      <c:pt idx="0">
                        <c:v>Loving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Crash'!$B$1:$S$1</c15:sqref>
                        </c15:fullRef>
                        <c15:formulaRef>
                          <c15:sqref>('CMV Crash'!$B$1:$P$1,'CMV Crash'!$R$1:$S$1)</c15:sqref>
                        </c15:formulaRef>
                      </c:ext>
                    </c:extLst>
                    <c:strCache>
                      <c:ptCount val="17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  <c:pt idx="15">
                        <c:v>Average</c:v>
                      </c:pt>
                      <c:pt idx="16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Crash'!$B$36:$S$36</c15:sqref>
                        </c15:fullRef>
                        <c15:formulaRef>
                          <c15:sqref>('CMV Crash'!$B$36:$P$36,'CMV Crash'!$R$36:$S$36)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3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5</c:v>
                      </c:pt>
                      <c:pt idx="5">
                        <c:v>14</c:v>
                      </c:pt>
                      <c:pt idx="6">
                        <c:v>10</c:v>
                      </c:pt>
                      <c:pt idx="7">
                        <c:v>13</c:v>
                      </c:pt>
                      <c:pt idx="8">
                        <c:v>8</c:v>
                      </c:pt>
                      <c:pt idx="9">
                        <c:v>7</c:v>
                      </c:pt>
                      <c:pt idx="10">
                        <c:v>35</c:v>
                      </c:pt>
                      <c:pt idx="11">
                        <c:v>51</c:v>
                      </c:pt>
                      <c:pt idx="12">
                        <c:v>51</c:v>
                      </c:pt>
                      <c:pt idx="13">
                        <c:v>38</c:v>
                      </c:pt>
                      <c:pt idx="14">
                        <c:v>28</c:v>
                      </c:pt>
                      <c:pt idx="15">
                        <c:v>17.666666666666668</c:v>
                      </c:pt>
                      <c:pt idx="16">
                        <c:v>265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F8E2-4ECF-8490-224A38E639DA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Crash'!$A$39</c15:sqref>
                        </c15:formulaRef>
                      </c:ext>
                    </c:extLst>
                    <c:strCache>
                      <c:ptCount val="1"/>
                      <c:pt idx="0">
                        <c:v>Martin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Crash'!$B$1:$S$1</c15:sqref>
                        </c15:fullRef>
                        <c15:formulaRef>
                          <c15:sqref>('CMV Crash'!$B$1:$P$1,'CMV Crash'!$R$1:$S$1)</c15:sqref>
                        </c15:formulaRef>
                      </c:ext>
                    </c:extLst>
                    <c:strCache>
                      <c:ptCount val="17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  <c:pt idx="15">
                        <c:v>Average</c:v>
                      </c:pt>
                      <c:pt idx="16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Crash'!$B$39:$S$39</c15:sqref>
                        </c15:fullRef>
                        <c15:formulaRef>
                          <c15:sqref>('CMV Crash'!$B$39:$P$39,'CMV Crash'!$R$39:$S$39)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17</c:v>
                      </c:pt>
                      <c:pt idx="1">
                        <c:v>27</c:v>
                      </c:pt>
                      <c:pt idx="2">
                        <c:v>15</c:v>
                      </c:pt>
                      <c:pt idx="3">
                        <c:v>30</c:v>
                      </c:pt>
                      <c:pt idx="4">
                        <c:v>45</c:v>
                      </c:pt>
                      <c:pt idx="5">
                        <c:v>57</c:v>
                      </c:pt>
                      <c:pt idx="6">
                        <c:v>67</c:v>
                      </c:pt>
                      <c:pt idx="7">
                        <c:v>87</c:v>
                      </c:pt>
                      <c:pt idx="8">
                        <c:v>76</c:v>
                      </c:pt>
                      <c:pt idx="9">
                        <c:v>56</c:v>
                      </c:pt>
                      <c:pt idx="10">
                        <c:v>102</c:v>
                      </c:pt>
                      <c:pt idx="11">
                        <c:v>137</c:v>
                      </c:pt>
                      <c:pt idx="12">
                        <c:v>155</c:v>
                      </c:pt>
                      <c:pt idx="13">
                        <c:v>90</c:v>
                      </c:pt>
                      <c:pt idx="14">
                        <c:v>107</c:v>
                      </c:pt>
                      <c:pt idx="15">
                        <c:v>71.2</c:v>
                      </c:pt>
                      <c:pt idx="16">
                        <c:v>1068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F8E2-4ECF-8490-224A38E639DA}"/>
                  </c:ext>
                </c:extLst>
              </c15:ser>
            </c15:filteredLineSeries>
            <c15:filteredLine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Crash'!$A$48</c15:sqref>
                        </c15:formulaRef>
                      </c:ext>
                    </c:extLst>
                    <c:strCache>
                      <c:ptCount val="1"/>
                      <c:pt idx="0">
                        <c:v>Pecos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Crash'!$B$1:$S$1</c15:sqref>
                        </c15:fullRef>
                        <c15:formulaRef>
                          <c15:sqref>('CMV Crash'!$B$1:$P$1,'CMV Crash'!$R$1:$S$1)</c15:sqref>
                        </c15:formulaRef>
                      </c:ext>
                    </c:extLst>
                    <c:strCache>
                      <c:ptCount val="17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  <c:pt idx="15">
                        <c:v>Average</c:v>
                      </c:pt>
                      <c:pt idx="16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Crash'!$B$48:$S$48</c15:sqref>
                        </c15:fullRef>
                        <c15:formulaRef>
                          <c15:sqref>('CMV Crash'!$B$48:$P$48,'CMV Crash'!$R$48:$S$48)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24</c:v>
                      </c:pt>
                      <c:pt idx="1">
                        <c:v>57</c:v>
                      </c:pt>
                      <c:pt idx="2">
                        <c:v>40</c:v>
                      </c:pt>
                      <c:pt idx="3">
                        <c:v>35</c:v>
                      </c:pt>
                      <c:pt idx="4">
                        <c:v>50</c:v>
                      </c:pt>
                      <c:pt idx="5">
                        <c:v>49</c:v>
                      </c:pt>
                      <c:pt idx="6">
                        <c:v>69</c:v>
                      </c:pt>
                      <c:pt idx="7">
                        <c:v>94</c:v>
                      </c:pt>
                      <c:pt idx="8">
                        <c:v>77</c:v>
                      </c:pt>
                      <c:pt idx="9">
                        <c:v>81</c:v>
                      </c:pt>
                      <c:pt idx="10">
                        <c:v>96</c:v>
                      </c:pt>
                      <c:pt idx="11">
                        <c:v>94</c:v>
                      </c:pt>
                      <c:pt idx="12">
                        <c:v>96</c:v>
                      </c:pt>
                      <c:pt idx="13">
                        <c:v>75</c:v>
                      </c:pt>
                      <c:pt idx="14">
                        <c:v>81</c:v>
                      </c:pt>
                      <c:pt idx="15">
                        <c:v>67.86666666666666</c:v>
                      </c:pt>
                      <c:pt idx="16">
                        <c:v>1018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F8E2-4ECF-8490-224A38E639DA}"/>
                  </c:ext>
                </c:extLst>
              </c15:ser>
            </c15:filteredLineSeries>
            <c15:filteredLineSeries>
              <c15:ser>
                <c:idx val="51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Crash'!$A$53</c15:sqref>
                        </c15:formulaRef>
                      </c:ext>
                    </c:extLst>
                    <c:strCache>
                      <c:ptCount val="1"/>
                      <c:pt idx="0">
                        <c:v>Reeves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Crash'!$B$1:$S$1</c15:sqref>
                        </c15:fullRef>
                        <c15:formulaRef>
                          <c15:sqref>('CMV Crash'!$B$1:$P$1,'CMV Crash'!$R$1:$S$1)</c15:sqref>
                        </c15:formulaRef>
                      </c:ext>
                    </c:extLst>
                    <c:strCache>
                      <c:ptCount val="17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  <c:pt idx="15">
                        <c:v>Average</c:v>
                      </c:pt>
                      <c:pt idx="16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Crash'!$B$53:$S$53</c15:sqref>
                        </c15:fullRef>
                        <c15:formulaRef>
                          <c15:sqref>('CMV Crash'!$B$53:$P$53,'CMV Crash'!$R$53:$S$53)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32</c:v>
                      </c:pt>
                      <c:pt idx="1">
                        <c:v>36</c:v>
                      </c:pt>
                      <c:pt idx="2">
                        <c:v>39</c:v>
                      </c:pt>
                      <c:pt idx="3">
                        <c:v>29</c:v>
                      </c:pt>
                      <c:pt idx="4">
                        <c:v>51</c:v>
                      </c:pt>
                      <c:pt idx="5">
                        <c:v>72</c:v>
                      </c:pt>
                      <c:pt idx="6">
                        <c:v>115</c:v>
                      </c:pt>
                      <c:pt idx="7">
                        <c:v>155</c:v>
                      </c:pt>
                      <c:pt idx="8">
                        <c:v>139</c:v>
                      </c:pt>
                      <c:pt idx="9">
                        <c:v>108</c:v>
                      </c:pt>
                      <c:pt idx="10">
                        <c:v>244</c:v>
                      </c:pt>
                      <c:pt idx="11">
                        <c:v>386</c:v>
                      </c:pt>
                      <c:pt idx="12">
                        <c:v>299</c:v>
                      </c:pt>
                      <c:pt idx="13">
                        <c:v>138</c:v>
                      </c:pt>
                      <c:pt idx="14">
                        <c:v>138</c:v>
                      </c:pt>
                      <c:pt idx="15">
                        <c:v>132.06666666666666</c:v>
                      </c:pt>
                      <c:pt idx="16">
                        <c:v>1981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F8E2-4ECF-8490-224A38E639DA}"/>
                  </c:ext>
                </c:extLst>
              </c15:ser>
            </c15:filteredLineSeries>
            <c15:filteredLineSeries>
              <c15:ser>
                <c:idx val="62"/>
                <c:order val="6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Crash'!$A$64</c15:sqref>
                        </c15:formulaRef>
                      </c:ext>
                    </c:extLst>
                    <c:strCache>
                      <c:ptCount val="1"/>
                      <c:pt idx="0">
                        <c:v>Terrell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Crash'!$B$1:$S$1</c15:sqref>
                        </c15:fullRef>
                        <c15:formulaRef>
                          <c15:sqref>('CMV Crash'!$B$1:$P$1,'CMV Crash'!$R$1:$S$1)</c15:sqref>
                        </c15:formulaRef>
                      </c:ext>
                    </c:extLst>
                    <c:strCache>
                      <c:ptCount val="17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  <c:pt idx="15">
                        <c:v>Average</c:v>
                      </c:pt>
                      <c:pt idx="16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Crash'!$B$64:$S$64</c15:sqref>
                        </c15:fullRef>
                        <c15:formulaRef>
                          <c15:sqref>('CMV Crash'!$B$64:$P$64,'CMV Crash'!$R$64:$S$64)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6</c:v>
                      </c:pt>
                      <c:pt idx="1">
                        <c:v>8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11</c:v>
                      </c:pt>
                      <c:pt idx="5">
                        <c:v>9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6</c:v>
                      </c:pt>
                      <c:pt idx="9">
                        <c:v>2</c:v>
                      </c:pt>
                      <c:pt idx="10">
                        <c:v>9</c:v>
                      </c:pt>
                      <c:pt idx="11">
                        <c:v>14</c:v>
                      </c:pt>
                      <c:pt idx="12">
                        <c:v>23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7.1333333333333337</c:v>
                      </c:pt>
                      <c:pt idx="16">
                        <c:v>107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F8E2-4ECF-8490-224A38E639DA}"/>
                  </c:ext>
                </c:extLst>
              </c15:ser>
            </c15:filteredLineSeries>
            <c15:filteredLineSeries>
              <c15:ser>
                <c:idx val="65"/>
                <c:order val="6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Crash'!$A$67</c15:sqref>
                        </c15:formulaRef>
                      </c:ext>
                    </c:extLst>
                    <c:strCache>
                      <c:ptCount val="1"/>
                      <c:pt idx="0">
                        <c:v>Upton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Crash'!$B$1:$S$1</c15:sqref>
                        </c15:fullRef>
                        <c15:formulaRef>
                          <c15:sqref>('CMV Crash'!$B$1:$P$1,'CMV Crash'!$R$1:$S$1)</c15:sqref>
                        </c15:formulaRef>
                      </c:ext>
                    </c:extLst>
                    <c:strCache>
                      <c:ptCount val="17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  <c:pt idx="15">
                        <c:v>Average</c:v>
                      </c:pt>
                      <c:pt idx="16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Crash'!$B$67:$S$67</c15:sqref>
                        </c15:fullRef>
                        <c15:formulaRef>
                          <c15:sqref>('CMV Crash'!$B$67:$P$67,'CMV Crash'!$R$67:$S$67)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</c:v>
                      </c:pt>
                      <c:pt idx="1">
                        <c:v>9</c:v>
                      </c:pt>
                      <c:pt idx="2">
                        <c:v>4</c:v>
                      </c:pt>
                      <c:pt idx="3">
                        <c:v>9</c:v>
                      </c:pt>
                      <c:pt idx="4">
                        <c:v>15</c:v>
                      </c:pt>
                      <c:pt idx="5">
                        <c:v>28</c:v>
                      </c:pt>
                      <c:pt idx="6">
                        <c:v>25</c:v>
                      </c:pt>
                      <c:pt idx="7">
                        <c:v>42</c:v>
                      </c:pt>
                      <c:pt idx="8">
                        <c:v>25</c:v>
                      </c:pt>
                      <c:pt idx="9">
                        <c:v>25</c:v>
                      </c:pt>
                      <c:pt idx="10">
                        <c:v>13</c:v>
                      </c:pt>
                      <c:pt idx="11">
                        <c:v>30</c:v>
                      </c:pt>
                      <c:pt idx="12">
                        <c:v>26</c:v>
                      </c:pt>
                      <c:pt idx="13">
                        <c:v>13</c:v>
                      </c:pt>
                      <c:pt idx="14">
                        <c:v>32</c:v>
                      </c:pt>
                      <c:pt idx="15">
                        <c:v>20.333333333333332</c:v>
                      </c:pt>
                      <c:pt idx="16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F8E2-4ECF-8490-224A38E639DA}"/>
                  </c:ext>
                </c:extLst>
              </c15:ser>
            </c15:filteredLineSeries>
            <c15:filteredLineSeries>
              <c15:ser>
                <c:idx val="67"/>
                <c:order val="6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Crash'!$A$69</c15:sqref>
                        </c15:formulaRef>
                      </c:ext>
                    </c:extLst>
                    <c:strCache>
                      <c:ptCount val="1"/>
                      <c:pt idx="0">
                        <c:v>Ward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Crash'!$B$1:$S$1</c15:sqref>
                        </c15:fullRef>
                        <c15:formulaRef>
                          <c15:sqref>('CMV Crash'!$B$1:$P$1,'CMV Crash'!$R$1:$S$1)</c15:sqref>
                        </c15:formulaRef>
                      </c:ext>
                    </c:extLst>
                    <c:strCache>
                      <c:ptCount val="17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  <c:pt idx="15">
                        <c:v>Average</c:v>
                      </c:pt>
                      <c:pt idx="16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Crash'!$B$69:$S$69</c15:sqref>
                        </c15:fullRef>
                        <c15:formulaRef>
                          <c15:sqref>('CMV Crash'!$B$69:$P$69,'CMV Crash'!$R$69:$S$69)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</c:v>
                      </c:pt>
                      <c:pt idx="1">
                        <c:v>37</c:v>
                      </c:pt>
                      <c:pt idx="2">
                        <c:v>20</c:v>
                      </c:pt>
                      <c:pt idx="3">
                        <c:v>11</c:v>
                      </c:pt>
                      <c:pt idx="4">
                        <c:v>47</c:v>
                      </c:pt>
                      <c:pt idx="5">
                        <c:v>65</c:v>
                      </c:pt>
                      <c:pt idx="6">
                        <c:v>65</c:v>
                      </c:pt>
                      <c:pt idx="7">
                        <c:v>84</c:v>
                      </c:pt>
                      <c:pt idx="8">
                        <c:v>50</c:v>
                      </c:pt>
                      <c:pt idx="9">
                        <c:v>53</c:v>
                      </c:pt>
                      <c:pt idx="10">
                        <c:v>133</c:v>
                      </c:pt>
                      <c:pt idx="11">
                        <c:v>187</c:v>
                      </c:pt>
                      <c:pt idx="12">
                        <c:v>180</c:v>
                      </c:pt>
                      <c:pt idx="13">
                        <c:v>86</c:v>
                      </c:pt>
                      <c:pt idx="14">
                        <c:v>108</c:v>
                      </c:pt>
                      <c:pt idx="15">
                        <c:v>75.733333333333334</c:v>
                      </c:pt>
                      <c:pt idx="16">
                        <c:v>1136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F8E2-4ECF-8490-224A38E639DA}"/>
                  </c:ext>
                </c:extLst>
              </c15:ser>
            </c15:filteredLineSeries>
            <c15:filteredLineSeries>
              <c15:ser>
                <c:idx val="68"/>
                <c:order val="6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Crash'!$A$70</c15:sqref>
                        </c15:formulaRef>
                      </c:ext>
                    </c:extLst>
                    <c:strCache>
                      <c:ptCount val="1"/>
                      <c:pt idx="0">
                        <c:v>Winkler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Crash'!$B$1:$S$1</c15:sqref>
                        </c15:fullRef>
                        <c15:formulaRef>
                          <c15:sqref>('CMV Crash'!$B$1:$P$1,'CMV Crash'!$R$1:$S$1)</c15:sqref>
                        </c15:formulaRef>
                      </c:ext>
                    </c:extLst>
                    <c:strCache>
                      <c:ptCount val="17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  <c:pt idx="15">
                        <c:v>Average</c:v>
                      </c:pt>
                      <c:pt idx="16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Crash'!$B$70:$S$70</c15:sqref>
                        </c15:fullRef>
                        <c15:formulaRef>
                          <c15:sqref>('CMV Crash'!$B$70:$P$70,'CMV Crash'!$R$70:$S$70)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6</c:v>
                      </c:pt>
                      <c:pt idx="1">
                        <c:v>15</c:v>
                      </c:pt>
                      <c:pt idx="2">
                        <c:v>7</c:v>
                      </c:pt>
                      <c:pt idx="3">
                        <c:v>7</c:v>
                      </c:pt>
                      <c:pt idx="4">
                        <c:v>13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45</c:v>
                      </c:pt>
                      <c:pt idx="8">
                        <c:v>28</c:v>
                      </c:pt>
                      <c:pt idx="9">
                        <c:v>16</c:v>
                      </c:pt>
                      <c:pt idx="10">
                        <c:v>59</c:v>
                      </c:pt>
                      <c:pt idx="11">
                        <c:v>109</c:v>
                      </c:pt>
                      <c:pt idx="12">
                        <c:v>110</c:v>
                      </c:pt>
                      <c:pt idx="13">
                        <c:v>68</c:v>
                      </c:pt>
                      <c:pt idx="14">
                        <c:v>77</c:v>
                      </c:pt>
                      <c:pt idx="15">
                        <c:v>39.4</c:v>
                      </c:pt>
                      <c:pt idx="16">
                        <c:v>591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F8E2-4ECF-8490-224A38E639DA}"/>
                  </c:ext>
                </c:extLst>
              </c15:ser>
            </c15:filteredLineSeries>
          </c:ext>
        </c:extLst>
      </c:lineChart>
      <c:catAx>
        <c:axId val="211327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24815"/>
        <c:crosses val="autoZero"/>
        <c:auto val="1"/>
        <c:lblAlgn val="ctr"/>
        <c:lblOffset val="100"/>
        <c:noMultiLvlLbl val="0"/>
      </c:catAx>
      <c:valAx>
        <c:axId val="9372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27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CMV Fatalities (2007-2020)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'CMV Fatal'!$B$74</c:f>
              <c:numCache>
                <c:formatCode>General</c:formatCode>
                <c:ptCount val="1"/>
                <c:pt idx="0">
                  <c:v>1.0285714285714285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7-4116-AC73-19D9FAFE11FD}"/>
            </c:ext>
          </c:extLst>
        </c:ser>
        <c:ser>
          <c:idx val="1"/>
          <c:order val="1"/>
          <c:tx>
            <c:v>2008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'CMV Fatal'!$C$74</c:f>
              <c:numCache>
                <c:formatCode>General</c:formatCode>
                <c:ptCount val="1"/>
                <c:pt idx="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07-4116-AC73-19D9FAFE11FD}"/>
            </c:ext>
          </c:extLst>
        </c:ser>
        <c:ser>
          <c:idx val="2"/>
          <c:order val="2"/>
          <c:tx>
            <c:v>2009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'CMV Fatal'!$D$74</c:f>
              <c:numCache>
                <c:formatCode>General</c:formatCode>
                <c:ptCount val="1"/>
                <c:pt idx="0">
                  <c:v>0.67142857142857137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07-4116-AC73-19D9FAFE11FD}"/>
            </c:ext>
          </c:extLst>
        </c:ser>
        <c:ser>
          <c:idx val="3"/>
          <c:order val="3"/>
          <c:tx>
            <c:v>2010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'CMV Fatal'!$E$74</c:f>
              <c:numCache>
                <c:formatCode>General</c:formatCode>
                <c:ptCount val="1"/>
                <c:pt idx="0">
                  <c:v>0.7857142857142857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07-4116-AC73-19D9FAFE11FD}"/>
            </c:ext>
          </c:extLst>
        </c:ser>
        <c:ser>
          <c:idx val="4"/>
          <c:order val="4"/>
          <c:tx>
            <c:v>2011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'CMV Fatal'!$F$74</c:f>
              <c:numCache>
                <c:formatCode>General</c:formatCode>
                <c:ptCount val="1"/>
                <c:pt idx="0">
                  <c:v>0.97142857142857142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07-4116-AC73-19D9FAFE11FD}"/>
            </c:ext>
          </c:extLst>
        </c:ser>
        <c:ser>
          <c:idx val="5"/>
          <c:order val="5"/>
          <c:tx>
            <c:v>2012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'CMV Fatal'!$G$74</c:f>
              <c:numCache>
                <c:formatCode>General</c:formatCode>
                <c:ptCount val="1"/>
                <c:pt idx="0">
                  <c:v>1.3857142857142857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07-4116-AC73-19D9FAFE11FD}"/>
            </c:ext>
          </c:extLst>
        </c:ser>
        <c:ser>
          <c:idx val="6"/>
          <c:order val="6"/>
          <c:tx>
            <c:v>2013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'CMV Fatal'!$H$74</c:f>
              <c:numCache>
                <c:formatCode>General</c:formatCode>
                <c:ptCount val="1"/>
                <c:pt idx="0">
                  <c:v>1.6571428571428573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07-4116-AC73-19D9FAFE11FD}"/>
            </c:ext>
          </c:extLst>
        </c:ser>
        <c:ser>
          <c:idx val="7"/>
          <c:order val="7"/>
          <c:tx>
            <c:v>2014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'CMV Fatal'!$I$74</c:f>
              <c:numCache>
                <c:formatCode>General</c:formatCode>
                <c:ptCount val="1"/>
                <c:pt idx="0">
                  <c:v>1.9714285714285715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07-4116-AC73-19D9FAFE11FD}"/>
            </c:ext>
          </c:extLst>
        </c:ser>
        <c:ser>
          <c:idx val="8"/>
          <c:order val="8"/>
          <c:tx>
            <c:v>2015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'CMV Fatal'!$J$74</c:f>
              <c:numCache>
                <c:formatCode>General</c:formatCode>
                <c:ptCount val="1"/>
                <c:pt idx="0">
                  <c:v>1.6714285714285715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07-4116-AC73-19D9FAFE11FD}"/>
            </c:ext>
          </c:extLst>
        </c:ser>
        <c:ser>
          <c:idx val="9"/>
          <c:order val="9"/>
          <c:tx>
            <c:v>2016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'CMV Fatal'!$K$74</c:f>
              <c:numCache>
                <c:formatCode>General</c:formatCode>
                <c:ptCount val="1"/>
                <c:pt idx="0">
                  <c:v>1.4857142857142858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807-4116-AC73-19D9FAFE11FD}"/>
            </c:ext>
          </c:extLst>
        </c:ser>
        <c:ser>
          <c:idx val="10"/>
          <c:order val="10"/>
          <c:tx>
            <c:v>2017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'CMV Fatal'!$L$74</c:f>
              <c:numCache>
                <c:formatCode>General</c:formatCode>
                <c:ptCount val="1"/>
                <c:pt idx="0">
                  <c:v>1.7285714285714286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07-4116-AC73-19D9FAFE11FD}"/>
            </c:ext>
          </c:extLst>
        </c:ser>
        <c:ser>
          <c:idx val="11"/>
          <c:order val="11"/>
          <c:tx>
            <c:v>2018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'CMV Fatal'!$M$74</c:f>
              <c:numCache>
                <c:formatCode>General</c:formatCode>
                <c:ptCount val="1"/>
                <c:pt idx="0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807-4116-AC73-19D9FAFE11FD}"/>
            </c:ext>
          </c:extLst>
        </c:ser>
        <c:ser>
          <c:idx val="12"/>
          <c:order val="12"/>
          <c:tx>
            <c:v>2019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'CMV Fatal'!$N$74</c:f>
              <c:numCache>
                <c:formatCode>General</c:formatCode>
                <c:ptCount val="1"/>
                <c:pt idx="0">
                  <c:v>2.0714285714285716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807-4116-AC73-19D9FAFE11FD}"/>
            </c:ext>
          </c:extLst>
        </c:ser>
        <c:ser>
          <c:idx val="13"/>
          <c:order val="13"/>
          <c:tx>
            <c:v>2020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'CMV Fatal'!$O$74</c:f>
              <c:numCache>
                <c:formatCode>General</c:formatCode>
                <c:ptCount val="1"/>
                <c:pt idx="0">
                  <c:v>1.3571428571428572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807-4116-AC73-19D9FAFE11FD}"/>
            </c:ext>
          </c:extLst>
        </c:ser>
        <c:ser>
          <c:idx val="14"/>
          <c:order val="14"/>
          <c:tx>
            <c:v>2021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078A-4005-9ABB-5DEEACF6C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706191"/>
        <c:axId val="703622223"/>
      </c:barChart>
      <c:catAx>
        <c:axId val="81570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622223"/>
        <c:crosses val="autoZero"/>
        <c:auto val="1"/>
        <c:lblAlgn val="ctr"/>
        <c:lblOffset val="100"/>
        <c:noMultiLvlLbl val="0"/>
      </c:catAx>
      <c:valAx>
        <c:axId val="70362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70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Labor Force top 15 counties (2007-2021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'Labor Force'!$B$1</c:f>
              <c:strCache>
                <c:ptCount val="1"/>
                <c:pt idx="0">
                  <c:v>2007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'Labor Force'!$A$2:$A$71</c15:sqref>
                  </c15:fullRef>
                </c:ext>
              </c:extLst>
              <c:f>('Labor Force'!$A$2,'Labor Force'!$A$4:$A$22,'Labor Force'!$A$24:$A$28,'Labor Force'!$A$30:$A$35,'Labor Force'!$A$38,'Labor Force'!$A$40:$A$52,'Labor Force'!$A$54:$A$63,'Labor Force'!$A$65:$A$66,'Labor Force'!$A$68,'Labor Force'!$A$71)</c:f>
              <c:strCache>
                <c:ptCount val="16"/>
                <c:pt idx="0">
                  <c:v>Carson</c:v>
                </c:pt>
                <c:pt idx="1">
                  <c:v>Dallam</c:v>
                </c:pt>
                <c:pt idx="2">
                  <c:v>Ector</c:v>
                </c:pt>
                <c:pt idx="3">
                  <c:v>Edwards</c:v>
                </c:pt>
                <c:pt idx="4">
                  <c:v>Hockley</c:v>
                </c:pt>
                <c:pt idx="5">
                  <c:v>Hudspeth</c:v>
                </c:pt>
                <c:pt idx="6">
                  <c:v>Jeff Davis</c:v>
                </c:pt>
                <c:pt idx="7">
                  <c:v>Kent</c:v>
                </c:pt>
                <c:pt idx="8">
                  <c:v>King</c:v>
                </c:pt>
                <c:pt idx="9">
                  <c:v>Midland</c:v>
                </c:pt>
                <c:pt idx="10">
                  <c:v>Moore</c:v>
                </c:pt>
                <c:pt idx="11">
                  <c:v>Presidio</c:v>
                </c:pt>
                <c:pt idx="12">
                  <c:v>Randall</c:v>
                </c:pt>
                <c:pt idx="13">
                  <c:v>Reagan</c:v>
                </c:pt>
                <c:pt idx="14">
                  <c:v>Roberts</c:v>
                </c:pt>
                <c:pt idx="15">
                  <c:v>Sherman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'Labor Force'!$B$2:$B$71</c15:sqref>
                  </c15:fullRef>
                </c:ext>
              </c:extLst>
              <c:f>('Labor Force'!$B$2,'Labor Force'!$B$4:$B$22,'Labor Force'!$B$24:$B$28,'Labor Force'!$B$30:$B$35,'Labor Force'!$B$38,'Labor Force'!$B$40:$B$52,'Labor Force'!$B$54:$B$63,'Labor Force'!$B$65:$B$66,'Labor Force'!$B$68,'Labor Force'!$B$71)</c:f>
              <c:numCache>
                <c:formatCode>#,##0</c:formatCode>
                <c:ptCount val="16"/>
                <c:pt idx="0">
                  <c:v>3349</c:v>
                </c:pt>
                <c:pt idx="1">
                  <c:v>3236</c:v>
                </c:pt>
                <c:pt idx="2">
                  <c:v>66597</c:v>
                </c:pt>
                <c:pt idx="3">
                  <c:v>1001</c:v>
                </c:pt>
                <c:pt idx="4">
                  <c:v>11376</c:v>
                </c:pt>
                <c:pt idx="5" formatCode="General">
                  <c:v>1525</c:v>
                </c:pt>
                <c:pt idx="6">
                  <c:v>1180</c:v>
                </c:pt>
                <c:pt idx="7" formatCode="General">
                  <c:v>423</c:v>
                </c:pt>
                <c:pt idx="8" formatCode="General">
                  <c:v>175</c:v>
                </c:pt>
                <c:pt idx="9">
                  <c:v>71276</c:v>
                </c:pt>
                <c:pt idx="10">
                  <c:v>10644</c:v>
                </c:pt>
                <c:pt idx="11">
                  <c:v>3209</c:v>
                </c:pt>
                <c:pt idx="12">
                  <c:v>66973</c:v>
                </c:pt>
                <c:pt idx="13">
                  <c:v>2395</c:v>
                </c:pt>
                <c:pt idx="14" formatCode="General">
                  <c:v>561</c:v>
                </c:pt>
                <c:pt idx="15">
                  <c:v>1341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2DD9-1B47-89E5-B10404B652CD}"/>
            </c:ext>
          </c:extLst>
        </c:ser>
        <c:ser>
          <c:idx val="1"/>
          <c:order val="1"/>
          <c:tx>
            <c:strRef>
              <c:f>'Labor Force'!$C$1</c:f>
              <c:strCache>
                <c:ptCount val="1"/>
                <c:pt idx="0">
                  <c:v>2008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'Labor Force'!$A$2:$A$71</c15:sqref>
                  </c15:fullRef>
                </c:ext>
              </c:extLst>
              <c:f>('Labor Force'!$A$2,'Labor Force'!$A$4:$A$22,'Labor Force'!$A$24:$A$28,'Labor Force'!$A$30:$A$35,'Labor Force'!$A$38,'Labor Force'!$A$40:$A$52,'Labor Force'!$A$54:$A$63,'Labor Force'!$A$65:$A$66,'Labor Force'!$A$68,'Labor Force'!$A$71)</c:f>
              <c:strCache>
                <c:ptCount val="16"/>
                <c:pt idx="0">
                  <c:v>Carson</c:v>
                </c:pt>
                <c:pt idx="1">
                  <c:v>Dallam</c:v>
                </c:pt>
                <c:pt idx="2">
                  <c:v>Ector</c:v>
                </c:pt>
                <c:pt idx="3">
                  <c:v>Edwards</c:v>
                </c:pt>
                <c:pt idx="4">
                  <c:v>Hockley</c:v>
                </c:pt>
                <c:pt idx="5">
                  <c:v>Hudspeth</c:v>
                </c:pt>
                <c:pt idx="6">
                  <c:v>Jeff Davis</c:v>
                </c:pt>
                <c:pt idx="7">
                  <c:v>Kent</c:v>
                </c:pt>
                <c:pt idx="8">
                  <c:v>King</c:v>
                </c:pt>
                <c:pt idx="9">
                  <c:v>Midland</c:v>
                </c:pt>
                <c:pt idx="10">
                  <c:v>Moore</c:v>
                </c:pt>
                <c:pt idx="11">
                  <c:v>Presidio</c:v>
                </c:pt>
                <c:pt idx="12">
                  <c:v>Randall</c:v>
                </c:pt>
                <c:pt idx="13">
                  <c:v>Reagan</c:v>
                </c:pt>
                <c:pt idx="14">
                  <c:v>Roberts</c:v>
                </c:pt>
                <c:pt idx="15">
                  <c:v>Sherman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'Labor Force'!$C$2:$C$71</c15:sqref>
                  </c15:fullRef>
                </c:ext>
              </c:extLst>
              <c:f>('Labor Force'!$C$2,'Labor Force'!$C$4:$C$22,'Labor Force'!$C$24:$C$28,'Labor Force'!$C$30:$C$35,'Labor Force'!$C$38,'Labor Force'!$C$40:$C$52,'Labor Force'!$C$54:$C$63,'Labor Force'!$C$65:$C$66,'Labor Force'!$C$68,'Labor Force'!$C$71)</c:f>
              <c:numCache>
                <c:formatCode>#,##0</c:formatCode>
                <c:ptCount val="16"/>
                <c:pt idx="0">
                  <c:v>3250</c:v>
                </c:pt>
                <c:pt idx="1">
                  <c:v>3341</c:v>
                </c:pt>
                <c:pt idx="2">
                  <c:v>68384</c:v>
                </c:pt>
                <c:pt idx="3">
                  <c:v>0</c:v>
                </c:pt>
                <c:pt idx="4">
                  <c:v>11563</c:v>
                </c:pt>
                <c:pt idx="5" formatCode="General">
                  <c:v>1592</c:v>
                </c:pt>
                <c:pt idx="6">
                  <c:v>1191</c:v>
                </c:pt>
                <c:pt idx="7" formatCode="General">
                  <c:v>441</c:v>
                </c:pt>
                <c:pt idx="8" formatCode="General">
                  <c:v>178</c:v>
                </c:pt>
                <c:pt idx="9">
                  <c:v>73134</c:v>
                </c:pt>
                <c:pt idx="10">
                  <c:v>10887</c:v>
                </c:pt>
                <c:pt idx="11">
                  <c:v>3296</c:v>
                </c:pt>
                <c:pt idx="12">
                  <c:v>66972</c:v>
                </c:pt>
                <c:pt idx="13">
                  <c:v>2542</c:v>
                </c:pt>
                <c:pt idx="14">
                  <c:v>554</c:v>
                </c:pt>
                <c:pt idx="15">
                  <c:v>1413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2DD9-1B47-89E5-B10404B652CD}"/>
            </c:ext>
          </c:extLst>
        </c:ser>
        <c:ser>
          <c:idx val="2"/>
          <c:order val="2"/>
          <c:tx>
            <c:strRef>
              <c:f>'Labor Force'!$D$1</c:f>
              <c:strCache>
                <c:ptCount val="1"/>
                <c:pt idx="0">
                  <c:v>2009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'Labor Force'!$A$2:$A$71</c15:sqref>
                  </c15:fullRef>
                </c:ext>
              </c:extLst>
              <c:f>('Labor Force'!$A$2,'Labor Force'!$A$4:$A$22,'Labor Force'!$A$24:$A$28,'Labor Force'!$A$30:$A$35,'Labor Force'!$A$38,'Labor Force'!$A$40:$A$52,'Labor Force'!$A$54:$A$63,'Labor Force'!$A$65:$A$66,'Labor Force'!$A$68,'Labor Force'!$A$71)</c:f>
              <c:strCache>
                <c:ptCount val="16"/>
                <c:pt idx="0">
                  <c:v>Carson</c:v>
                </c:pt>
                <c:pt idx="1">
                  <c:v>Dallam</c:v>
                </c:pt>
                <c:pt idx="2">
                  <c:v>Ector</c:v>
                </c:pt>
                <c:pt idx="3">
                  <c:v>Edwards</c:v>
                </c:pt>
                <c:pt idx="4">
                  <c:v>Hockley</c:v>
                </c:pt>
                <c:pt idx="5">
                  <c:v>Hudspeth</c:v>
                </c:pt>
                <c:pt idx="6">
                  <c:v>Jeff Davis</c:v>
                </c:pt>
                <c:pt idx="7">
                  <c:v>Kent</c:v>
                </c:pt>
                <c:pt idx="8">
                  <c:v>King</c:v>
                </c:pt>
                <c:pt idx="9">
                  <c:v>Midland</c:v>
                </c:pt>
                <c:pt idx="10">
                  <c:v>Moore</c:v>
                </c:pt>
                <c:pt idx="11">
                  <c:v>Presidio</c:v>
                </c:pt>
                <c:pt idx="12">
                  <c:v>Randall</c:v>
                </c:pt>
                <c:pt idx="13">
                  <c:v>Reagan</c:v>
                </c:pt>
                <c:pt idx="14">
                  <c:v>Roberts</c:v>
                </c:pt>
                <c:pt idx="15">
                  <c:v>Sherman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'Labor Force'!$D$2:$D$71</c15:sqref>
                  </c15:fullRef>
                </c:ext>
              </c:extLst>
              <c:f>('Labor Force'!$D$2,'Labor Force'!$D$4:$D$22,'Labor Force'!$D$24:$D$28,'Labor Force'!$D$30:$D$35,'Labor Force'!$D$38,'Labor Force'!$D$40:$D$52,'Labor Force'!$D$54:$D$63,'Labor Force'!$D$65:$D$66,'Labor Force'!$D$68,'Labor Force'!$D$71)</c:f>
              <c:numCache>
                <c:formatCode>#,##0</c:formatCode>
                <c:ptCount val="16"/>
                <c:pt idx="0">
                  <c:v>3261</c:v>
                </c:pt>
                <c:pt idx="1">
                  <c:v>3756</c:v>
                </c:pt>
                <c:pt idx="2">
                  <c:v>71470</c:v>
                </c:pt>
                <c:pt idx="3">
                  <c:v>1076</c:v>
                </c:pt>
                <c:pt idx="4">
                  <c:v>12196</c:v>
                </c:pt>
                <c:pt idx="5" formatCode="General">
                  <c:v>1719</c:v>
                </c:pt>
                <c:pt idx="6">
                  <c:v>1200</c:v>
                </c:pt>
                <c:pt idx="7" formatCode="General">
                  <c:v>463</c:v>
                </c:pt>
                <c:pt idx="8" formatCode="General">
                  <c:v>196</c:v>
                </c:pt>
                <c:pt idx="9">
                  <c:v>74935</c:v>
                </c:pt>
                <c:pt idx="10">
                  <c:v>11510</c:v>
                </c:pt>
                <c:pt idx="11">
                  <c:v>3744</c:v>
                </c:pt>
                <c:pt idx="12">
                  <c:v>69158</c:v>
                </c:pt>
                <c:pt idx="13">
                  <c:v>2215</c:v>
                </c:pt>
                <c:pt idx="14" formatCode="General">
                  <c:v>583</c:v>
                </c:pt>
                <c:pt idx="15">
                  <c:v>1444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2DD9-1B47-89E5-B10404B652CD}"/>
            </c:ext>
          </c:extLst>
        </c:ser>
        <c:ser>
          <c:idx val="3"/>
          <c:order val="3"/>
          <c:tx>
            <c:strRef>
              <c:f>'Labor Force'!$E$1</c:f>
              <c:strCache>
                <c:ptCount val="1"/>
                <c:pt idx="0">
                  <c:v>2010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'Labor Force'!$A$2:$A$71</c15:sqref>
                  </c15:fullRef>
                </c:ext>
              </c:extLst>
              <c:f>('Labor Force'!$A$2,'Labor Force'!$A$4:$A$22,'Labor Force'!$A$24:$A$28,'Labor Force'!$A$30:$A$35,'Labor Force'!$A$38,'Labor Force'!$A$40:$A$52,'Labor Force'!$A$54:$A$63,'Labor Force'!$A$65:$A$66,'Labor Force'!$A$68,'Labor Force'!$A$71)</c:f>
              <c:strCache>
                <c:ptCount val="16"/>
                <c:pt idx="0">
                  <c:v>Carson</c:v>
                </c:pt>
                <c:pt idx="1">
                  <c:v>Dallam</c:v>
                </c:pt>
                <c:pt idx="2">
                  <c:v>Ector</c:v>
                </c:pt>
                <c:pt idx="3">
                  <c:v>Edwards</c:v>
                </c:pt>
                <c:pt idx="4">
                  <c:v>Hockley</c:v>
                </c:pt>
                <c:pt idx="5">
                  <c:v>Hudspeth</c:v>
                </c:pt>
                <c:pt idx="6">
                  <c:v>Jeff Davis</c:v>
                </c:pt>
                <c:pt idx="7">
                  <c:v>Kent</c:v>
                </c:pt>
                <c:pt idx="8">
                  <c:v>King</c:v>
                </c:pt>
                <c:pt idx="9">
                  <c:v>Midland</c:v>
                </c:pt>
                <c:pt idx="10">
                  <c:v>Moore</c:v>
                </c:pt>
                <c:pt idx="11">
                  <c:v>Presidio</c:v>
                </c:pt>
                <c:pt idx="12">
                  <c:v>Randall</c:v>
                </c:pt>
                <c:pt idx="13">
                  <c:v>Reagan</c:v>
                </c:pt>
                <c:pt idx="14">
                  <c:v>Roberts</c:v>
                </c:pt>
                <c:pt idx="15">
                  <c:v>Sherman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'Labor Force'!$E$2:$E$71</c15:sqref>
                  </c15:fullRef>
                </c:ext>
              </c:extLst>
              <c:f>('Labor Force'!$E$2,'Labor Force'!$E$4:$E$22,'Labor Force'!$E$24:$E$28,'Labor Force'!$E$30:$E$35,'Labor Force'!$E$38,'Labor Force'!$E$40:$E$52,'Labor Force'!$E$54:$E$63,'Labor Force'!$E$65:$E$66,'Labor Force'!$E$68,'Labor Force'!$E$71)</c:f>
              <c:numCache>
                <c:formatCode>#,##0</c:formatCode>
                <c:ptCount val="16"/>
                <c:pt idx="0">
                  <c:v>3353</c:v>
                </c:pt>
                <c:pt idx="1">
                  <c:v>3880</c:v>
                </c:pt>
                <c:pt idx="2">
                  <c:v>68186</c:v>
                </c:pt>
                <c:pt idx="3">
                  <c:v>1037</c:v>
                </c:pt>
                <c:pt idx="4">
                  <c:v>11030</c:v>
                </c:pt>
                <c:pt idx="5" formatCode="General">
                  <c:v>1413</c:v>
                </c:pt>
                <c:pt idx="6">
                  <c:v>1273</c:v>
                </c:pt>
                <c:pt idx="7" formatCode="General">
                  <c:v>559</c:v>
                </c:pt>
                <c:pt idx="8" formatCode="General">
                  <c:v>278</c:v>
                </c:pt>
                <c:pt idx="9">
                  <c:v>71331</c:v>
                </c:pt>
                <c:pt idx="10">
                  <c:v>11549</c:v>
                </c:pt>
                <c:pt idx="11">
                  <c:v>3743</c:v>
                </c:pt>
                <c:pt idx="12">
                  <c:v>66245</c:v>
                </c:pt>
                <c:pt idx="13">
                  <c:v>1912</c:v>
                </c:pt>
                <c:pt idx="14" formatCode="General">
                  <c:v>480</c:v>
                </c:pt>
                <c:pt idx="15">
                  <c:v>1555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2DD9-1B47-89E5-B10404B652CD}"/>
            </c:ext>
          </c:extLst>
        </c:ser>
        <c:ser>
          <c:idx val="4"/>
          <c:order val="4"/>
          <c:tx>
            <c:strRef>
              <c:f>'Labor Force'!$F$1</c:f>
              <c:strCache>
                <c:ptCount val="1"/>
                <c:pt idx="0">
                  <c:v>2011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'Labor Force'!$A$2:$A$71</c15:sqref>
                  </c15:fullRef>
                </c:ext>
              </c:extLst>
              <c:f>('Labor Force'!$A$2,'Labor Force'!$A$4:$A$22,'Labor Force'!$A$24:$A$28,'Labor Force'!$A$30:$A$35,'Labor Force'!$A$38,'Labor Force'!$A$40:$A$52,'Labor Force'!$A$54:$A$63,'Labor Force'!$A$65:$A$66,'Labor Force'!$A$68,'Labor Force'!$A$71)</c:f>
              <c:strCache>
                <c:ptCount val="16"/>
                <c:pt idx="0">
                  <c:v>Carson</c:v>
                </c:pt>
                <c:pt idx="1">
                  <c:v>Dallam</c:v>
                </c:pt>
                <c:pt idx="2">
                  <c:v>Ector</c:v>
                </c:pt>
                <c:pt idx="3">
                  <c:v>Edwards</c:v>
                </c:pt>
                <c:pt idx="4">
                  <c:v>Hockley</c:v>
                </c:pt>
                <c:pt idx="5">
                  <c:v>Hudspeth</c:v>
                </c:pt>
                <c:pt idx="6">
                  <c:v>Jeff Davis</c:v>
                </c:pt>
                <c:pt idx="7">
                  <c:v>Kent</c:v>
                </c:pt>
                <c:pt idx="8">
                  <c:v>King</c:v>
                </c:pt>
                <c:pt idx="9">
                  <c:v>Midland</c:v>
                </c:pt>
                <c:pt idx="10">
                  <c:v>Moore</c:v>
                </c:pt>
                <c:pt idx="11">
                  <c:v>Presidio</c:v>
                </c:pt>
                <c:pt idx="12">
                  <c:v>Randall</c:v>
                </c:pt>
                <c:pt idx="13">
                  <c:v>Reagan</c:v>
                </c:pt>
                <c:pt idx="14">
                  <c:v>Roberts</c:v>
                </c:pt>
                <c:pt idx="15">
                  <c:v>Sherman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'Labor Force'!$F$2:$F$71</c15:sqref>
                  </c15:fullRef>
                </c:ext>
              </c:extLst>
              <c:f>('Labor Force'!$F$2,'Labor Force'!$F$4:$F$22,'Labor Force'!$F$24:$F$28,'Labor Force'!$F$30:$F$35,'Labor Force'!$F$38,'Labor Force'!$F$40:$F$52,'Labor Force'!$F$54:$F$63,'Labor Force'!$F$65:$F$66,'Labor Force'!$F$68,'Labor Force'!$F$71)</c:f>
              <c:numCache>
                <c:formatCode>#,##0</c:formatCode>
                <c:ptCount val="16"/>
                <c:pt idx="0">
                  <c:v>3425</c:v>
                </c:pt>
                <c:pt idx="1">
                  <c:v>4054</c:v>
                </c:pt>
                <c:pt idx="2">
                  <c:v>72809</c:v>
                </c:pt>
                <c:pt idx="3" formatCode="General">
                  <c:v>991</c:v>
                </c:pt>
                <c:pt idx="4">
                  <c:v>11360</c:v>
                </c:pt>
                <c:pt idx="5" formatCode="General">
                  <c:v>1388</c:v>
                </c:pt>
                <c:pt idx="6">
                  <c:v>1251</c:v>
                </c:pt>
                <c:pt idx="7" formatCode="General">
                  <c:v>554</c:v>
                </c:pt>
                <c:pt idx="8" formatCode="General">
                  <c:v>288</c:v>
                </c:pt>
                <c:pt idx="9">
                  <c:v>76676</c:v>
                </c:pt>
                <c:pt idx="10">
                  <c:v>11759</c:v>
                </c:pt>
                <c:pt idx="11">
                  <c:v>3781</c:v>
                </c:pt>
                <c:pt idx="12">
                  <c:v>68124</c:v>
                </c:pt>
                <c:pt idx="13">
                  <c:v>2018</c:v>
                </c:pt>
                <c:pt idx="14" formatCode="General">
                  <c:v>480</c:v>
                </c:pt>
                <c:pt idx="15">
                  <c:v>1578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2DD9-1B47-89E5-B10404B652CD}"/>
            </c:ext>
          </c:extLst>
        </c:ser>
        <c:ser>
          <c:idx val="5"/>
          <c:order val="5"/>
          <c:tx>
            <c:strRef>
              <c:f>'Labor Force'!$G$1</c:f>
              <c:strCache>
                <c:ptCount val="1"/>
                <c:pt idx="0">
                  <c:v>2012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'Labor Force'!$A$2:$A$71</c15:sqref>
                  </c15:fullRef>
                </c:ext>
              </c:extLst>
              <c:f>('Labor Force'!$A$2,'Labor Force'!$A$4:$A$22,'Labor Force'!$A$24:$A$28,'Labor Force'!$A$30:$A$35,'Labor Force'!$A$38,'Labor Force'!$A$40:$A$52,'Labor Force'!$A$54:$A$63,'Labor Force'!$A$65:$A$66,'Labor Force'!$A$68,'Labor Force'!$A$71)</c:f>
              <c:strCache>
                <c:ptCount val="16"/>
                <c:pt idx="0">
                  <c:v>Carson</c:v>
                </c:pt>
                <c:pt idx="1">
                  <c:v>Dallam</c:v>
                </c:pt>
                <c:pt idx="2">
                  <c:v>Ector</c:v>
                </c:pt>
                <c:pt idx="3">
                  <c:v>Edwards</c:v>
                </c:pt>
                <c:pt idx="4">
                  <c:v>Hockley</c:v>
                </c:pt>
                <c:pt idx="5">
                  <c:v>Hudspeth</c:v>
                </c:pt>
                <c:pt idx="6">
                  <c:v>Jeff Davis</c:v>
                </c:pt>
                <c:pt idx="7">
                  <c:v>Kent</c:v>
                </c:pt>
                <c:pt idx="8">
                  <c:v>King</c:v>
                </c:pt>
                <c:pt idx="9">
                  <c:v>Midland</c:v>
                </c:pt>
                <c:pt idx="10">
                  <c:v>Moore</c:v>
                </c:pt>
                <c:pt idx="11">
                  <c:v>Presidio</c:v>
                </c:pt>
                <c:pt idx="12">
                  <c:v>Randall</c:v>
                </c:pt>
                <c:pt idx="13">
                  <c:v>Reagan</c:v>
                </c:pt>
                <c:pt idx="14">
                  <c:v>Roberts</c:v>
                </c:pt>
                <c:pt idx="15">
                  <c:v>Sherman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'Labor Force'!$G$2:$G$71</c15:sqref>
                  </c15:fullRef>
                </c:ext>
              </c:extLst>
              <c:f>('Labor Force'!$G$2,'Labor Force'!$G$4:$G$22,'Labor Force'!$G$24:$G$28,'Labor Force'!$G$30:$G$35,'Labor Force'!$G$38,'Labor Force'!$G$40:$G$52,'Labor Force'!$G$54:$G$63,'Labor Force'!$G$65:$G$66,'Labor Force'!$G$68,'Labor Force'!$G$71)</c:f>
              <c:numCache>
                <c:formatCode>#,##0</c:formatCode>
                <c:ptCount val="16"/>
                <c:pt idx="0">
                  <c:v>3185</c:v>
                </c:pt>
                <c:pt idx="1">
                  <c:v>3764</c:v>
                </c:pt>
                <c:pt idx="2">
                  <c:v>81124</c:v>
                </c:pt>
                <c:pt idx="3">
                  <c:v>0</c:v>
                </c:pt>
                <c:pt idx="4">
                  <c:v>12857</c:v>
                </c:pt>
                <c:pt idx="5" formatCode="General">
                  <c:v>1326</c:v>
                </c:pt>
                <c:pt idx="6">
                  <c:v>1215</c:v>
                </c:pt>
                <c:pt idx="7" formatCode="General">
                  <c:v>553</c:v>
                </c:pt>
                <c:pt idx="8" formatCode="General">
                  <c:v>247</c:v>
                </c:pt>
                <c:pt idx="9">
                  <c:v>86669</c:v>
                </c:pt>
                <c:pt idx="10">
                  <c:v>11930</c:v>
                </c:pt>
                <c:pt idx="11">
                  <c:v>4027</c:v>
                </c:pt>
                <c:pt idx="12">
                  <c:v>72849</c:v>
                </c:pt>
                <c:pt idx="13">
                  <c:v>2078</c:v>
                </c:pt>
                <c:pt idx="14">
                  <c:v>579</c:v>
                </c:pt>
                <c:pt idx="15">
                  <c:v>1416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2DD9-1B47-89E5-B10404B652CD}"/>
            </c:ext>
          </c:extLst>
        </c:ser>
        <c:ser>
          <c:idx val="6"/>
          <c:order val="6"/>
          <c:tx>
            <c:strRef>
              <c:f>'Labor Force'!$H$1</c:f>
              <c:strCache>
                <c:ptCount val="1"/>
                <c:pt idx="0">
                  <c:v>2013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'Labor Force'!$A$2:$A$71</c15:sqref>
                  </c15:fullRef>
                </c:ext>
              </c:extLst>
              <c:f>('Labor Force'!$A$2,'Labor Force'!$A$4:$A$22,'Labor Force'!$A$24:$A$28,'Labor Force'!$A$30:$A$35,'Labor Force'!$A$38,'Labor Force'!$A$40:$A$52,'Labor Force'!$A$54:$A$63,'Labor Force'!$A$65:$A$66,'Labor Force'!$A$68,'Labor Force'!$A$71)</c:f>
              <c:strCache>
                <c:ptCount val="16"/>
                <c:pt idx="0">
                  <c:v>Carson</c:v>
                </c:pt>
                <c:pt idx="1">
                  <c:v>Dallam</c:v>
                </c:pt>
                <c:pt idx="2">
                  <c:v>Ector</c:v>
                </c:pt>
                <c:pt idx="3">
                  <c:v>Edwards</c:v>
                </c:pt>
                <c:pt idx="4">
                  <c:v>Hockley</c:v>
                </c:pt>
                <c:pt idx="5">
                  <c:v>Hudspeth</c:v>
                </c:pt>
                <c:pt idx="6">
                  <c:v>Jeff Davis</c:v>
                </c:pt>
                <c:pt idx="7">
                  <c:v>Kent</c:v>
                </c:pt>
                <c:pt idx="8">
                  <c:v>King</c:v>
                </c:pt>
                <c:pt idx="9">
                  <c:v>Midland</c:v>
                </c:pt>
                <c:pt idx="10">
                  <c:v>Moore</c:v>
                </c:pt>
                <c:pt idx="11">
                  <c:v>Presidio</c:v>
                </c:pt>
                <c:pt idx="12">
                  <c:v>Randall</c:v>
                </c:pt>
                <c:pt idx="13">
                  <c:v>Reagan</c:v>
                </c:pt>
                <c:pt idx="14">
                  <c:v>Roberts</c:v>
                </c:pt>
                <c:pt idx="15">
                  <c:v>Sherman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'Labor Force'!$H$2:$H$71</c15:sqref>
                  </c15:fullRef>
                </c:ext>
              </c:extLst>
              <c:f>('Labor Force'!$H$2,'Labor Force'!$H$4:$H$22,'Labor Force'!$H$24:$H$28,'Labor Force'!$H$30:$H$35,'Labor Force'!$H$38,'Labor Force'!$H$40:$H$52,'Labor Force'!$H$54:$H$63,'Labor Force'!$H$65:$H$66,'Labor Force'!$H$68,'Labor Force'!$H$71)</c:f>
              <c:numCache>
                <c:formatCode>#,##0</c:formatCode>
                <c:ptCount val="16"/>
                <c:pt idx="0">
                  <c:v>3187</c:v>
                </c:pt>
                <c:pt idx="1">
                  <c:v>3910</c:v>
                </c:pt>
                <c:pt idx="2">
                  <c:v>78968</c:v>
                </c:pt>
                <c:pt idx="3" formatCode="General">
                  <c:v>905</c:v>
                </c:pt>
                <c:pt idx="4">
                  <c:v>11957</c:v>
                </c:pt>
                <c:pt idx="5" formatCode="General">
                  <c:v>1294</c:v>
                </c:pt>
                <c:pt idx="6">
                  <c:v>1162</c:v>
                </c:pt>
                <c:pt idx="7" formatCode="General">
                  <c:v>531</c:v>
                </c:pt>
                <c:pt idx="8" formatCode="General">
                  <c:v>239</c:v>
                </c:pt>
                <c:pt idx="9">
                  <c:v>86308</c:v>
                </c:pt>
                <c:pt idx="10">
                  <c:v>11472</c:v>
                </c:pt>
                <c:pt idx="11">
                  <c:v>3764</c:v>
                </c:pt>
                <c:pt idx="12">
                  <c:v>68721</c:v>
                </c:pt>
                <c:pt idx="13">
                  <c:v>1962</c:v>
                </c:pt>
                <c:pt idx="14" formatCode="General">
                  <c:v>451</c:v>
                </c:pt>
                <c:pt idx="15">
                  <c:v>1485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2DD9-1B47-89E5-B10404B652CD}"/>
            </c:ext>
          </c:extLst>
        </c:ser>
        <c:ser>
          <c:idx val="7"/>
          <c:order val="7"/>
          <c:tx>
            <c:strRef>
              <c:f>'Labor Force'!$I$1</c:f>
              <c:strCache>
                <c:ptCount val="1"/>
                <c:pt idx="0">
                  <c:v>2014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'Labor Force'!$A$2:$A$71</c15:sqref>
                  </c15:fullRef>
                </c:ext>
              </c:extLst>
              <c:f>('Labor Force'!$A$2,'Labor Force'!$A$4:$A$22,'Labor Force'!$A$24:$A$28,'Labor Force'!$A$30:$A$35,'Labor Force'!$A$38,'Labor Force'!$A$40:$A$52,'Labor Force'!$A$54:$A$63,'Labor Force'!$A$65:$A$66,'Labor Force'!$A$68,'Labor Force'!$A$71)</c:f>
              <c:strCache>
                <c:ptCount val="16"/>
                <c:pt idx="0">
                  <c:v>Carson</c:v>
                </c:pt>
                <c:pt idx="1">
                  <c:v>Dallam</c:v>
                </c:pt>
                <c:pt idx="2">
                  <c:v>Ector</c:v>
                </c:pt>
                <c:pt idx="3">
                  <c:v>Edwards</c:v>
                </c:pt>
                <c:pt idx="4">
                  <c:v>Hockley</c:v>
                </c:pt>
                <c:pt idx="5">
                  <c:v>Hudspeth</c:v>
                </c:pt>
                <c:pt idx="6">
                  <c:v>Jeff Davis</c:v>
                </c:pt>
                <c:pt idx="7">
                  <c:v>Kent</c:v>
                </c:pt>
                <c:pt idx="8">
                  <c:v>King</c:v>
                </c:pt>
                <c:pt idx="9">
                  <c:v>Midland</c:v>
                </c:pt>
                <c:pt idx="10">
                  <c:v>Moore</c:v>
                </c:pt>
                <c:pt idx="11">
                  <c:v>Presidio</c:v>
                </c:pt>
                <c:pt idx="12">
                  <c:v>Randall</c:v>
                </c:pt>
                <c:pt idx="13">
                  <c:v>Reagan</c:v>
                </c:pt>
                <c:pt idx="14">
                  <c:v>Roberts</c:v>
                </c:pt>
                <c:pt idx="15">
                  <c:v>Sherman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'Labor Force'!$I$2:$I$71</c15:sqref>
                  </c15:fullRef>
                </c:ext>
              </c:extLst>
              <c:f>('Labor Force'!$I$2,'Labor Force'!$I$4:$I$22,'Labor Force'!$I$24:$I$28,'Labor Force'!$I$30:$I$35,'Labor Force'!$I$38,'Labor Force'!$I$40:$I$52,'Labor Force'!$I$54:$I$63,'Labor Force'!$I$65:$I$66,'Labor Force'!$I$68,'Labor Force'!$I$71)</c:f>
              <c:numCache>
                <c:formatCode>#,##0</c:formatCode>
                <c:ptCount val="16"/>
                <c:pt idx="0">
                  <c:v>3193</c:v>
                </c:pt>
                <c:pt idx="1">
                  <c:v>3718</c:v>
                </c:pt>
                <c:pt idx="2">
                  <c:v>85515</c:v>
                </c:pt>
                <c:pt idx="3">
                  <c:v>0</c:v>
                </c:pt>
                <c:pt idx="4">
                  <c:v>13648</c:v>
                </c:pt>
                <c:pt idx="5" formatCode="General">
                  <c:v>1251</c:v>
                </c:pt>
                <c:pt idx="6">
                  <c:v>1147</c:v>
                </c:pt>
                <c:pt idx="7" formatCode="General">
                  <c:v>512</c:v>
                </c:pt>
                <c:pt idx="8" formatCode="General">
                  <c:v>224</c:v>
                </c:pt>
                <c:pt idx="9">
                  <c:v>95593</c:v>
                </c:pt>
                <c:pt idx="10">
                  <c:v>11704</c:v>
                </c:pt>
                <c:pt idx="11">
                  <c:v>4235</c:v>
                </c:pt>
                <c:pt idx="12">
                  <c:v>72602</c:v>
                </c:pt>
                <c:pt idx="13">
                  <c:v>2074</c:v>
                </c:pt>
                <c:pt idx="14">
                  <c:v>588</c:v>
                </c:pt>
                <c:pt idx="15">
                  <c:v>1324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2DD9-1B47-89E5-B10404B652CD}"/>
            </c:ext>
          </c:extLst>
        </c:ser>
        <c:ser>
          <c:idx val="8"/>
          <c:order val="8"/>
          <c:tx>
            <c:strRef>
              <c:f>'Labor Force'!$J$1</c:f>
              <c:strCache>
                <c:ptCount val="1"/>
                <c:pt idx="0">
                  <c:v>2015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'Labor Force'!$A$2:$A$71</c15:sqref>
                  </c15:fullRef>
                </c:ext>
              </c:extLst>
              <c:f>('Labor Force'!$A$2,'Labor Force'!$A$4:$A$22,'Labor Force'!$A$24:$A$28,'Labor Force'!$A$30:$A$35,'Labor Force'!$A$38,'Labor Force'!$A$40:$A$52,'Labor Force'!$A$54:$A$63,'Labor Force'!$A$65:$A$66,'Labor Force'!$A$68,'Labor Force'!$A$71)</c:f>
              <c:strCache>
                <c:ptCount val="16"/>
                <c:pt idx="0">
                  <c:v>Carson</c:v>
                </c:pt>
                <c:pt idx="1">
                  <c:v>Dallam</c:v>
                </c:pt>
                <c:pt idx="2">
                  <c:v>Ector</c:v>
                </c:pt>
                <c:pt idx="3">
                  <c:v>Edwards</c:v>
                </c:pt>
                <c:pt idx="4">
                  <c:v>Hockley</c:v>
                </c:pt>
                <c:pt idx="5">
                  <c:v>Hudspeth</c:v>
                </c:pt>
                <c:pt idx="6">
                  <c:v>Jeff Davis</c:v>
                </c:pt>
                <c:pt idx="7">
                  <c:v>Kent</c:v>
                </c:pt>
                <c:pt idx="8">
                  <c:v>King</c:v>
                </c:pt>
                <c:pt idx="9">
                  <c:v>Midland</c:v>
                </c:pt>
                <c:pt idx="10">
                  <c:v>Moore</c:v>
                </c:pt>
                <c:pt idx="11">
                  <c:v>Presidio</c:v>
                </c:pt>
                <c:pt idx="12">
                  <c:v>Randall</c:v>
                </c:pt>
                <c:pt idx="13">
                  <c:v>Reagan</c:v>
                </c:pt>
                <c:pt idx="14">
                  <c:v>Roberts</c:v>
                </c:pt>
                <c:pt idx="15">
                  <c:v>Sherman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'Labor Force'!$J$2:$J$71</c15:sqref>
                  </c15:fullRef>
                </c:ext>
              </c:extLst>
              <c:f>('Labor Force'!$J$2,'Labor Force'!$J$4:$J$22,'Labor Force'!$J$24:$J$28,'Labor Force'!$J$30:$J$35,'Labor Force'!$J$38,'Labor Force'!$J$40:$J$52,'Labor Force'!$J$54:$J$63,'Labor Force'!$J$65:$J$66,'Labor Force'!$J$68,'Labor Force'!$J$71)</c:f>
              <c:numCache>
                <c:formatCode>#,##0</c:formatCode>
                <c:ptCount val="16"/>
                <c:pt idx="0">
                  <c:v>3114</c:v>
                </c:pt>
                <c:pt idx="1">
                  <c:v>3980</c:v>
                </c:pt>
                <c:pt idx="2">
                  <c:v>79869</c:v>
                </c:pt>
                <c:pt idx="3">
                  <c:v>868</c:v>
                </c:pt>
                <c:pt idx="4">
                  <c:v>11745</c:v>
                </c:pt>
                <c:pt idx="5" formatCode="General">
                  <c:v>1280</c:v>
                </c:pt>
                <c:pt idx="6">
                  <c:v>1079</c:v>
                </c:pt>
                <c:pt idx="7" formatCode="General">
                  <c:v>496</c:v>
                </c:pt>
                <c:pt idx="8" formatCode="General">
                  <c:v>199</c:v>
                </c:pt>
                <c:pt idx="9">
                  <c:v>88456</c:v>
                </c:pt>
                <c:pt idx="10">
                  <c:v>11129</c:v>
                </c:pt>
                <c:pt idx="11">
                  <c:v>3107</c:v>
                </c:pt>
                <c:pt idx="12">
                  <c:v>68441</c:v>
                </c:pt>
                <c:pt idx="13">
                  <c:v>1922</c:v>
                </c:pt>
                <c:pt idx="14">
                  <c:v>455</c:v>
                </c:pt>
                <c:pt idx="15">
                  <c:v>1430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2DD9-1B47-89E5-B10404B652CD}"/>
            </c:ext>
          </c:extLst>
        </c:ser>
        <c:ser>
          <c:idx val="9"/>
          <c:order val="9"/>
          <c:tx>
            <c:strRef>
              <c:f>'Labor Force'!$K$1</c:f>
              <c:strCache>
                <c:ptCount val="1"/>
                <c:pt idx="0">
                  <c:v>2016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'Labor Force'!$A$2:$A$71</c15:sqref>
                  </c15:fullRef>
                </c:ext>
              </c:extLst>
              <c:f>('Labor Force'!$A$2,'Labor Force'!$A$4:$A$22,'Labor Force'!$A$24:$A$28,'Labor Force'!$A$30:$A$35,'Labor Force'!$A$38,'Labor Force'!$A$40:$A$52,'Labor Force'!$A$54:$A$63,'Labor Force'!$A$65:$A$66,'Labor Force'!$A$68,'Labor Force'!$A$71)</c:f>
              <c:strCache>
                <c:ptCount val="16"/>
                <c:pt idx="0">
                  <c:v>Carson</c:v>
                </c:pt>
                <c:pt idx="1">
                  <c:v>Dallam</c:v>
                </c:pt>
                <c:pt idx="2">
                  <c:v>Ector</c:v>
                </c:pt>
                <c:pt idx="3">
                  <c:v>Edwards</c:v>
                </c:pt>
                <c:pt idx="4">
                  <c:v>Hockley</c:v>
                </c:pt>
                <c:pt idx="5">
                  <c:v>Hudspeth</c:v>
                </c:pt>
                <c:pt idx="6">
                  <c:v>Jeff Davis</c:v>
                </c:pt>
                <c:pt idx="7">
                  <c:v>Kent</c:v>
                </c:pt>
                <c:pt idx="8">
                  <c:v>King</c:v>
                </c:pt>
                <c:pt idx="9">
                  <c:v>Midland</c:v>
                </c:pt>
                <c:pt idx="10">
                  <c:v>Moore</c:v>
                </c:pt>
                <c:pt idx="11">
                  <c:v>Presidio</c:v>
                </c:pt>
                <c:pt idx="12">
                  <c:v>Randall</c:v>
                </c:pt>
                <c:pt idx="13">
                  <c:v>Reagan</c:v>
                </c:pt>
                <c:pt idx="14">
                  <c:v>Roberts</c:v>
                </c:pt>
                <c:pt idx="15">
                  <c:v>Sherman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'Labor Force'!$K$2:$K$71</c15:sqref>
                  </c15:fullRef>
                </c:ext>
              </c:extLst>
              <c:f>('Labor Force'!$K$2,'Labor Force'!$K$4:$K$22,'Labor Force'!$K$24:$K$28,'Labor Force'!$K$30:$K$35,'Labor Force'!$K$38,'Labor Force'!$K$40:$K$52,'Labor Force'!$K$54:$K$63,'Labor Force'!$K$65:$K$66,'Labor Force'!$K$68,'Labor Force'!$K$71)</c:f>
              <c:numCache>
                <c:formatCode>#,##0</c:formatCode>
                <c:ptCount val="16"/>
                <c:pt idx="0">
                  <c:v>3065</c:v>
                </c:pt>
                <c:pt idx="1">
                  <c:v>3998</c:v>
                </c:pt>
                <c:pt idx="2">
                  <c:v>75790</c:v>
                </c:pt>
                <c:pt idx="3" formatCode="General">
                  <c:v>857</c:v>
                </c:pt>
                <c:pt idx="4">
                  <c:v>11140</c:v>
                </c:pt>
                <c:pt idx="5" formatCode="General">
                  <c:v>1539</c:v>
                </c:pt>
                <c:pt idx="6">
                  <c:v>1071</c:v>
                </c:pt>
                <c:pt idx="7" formatCode="General">
                  <c:v>465</c:v>
                </c:pt>
                <c:pt idx="8" formatCode="General">
                  <c:v>177</c:v>
                </c:pt>
                <c:pt idx="9">
                  <c:v>84612</c:v>
                </c:pt>
                <c:pt idx="10">
                  <c:v>11176</c:v>
                </c:pt>
                <c:pt idx="11">
                  <c:v>3070</c:v>
                </c:pt>
                <c:pt idx="12">
                  <c:v>69711</c:v>
                </c:pt>
                <c:pt idx="13">
                  <c:v>1675</c:v>
                </c:pt>
                <c:pt idx="14" formatCode="General">
                  <c:v>428</c:v>
                </c:pt>
                <c:pt idx="15">
                  <c:v>1350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2DD9-1B47-89E5-B10404B652CD}"/>
            </c:ext>
          </c:extLst>
        </c:ser>
        <c:ser>
          <c:idx val="10"/>
          <c:order val="10"/>
          <c:tx>
            <c:strRef>
              <c:f>'Labor Force'!$L$1</c:f>
              <c:strCache>
                <c:ptCount val="1"/>
                <c:pt idx="0">
                  <c:v>2017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'Labor Force'!$A$2:$A$71</c15:sqref>
                  </c15:fullRef>
                </c:ext>
              </c:extLst>
              <c:f>('Labor Force'!$A$2,'Labor Force'!$A$4:$A$22,'Labor Force'!$A$24:$A$28,'Labor Force'!$A$30:$A$35,'Labor Force'!$A$38,'Labor Force'!$A$40:$A$52,'Labor Force'!$A$54:$A$63,'Labor Force'!$A$65:$A$66,'Labor Force'!$A$68,'Labor Force'!$A$71)</c:f>
              <c:strCache>
                <c:ptCount val="16"/>
                <c:pt idx="0">
                  <c:v>Carson</c:v>
                </c:pt>
                <c:pt idx="1">
                  <c:v>Dallam</c:v>
                </c:pt>
                <c:pt idx="2">
                  <c:v>Ector</c:v>
                </c:pt>
                <c:pt idx="3">
                  <c:v>Edwards</c:v>
                </c:pt>
                <c:pt idx="4">
                  <c:v>Hockley</c:v>
                </c:pt>
                <c:pt idx="5">
                  <c:v>Hudspeth</c:v>
                </c:pt>
                <c:pt idx="6">
                  <c:v>Jeff Davis</c:v>
                </c:pt>
                <c:pt idx="7">
                  <c:v>Kent</c:v>
                </c:pt>
                <c:pt idx="8">
                  <c:v>King</c:v>
                </c:pt>
                <c:pt idx="9">
                  <c:v>Midland</c:v>
                </c:pt>
                <c:pt idx="10">
                  <c:v>Moore</c:v>
                </c:pt>
                <c:pt idx="11">
                  <c:v>Presidio</c:v>
                </c:pt>
                <c:pt idx="12">
                  <c:v>Randall</c:v>
                </c:pt>
                <c:pt idx="13">
                  <c:v>Reagan</c:v>
                </c:pt>
                <c:pt idx="14">
                  <c:v>Roberts</c:v>
                </c:pt>
                <c:pt idx="15">
                  <c:v>Sherman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'Labor Force'!$L$2:$L$71</c15:sqref>
                  </c15:fullRef>
                </c:ext>
              </c:extLst>
              <c:f>('Labor Force'!$L$2,'Labor Force'!$L$4:$L$22,'Labor Force'!$L$24:$L$28,'Labor Force'!$L$30:$L$35,'Labor Force'!$L$38,'Labor Force'!$L$40:$L$52,'Labor Force'!$L$54:$L$63,'Labor Force'!$L$65:$L$66,'Labor Force'!$L$68,'Labor Force'!$L$71)</c:f>
              <c:numCache>
                <c:formatCode>#,##0</c:formatCode>
                <c:ptCount val="16"/>
                <c:pt idx="0">
                  <c:v>3060</c:v>
                </c:pt>
                <c:pt idx="1">
                  <c:v>4056</c:v>
                </c:pt>
                <c:pt idx="2">
                  <c:v>78116</c:v>
                </c:pt>
                <c:pt idx="3" formatCode="General">
                  <c:v>904</c:v>
                </c:pt>
                <c:pt idx="4">
                  <c:v>11270</c:v>
                </c:pt>
                <c:pt idx="5" formatCode="General">
                  <c:v>1537</c:v>
                </c:pt>
                <c:pt idx="6">
                  <c:v>1052</c:v>
                </c:pt>
                <c:pt idx="7" formatCode="General">
                  <c:v>460</c:v>
                </c:pt>
                <c:pt idx="8" formatCode="General">
                  <c:v>163</c:v>
                </c:pt>
                <c:pt idx="9">
                  <c:v>89359</c:v>
                </c:pt>
                <c:pt idx="10">
                  <c:v>11012</c:v>
                </c:pt>
                <c:pt idx="11">
                  <c:v>3024</c:v>
                </c:pt>
                <c:pt idx="12">
                  <c:v>70283</c:v>
                </c:pt>
                <c:pt idx="13">
                  <c:v>1772</c:v>
                </c:pt>
                <c:pt idx="14" formatCode="General">
                  <c:v>437</c:v>
                </c:pt>
                <c:pt idx="15">
                  <c:v>1289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2DD9-1B47-89E5-B10404B652CD}"/>
            </c:ext>
          </c:extLst>
        </c:ser>
        <c:ser>
          <c:idx val="11"/>
          <c:order val="11"/>
          <c:tx>
            <c:strRef>
              <c:f>'Labor Force'!$M$1</c:f>
              <c:strCache>
                <c:ptCount val="1"/>
                <c:pt idx="0">
                  <c:v>2018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'Labor Force'!$A$2:$A$71</c15:sqref>
                  </c15:fullRef>
                </c:ext>
              </c:extLst>
              <c:f>('Labor Force'!$A$2,'Labor Force'!$A$4:$A$22,'Labor Force'!$A$24:$A$28,'Labor Force'!$A$30:$A$35,'Labor Force'!$A$38,'Labor Force'!$A$40:$A$52,'Labor Force'!$A$54:$A$63,'Labor Force'!$A$65:$A$66,'Labor Force'!$A$68,'Labor Force'!$A$71)</c:f>
              <c:strCache>
                <c:ptCount val="16"/>
                <c:pt idx="0">
                  <c:v>Carson</c:v>
                </c:pt>
                <c:pt idx="1">
                  <c:v>Dallam</c:v>
                </c:pt>
                <c:pt idx="2">
                  <c:v>Ector</c:v>
                </c:pt>
                <c:pt idx="3">
                  <c:v>Edwards</c:v>
                </c:pt>
                <c:pt idx="4">
                  <c:v>Hockley</c:v>
                </c:pt>
                <c:pt idx="5">
                  <c:v>Hudspeth</c:v>
                </c:pt>
                <c:pt idx="6">
                  <c:v>Jeff Davis</c:v>
                </c:pt>
                <c:pt idx="7">
                  <c:v>Kent</c:v>
                </c:pt>
                <c:pt idx="8">
                  <c:v>King</c:v>
                </c:pt>
                <c:pt idx="9">
                  <c:v>Midland</c:v>
                </c:pt>
                <c:pt idx="10">
                  <c:v>Moore</c:v>
                </c:pt>
                <c:pt idx="11">
                  <c:v>Presidio</c:v>
                </c:pt>
                <c:pt idx="12">
                  <c:v>Randall</c:v>
                </c:pt>
                <c:pt idx="13">
                  <c:v>Reagan</c:v>
                </c:pt>
                <c:pt idx="14">
                  <c:v>Roberts</c:v>
                </c:pt>
                <c:pt idx="15">
                  <c:v>Sherman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'Labor Force'!$M$2:$M$71</c15:sqref>
                  </c15:fullRef>
                </c:ext>
              </c:extLst>
              <c:f>('Labor Force'!$M$2,'Labor Force'!$M$4:$M$22,'Labor Force'!$M$24:$M$28,'Labor Force'!$M$30:$M$35,'Labor Force'!$M$38,'Labor Force'!$M$40:$M$52,'Labor Force'!$M$54:$M$63,'Labor Force'!$M$65:$M$66,'Labor Force'!$M$68,'Labor Force'!$M$71)</c:f>
              <c:numCache>
                <c:formatCode>#,##0</c:formatCode>
                <c:ptCount val="16"/>
                <c:pt idx="0">
                  <c:v>3040</c:v>
                </c:pt>
                <c:pt idx="1">
                  <c:v>4076</c:v>
                </c:pt>
                <c:pt idx="2">
                  <c:v>85113</c:v>
                </c:pt>
                <c:pt idx="3">
                  <c:v>892</c:v>
                </c:pt>
                <c:pt idx="4">
                  <c:v>11563</c:v>
                </c:pt>
                <c:pt idx="5">
                  <c:v>1666</c:v>
                </c:pt>
                <c:pt idx="6">
                  <c:v>1082</c:v>
                </c:pt>
                <c:pt idx="7">
                  <c:v>458</c:v>
                </c:pt>
                <c:pt idx="8">
                  <c:v>214</c:v>
                </c:pt>
                <c:pt idx="9">
                  <c:v>102278</c:v>
                </c:pt>
                <c:pt idx="10">
                  <c:v>11040</c:v>
                </c:pt>
                <c:pt idx="11">
                  <c:v>3050</c:v>
                </c:pt>
                <c:pt idx="12">
                  <c:v>71377</c:v>
                </c:pt>
                <c:pt idx="13">
                  <c:v>1896</c:v>
                </c:pt>
                <c:pt idx="14">
                  <c:v>436</c:v>
                </c:pt>
                <c:pt idx="15">
                  <c:v>1336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2DD9-1B47-89E5-B10404B652CD}"/>
            </c:ext>
          </c:extLst>
        </c:ser>
        <c:ser>
          <c:idx val="12"/>
          <c:order val="12"/>
          <c:tx>
            <c:strRef>
              <c:f>'Labor Force'!$N$1</c:f>
              <c:strCache>
                <c:ptCount val="1"/>
                <c:pt idx="0">
                  <c:v>2019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'Labor Force'!$A$2:$A$71</c15:sqref>
                  </c15:fullRef>
                </c:ext>
              </c:extLst>
              <c:f>('Labor Force'!$A$2,'Labor Force'!$A$4:$A$22,'Labor Force'!$A$24:$A$28,'Labor Force'!$A$30:$A$35,'Labor Force'!$A$38,'Labor Force'!$A$40:$A$52,'Labor Force'!$A$54:$A$63,'Labor Force'!$A$65:$A$66,'Labor Force'!$A$68,'Labor Force'!$A$71)</c:f>
              <c:strCache>
                <c:ptCount val="16"/>
                <c:pt idx="0">
                  <c:v>Carson</c:v>
                </c:pt>
                <c:pt idx="1">
                  <c:v>Dallam</c:v>
                </c:pt>
                <c:pt idx="2">
                  <c:v>Ector</c:v>
                </c:pt>
                <c:pt idx="3">
                  <c:v>Edwards</c:v>
                </c:pt>
                <c:pt idx="4">
                  <c:v>Hockley</c:v>
                </c:pt>
                <c:pt idx="5">
                  <c:v>Hudspeth</c:v>
                </c:pt>
                <c:pt idx="6">
                  <c:v>Jeff Davis</c:v>
                </c:pt>
                <c:pt idx="7">
                  <c:v>Kent</c:v>
                </c:pt>
                <c:pt idx="8">
                  <c:v>King</c:v>
                </c:pt>
                <c:pt idx="9">
                  <c:v>Midland</c:v>
                </c:pt>
                <c:pt idx="10">
                  <c:v>Moore</c:v>
                </c:pt>
                <c:pt idx="11">
                  <c:v>Presidio</c:v>
                </c:pt>
                <c:pt idx="12">
                  <c:v>Randall</c:v>
                </c:pt>
                <c:pt idx="13">
                  <c:v>Reagan</c:v>
                </c:pt>
                <c:pt idx="14">
                  <c:v>Roberts</c:v>
                </c:pt>
                <c:pt idx="15">
                  <c:v>Sherman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'Labor Force'!$N$2:$N$71</c15:sqref>
                  </c15:fullRef>
                </c:ext>
              </c:extLst>
              <c:f>('Labor Force'!$N$2,'Labor Force'!$N$4:$N$22,'Labor Force'!$N$24:$N$28,'Labor Force'!$N$30:$N$35,'Labor Force'!$N$38,'Labor Force'!$N$40:$N$52,'Labor Force'!$N$54:$N$63,'Labor Force'!$N$65:$N$66,'Labor Force'!$N$68,'Labor Force'!$N$71)</c:f>
              <c:numCache>
                <c:formatCode>#,##0</c:formatCode>
                <c:ptCount val="16"/>
                <c:pt idx="0">
                  <c:v>3011</c:v>
                </c:pt>
                <c:pt idx="1">
                  <c:v>3918</c:v>
                </c:pt>
                <c:pt idx="2">
                  <c:v>88186</c:v>
                </c:pt>
                <c:pt idx="3">
                  <c:v>1054</c:v>
                </c:pt>
                <c:pt idx="4">
                  <c:v>11290</c:v>
                </c:pt>
                <c:pt idx="5">
                  <c:v>1827</c:v>
                </c:pt>
                <c:pt idx="6">
                  <c:v>1040</c:v>
                </c:pt>
                <c:pt idx="7">
                  <c:v>478</c:v>
                </c:pt>
                <c:pt idx="8">
                  <c:v>233</c:v>
                </c:pt>
                <c:pt idx="9">
                  <c:v>107495</c:v>
                </c:pt>
                <c:pt idx="10">
                  <c:v>10915</c:v>
                </c:pt>
                <c:pt idx="11">
                  <c:v>3104</c:v>
                </c:pt>
                <c:pt idx="12">
                  <c:v>72066</c:v>
                </c:pt>
                <c:pt idx="13">
                  <c:v>1909</c:v>
                </c:pt>
                <c:pt idx="14">
                  <c:v>418</c:v>
                </c:pt>
                <c:pt idx="15">
                  <c:v>1379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2DD9-1B47-89E5-B10404B652CD}"/>
            </c:ext>
          </c:extLst>
        </c:ser>
        <c:ser>
          <c:idx val="13"/>
          <c:order val="13"/>
          <c:tx>
            <c:strRef>
              <c:f>'Labor Force'!$O$1</c:f>
              <c:strCache>
                <c:ptCount val="1"/>
                <c:pt idx="0">
                  <c:v>2020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'Labor Force'!$A$2:$A$71</c15:sqref>
                  </c15:fullRef>
                </c:ext>
              </c:extLst>
              <c:f>('Labor Force'!$A$2,'Labor Force'!$A$4:$A$22,'Labor Force'!$A$24:$A$28,'Labor Force'!$A$30:$A$35,'Labor Force'!$A$38,'Labor Force'!$A$40:$A$52,'Labor Force'!$A$54:$A$63,'Labor Force'!$A$65:$A$66,'Labor Force'!$A$68,'Labor Force'!$A$71)</c:f>
              <c:strCache>
                <c:ptCount val="16"/>
                <c:pt idx="0">
                  <c:v>Carson</c:v>
                </c:pt>
                <c:pt idx="1">
                  <c:v>Dallam</c:v>
                </c:pt>
                <c:pt idx="2">
                  <c:v>Ector</c:v>
                </c:pt>
                <c:pt idx="3">
                  <c:v>Edwards</c:v>
                </c:pt>
                <c:pt idx="4">
                  <c:v>Hockley</c:v>
                </c:pt>
                <c:pt idx="5">
                  <c:v>Hudspeth</c:v>
                </c:pt>
                <c:pt idx="6">
                  <c:v>Jeff Davis</c:v>
                </c:pt>
                <c:pt idx="7">
                  <c:v>Kent</c:v>
                </c:pt>
                <c:pt idx="8">
                  <c:v>King</c:v>
                </c:pt>
                <c:pt idx="9">
                  <c:v>Midland</c:v>
                </c:pt>
                <c:pt idx="10">
                  <c:v>Moore</c:v>
                </c:pt>
                <c:pt idx="11">
                  <c:v>Presidio</c:v>
                </c:pt>
                <c:pt idx="12">
                  <c:v>Randall</c:v>
                </c:pt>
                <c:pt idx="13">
                  <c:v>Reagan</c:v>
                </c:pt>
                <c:pt idx="14">
                  <c:v>Roberts</c:v>
                </c:pt>
                <c:pt idx="15">
                  <c:v>Sherman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'Labor Force'!$O$2:$O$71</c15:sqref>
                  </c15:fullRef>
                </c:ext>
              </c:extLst>
              <c:f>('Labor Force'!$O$2,'Labor Force'!$O$4:$O$22,'Labor Force'!$O$24:$O$28,'Labor Force'!$O$30:$O$35,'Labor Force'!$O$38,'Labor Force'!$O$40:$O$52,'Labor Force'!$O$54:$O$63,'Labor Force'!$O$65:$O$66,'Labor Force'!$O$68,'Labor Force'!$O$71)</c:f>
              <c:numCache>
                <c:formatCode>###,##0</c:formatCode>
                <c:ptCount val="16"/>
                <c:pt idx="0">
                  <c:v>2930</c:v>
                </c:pt>
                <c:pt idx="1">
                  <c:v>3750</c:v>
                </c:pt>
                <c:pt idx="2">
                  <c:v>82852</c:v>
                </c:pt>
                <c:pt idx="3">
                  <c:v>1251</c:v>
                </c:pt>
                <c:pt idx="4">
                  <c:v>10671</c:v>
                </c:pt>
                <c:pt idx="5">
                  <c:v>1855</c:v>
                </c:pt>
                <c:pt idx="6">
                  <c:v>975</c:v>
                </c:pt>
                <c:pt idx="7">
                  <c:v>458</c:v>
                </c:pt>
                <c:pt idx="8">
                  <c:v>236</c:v>
                </c:pt>
                <c:pt idx="9">
                  <c:v>98237</c:v>
                </c:pt>
                <c:pt idx="10">
                  <c:v>10578</c:v>
                </c:pt>
                <c:pt idx="11">
                  <c:v>3231</c:v>
                </c:pt>
                <c:pt idx="12">
                  <c:v>72380</c:v>
                </c:pt>
                <c:pt idx="13">
                  <c:v>1815</c:v>
                </c:pt>
                <c:pt idx="14">
                  <c:v>414</c:v>
                </c:pt>
                <c:pt idx="15">
                  <c:v>1307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2DD9-1B47-89E5-B10404B652CD}"/>
            </c:ext>
          </c:extLst>
        </c:ser>
        <c:ser>
          <c:idx val="14"/>
          <c:order val="14"/>
          <c:tx>
            <c:strRef>
              <c:f>'Labor Force'!$P$1</c:f>
              <c:strCache>
                <c:ptCount val="1"/>
                <c:pt idx="0">
                  <c:v> 2,021 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'Labor Force'!$A$2:$A$71</c15:sqref>
                  </c15:fullRef>
                </c:ext>
              </c:extLst>
              <c:f>('Labor Force'!$A$2,'Labor Force'!$A$4:$A$22,'Labor Force'!$A$24:$A$28,'Labor Force'!$A$30:$A$35,'Labor Force'!$A$38,'Labor Force'!$A$40:$A$52,'Labor Force'!$A$54:$A$63,'Labor Force'!$A$65:$A$66,'Labor Force'!$A$68,'Labor Force'!$A$71)</c:f>
              <c:strCache>
                <c:ptCount val="16"/>
                <c:pt idx="0">
                  <c:v>Carson</c:v>
                </c:pt>
                <c:pt idx="1">
                  <c:v>Dallam</c:v>
                </c:pt>
                <c:pt idx="2">
                  <c:v>Ector</c:v>
                </c:pt>
                <c:pt idx="3">
                  <c:v>Edwards</c:v>
                </c:pt>
                <c:pt idx="4">
                  <c:v>Hockley</c:v>
                </c:pt>
                <c:pt idx="5">
                  <c:v>Hudspeth</c:v>
                </c:pt>
                <c:pt idx="6">
                  <c:v>Jeff Davis</c:v>
                </c:pt>
                <c:pt idx="7">
                  <c:v>Kent</c:v>
                </c:pt>
                <c:pt idx="8">
                  <c:v>King</c:v>
                </c:pt>
                <c:pt idx="9">
                  <c:v>Midland</c:v>
                </c:pt>
                <c:pt idx="10">
                  <c:v>Moore</c:v>
                </c:pt>
                <c:pt idx="11">
                  <c:v>Presidio</c:v>
                </c:pt>
                <c:pt idx="12">
                  <c:v>Randall</c:v>
                </c:pt>
                <c:pt idx="13">
                  <c:v>Reagan</c:v>
                </c:pt>
                <c:pt idx="14">
                  <c:v>Roberts</c:v>
                </c:pt>
                <c:pt idx="15">
                  <c:v>Sherman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'Labor Force'!$P$2:$P$71</c15:sqref>
                  </c15:fullRef>
                </c:ext>
              </c:extLst>
              <c:f>('Labor Force'!$P$2,'Labor Force'!$P$4:$P$22,'Labor Force'!$P$24:$P$28,'Labor Force'!$P$30:$P$35,'Labor Force'!$P$38,'Labor Force'!$P$40:$P$52,'Labor Force'!$P$54:$P$63,'Labor Force'!$P$65:$P$66,'Labor Force'!$P$68,'Labor Force'!$P$71)</c:f>
              <c:numCache>
                <c:formatCode>_(* #,##0_);_(* \(#,##0\);_(* "-"??_);_(@_)</c:formatCode>
                <c:ptCount val="16"/>
                <c:pt idx="0">
                  <c:v>2958</c:v>
                </c:pt>
                <c:pt idx="1">
                  <c:v>3803</c:v>
                </c:pt>
                <c:pt idx="2">
                  <c:v>80507</c:v>
                </c:pt>
                <c:pt idx="3">
                  <c:v>1265</c:v>
                </c:pt>
                <c:pt idx="4">
                  <c:v>10657</c:v>
                </c:pt>
                <c:pt idx="5">
                  <c:v>1849</c:v>
                </c:pt>
                <c:pt idx="6">
                  <c:v>1023</c:v>
                </c:pt>
                <c:pt idx="7">
                  <c:v>447</c:v>
                </c:pt>
                <c:pt idx="8">
                  <c:v>448</c:v>
                </c:pt>
                <c:pt idx="9">
                  <c:v>99301</c:v>
                </c:pt>
                <c:pt idx="10">
                  <c:v>10983</c:v>
                </c:pt>
                <c:pt idx="11">
                  <c:v>3101</c:v>
                </c:pt>
                <c:pt idx="12">
                  <c:v>74603</c:v>
                </c:pt>
                <c:pt idx="13">
                  <c:v>1653</c:v>
                </c:pt>
                <c:pt idx="14">
                  <c:v>399</c:v>
                </c:pt>
                <c:pt idx="15">
                  <c:v>1408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2DD9-1B47-89E5-B10404B652CD}"/>
            </c:ext>
          </c:extLst>
        </c:ser>
        <c:ser>
          <c:idx val="15"/>
          <c:order val="15"/>
          <c:tx>
            <c:strRef>
              <c:f>'Labor Force'!$R$1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'Labor Force'!$A$2:$A$71</c15:sqref>
                  </c15:fullRef>
                </c:ext>
              </c:extLst>
              <c:f>('Labor Force'!$A$2,'Labor Force'!$A$4:$A$22,'Labor Force'!$A$24:$A$28,'Labor Force'!$A$30:$A$35,'Labor Force'!$A$38,'Labor Force'!$A$40:$A$52,'Labor Force'!$A$54:$A$63,'Labor Force'!$A$65:$A$66,'Labor Force'!$A$68,'Labor Force'!$A$71)</c:f>
              <c:strCache>
                <c:ptCount val="16"/>
                <c:pt idx="0">
                  <c:v>Carson</c:v>
                </c:pt>
                <c:pt idx="1">
                  <c:v>Dallam</c:v>
                </c:pt>
                <c:pt idx="2">
                  <c:v>Ector</c:v>
                </c:pt>
                <c:pt idx="3">
                  <c:v>Edwards</c:v>
                </c:pt>
                <c:pt idx="4">
                  <c:v>Hockley</c:v>
                </c:pt>
                <c:pt idx="5">
                  <c:v>Hudspeth</c:v>
                </c:pt>
                <c:pt idx="6">
                  <c:v>Jeff Davis</c:v>
                </c:pt>
                <c:pt idx="7">
                  <c:v>Kent</c:v>
                </c:pt>
                <c:pt idx="8">
                  <c:v>King</c:v>
                </c:pt>
                <c:pt idx="9">
                  <c:v>Midland</c:v>
                </c:pt>
                <c:pt idx="10">
                  <c:v>Moore</c:v>
                </c:pt>
                <c:pt idx="11">
                  <c:v>Presidio</c:v>
                </c:pt>
                <c:pt idx="12">
                  <c:v>Randall</c:v>
                </c:pt>
                <c:pt idx="13">
                  <c:v>Reagan</c:v>
                </c:pt>
                <c:pt idx="14">
                  <c:v>Roberts</c:v>
                </c:pt>
                <c:pt idx="15">
                  <c:v>Sherman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'Labor Force'!$R$2:$R$71</c15:sqref>
                  </c15:fullRef>
                </c:ext>
              </c:extLst>
              <c:f>('Labor Force'!$R$2,'Labor Force'!$R$4:$R$22,'Labor Force'!$R$24:$R$28,'Labor Force'!$R$30:$R$35,'Labor Force'!$R$38,'Labor Force'!$R$40:$R$52,'Labor Force'!$R$54:$R$63,'Labor Force'!$R$65:$R$66,'Labor Force'!$R$68,'Labor Force'!$R$71)</c:f>
              <c:numCache>
                <c:formatCode>#,##0</c:formatCode>
                <c:ptCount val="16"/>
                <c:pt idx="0">
                  <c:v>3158.7333333333331</c:v>
                </c:pt>
                <c:pt idx="1">
                  <c:v>3816</c:v>
                </c:pt>
                <c:pt idx="2">
                  <c:v>77565.733333333337</c:v>
                </c:pt>
                <c:pt idx="3">
                  <c:v>1008.4166666666666</c:v>
                </c:pt>
                <c:pt idx="4">
                  <c:v>11621.533333333333</c:v>
                </c:pt>
                <c:pt idx="5">
                  <c:v>1537.4</c:v>
                </c:pt>
                <c:pt idx="6">
                  <c:v>1129.4000000000001</c:v>
                </c:pt>
                <c:pt idx="7">
                  <c:v>486.53333333333336</c:v>
                </c:pt>
                <c:pt idx="8">
                  <c:v>233</c:v>
                </c:pt>
                <c:pt idx="9">
                  <c:v>87044</c:v>
                </c:pt>
                <c:pt idx="10">
                  <c:v>11219.2</c:v>
                </c:pt>
                <c:pt idx="11">
                  <c:v>3432.4</c:v>
                </c:pt>
                <c:pt idx="12">
                  <c:v>70033.666666666672</c:v>
                </c:pt>
                <c:pt idx="13">
                  <c:v>1989.2</c:v>
                </c:pt>
                <c:pt idx="14">
                  <c:v>484.2</c:v>
                </c:pt>
                <c:pt idx="15">
                  <c:v>1403.6666666666667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DD9-1B47-89E5-B10404B652CD}"/>
            </c:ext>
          </c:extLst>
        </c:ser>
        <c:ser>
          <c:idx val="16"/>
          <c:order val="16"/>
          <c:tx>
            <c:strRef>
              <c:f>'Labor Force'!$S$1</c:f>
              <c:strCache>
                <c:ptCount val="1"/>
                <c:pt idx="0">
                  <c:v>Total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'Labor Force'!$A$2:$A$71</c15:sqref>
                  </c15:fullRef>
                </c:ext>
              </c:extLst>
              <c:f>('Labor Force'!$A$2,'Labor Force'!$A$4:$A$22,'Labor Force'!$A$24:$A$28,'Labor Force'!$A$30:$A$35,'Labor Force'!$A$38,'Labor Force'!$A$40:$A$52,'Labor Force'!$A$54:$A$63,'Labor Force'!$A$65:$A$66,'Labor Force'!$A$68,'Labor Force'!$A$71)</c:f>
              <c:strCache>
                <c:ptCount val="16"/>
                <c:pt idx="0">
                  <c:v>Carson</c:v>
                </c:pt>
                <c:pt idx="1">
                  <c:v>Dallam</c:v>
                </c:pt>
                <c:pt idx="2">
                  <c:v>Ector</c:v>
                </c:pt>
                <c:pt idx="3">
                  <c:v>Edwards</c:v>
                </c:pt>
                <c:pt idx="4">
                  <c:v>Hockley</c:v>
                </c:pt>
                <c:pt idx="5">
                  <c:v>Hudspeth</c:v>
                </c:pt>
                <c:pt idx="6">
                  <c:v>Jeff Davis</c:v>
                </c:pt>
                <c:pt idx="7">
                  <c:v>Kent</c:v>
                </c:pt>
                <c:pt idx="8">
                  <c:v>King</c:v>
                </c:pt>
                <c:pt idx="9">
                  <c:v>Midland</c:v>
                </c:pt>
                <c:pt idx="10">
                  <c:v>Moore</c:v>
                </c:pt>
                <c:pt idx="11">
                  <c:v>Presidio</c:v>
                </c:pt>
                <c:pt idx="12">
                  <c:v>Randall</c:v>
                </c:pt>
                <c:pt idx="13">
                  <c:v>Reagan</c:v>
                </c:pt>
                <c:pt idx="14">
                  <c:v>Roberts</c:v>
                </c:pt>
                <c:pt idx="15">
                  <c:v>Sherman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'Labor Force'!$S$2:$S$71</c15:sqref>
                  </c15:fullRef>
                </c:ext>
              </c:extLst>
              <c:f>('Labor Force'!$S$2,'Labor Force'!$S$4:$S$22,'Labor Force'!$S$24:$S$28,'Labor Force'!$S$30:$S$35,'Labor Force'!$S$38,'Labor Force'!$S$40:$S$52,'Labor Force'!$S$54:$S$63,'Labor Force'!$S$65:$S$66,'Labor Force'!$S$68,'Labor Force'!$S$71)</c:f>
              <c:numCache>
                <c:formatCode>#,##0</c:formatCode>
                <c:ptCount val="16"/>
                <c:pt idx="0">
                  <c:v>47381</c:v>
                </c:pt>
                <c:pt idx="1">
                  <c:v>57240</c:v>
                </c:pt>
                <c:pt idx="2">
                  <c:v>1163486</c:v>
                </c:pt>
                <c:pt idx="3">
                  <c:v>12101</c:v>
                </c:pt>
                <c:pt idx="4">
                  <c:v>174323</c:v>
                </c:pt>
                <c:pt idx="5">
                  <c:v>23061</c:v>
                </c:pt>
                <c:pt idx="6">
                  <c:v>16941</c:v>
                </c:pt>
                <c:pt idx="7">
                  <c:v>7298</c:v>
                </c:pt>
                <c:pt idx="8">
                  <c:v>3495</c:v>
                </c:pt>
                <c:pt idx="9">
                  <c:v>1305660</c:v>
                </c:pt>
                <c:pt idx="10">
                  <c:v>168288</c:v>
                </c:pt>
                <c:pt idx="11">
                  <c:v>51486</c:v>
                </c:pt>
                <c:pt idx="12">
                  <c:v>1050505</c:v>
                </c:pt>
                <c:pt idx="13">
                  <c:v>29838</c:v>
                </c:pt>
                <c:pt idx="14">
                  <c:v>7263</c:v>
                </c:pt>
                <c:pt idx="15">
                  <c:v>21055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2DD9-1B47-89E5-B10404B65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0829263"/>
        <c:axId val="1410492575"/>
        <c:extLst/>
      </c:barChart>
      <c:catAx>
        <c:axId val="141082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492575"/>
        <c:crosses val="autoZero"/>
        <c:auto val="1"/>
        <c:lblAlgn val="ctr"/>
        <c:lblOffset val="100"/>
        <c:noMultiLvlLbl val="0"/>
      </c:catAx>
      <c:valAx>
        <c:axId val="141049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2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  <a:r>
              <a:rPr lang="en-US" baseline="0"/>
              <a:t>CMV Fatalities (2007-2020)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'CMV Fatal'!$B$73</c:f>
              <c:numCache>
                <c:formatCode>General</c:formatCode>
                <c:ptCount val="1"/>
                <c:pt idx="0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8-4255-8DD8-C75107141BA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'CMV Fatal'!$C$73</c:f>
              <c:numCache>
                <c:formatCode>General</c:formatCode>
                <c:ptCount val="1"/>
                <c:pt idx="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8-4255-8DD8-C75107141BA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'CMV Fatal'!$D$73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88-4255-8DD8-C75107141BA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'CMV Fatal'!$E$73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88-4255-8DD8-C75107141BA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'CMV Fatal'!$F$73</c:f>
              <c:numCache>
                <c:formatCode>General</c:formatCode>
                <c:ptCount val="1"/>
                <c:pt idx="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88-4255-8DD8-C75107141BAF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'CMV Fatal'!$G$73</c:f>
              <c:numCache>
                <c:formatCode>General</c:formatCode>
                <c:ptCount val="1"/>
                <c:pt idx="0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88-4255-8DD8-C75107141BAF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'CMV Fatal'!$H$73</c:f>
              <c:numCache>
                <c:formatCode>General</c:formatCode>
                <c:ptCount val="1"/>
                <c:pt idx="0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88-4255-8DD8-C75107141BAF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'CMV Fatal'!$I$73</c:f>
              <c:numCache>
                <c:formatCode>General</c:formatCode>
                <c:ptCount val="1"/>
                <c:pt idx="0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88-4255-8DD8-C75107141BAF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'CMV Fatal'!$J$73</c:f>
              <c:numCache>
                <c:formatCode>General</c:formatCode>
                <c:ptCount val="1"/>
                <c:pt idx="0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188-4255-8DD8-C75107141BAF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'CMV Fatal'!$K$73</c:f>
              <c:numCache>
                <c:formatCode>General</c:formatCode>
                <c:ptCount val="1"/>
                <c:pt idx="0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188-4255-8DD8-C75107141BAF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'CMV Fatal'!$L$73</c:f>
              <c:numCache>
                <c:formatCode>General</c:formatCode>
                <c:ptCount val="1"/>
                <c:pt idx="0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188-4255-8DD8-C75107141BAF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'CMV Fatal'!$M$73</c:f>
              <c:numCache>
                <c:formatCode>General</c:formatCode>
                <c:ptCount val="1"/>
                <c:pt idx="0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188-4255-8DD8-C75107141BAF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'CMV Fatal'!$N$73</c:f>
              <c:numCache>
                <c:formatCode>General</c:formatCode>
                <c:ptCount val="1"/>
                <c:pt idx="0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188-4255-8DD8-C75107141BAF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'CMV Fatal'!$O$73</c:f>
              <c:numCache>
                <c:formatCode>General</c:formatCode>
                <c:ptCount val="1"/>
                <c:pt idx="0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188-4255-8DD8-C75107141BAF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'CMV Fatal'!$P$73</c:f>
              <c:numCache>
                <c:formatCode>General</c:formatCode>
                <c:ptCount val="1"/>
                <c:pt idx="0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5-49D8-B188-6EBB5D33D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706191"/>
        <c:axId val="703622223"/>
      </c:barChart>
      <c:catAx>
        <c:axId val="81570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622223"/>
        <c:crosses val="autoZero"/>
        <c:auto val="1"/>
        <c:lblAlgn val="ctr"/>
        <c:lblOffset val="100"/>
        <c:noMultiLvlLbl val="0"/>
      </c:catAx>
      <c:valAx>
        <c:axId val="70362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70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CMV Fatalities</a:t>
            </a:r>
            <a:r>
              <a:rPr lang="en-US" baseline="0"/>
              <a:t> Top 15 counties (2007-2020)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6"/>
          <c:order val="16"/>
          <c:tx>
            <c:strRef>
              <c:f>'CMV Fatal'!$S$1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'CMV Fatal'!$A$2:$A$71</c15:sqref>
                  </c15:fullRef>
                </c:ext>
              </c:extLst>
              <c:f>('CMV Fatal'!$A$2,'CMV Fatal'!$A$17,'CMV Fatal'!$A$24,'CMV Fatal'!$A$27:$A$28,'CMV Fatal'!$A$37,'CMV Fatal'!$A$39,'CMV Fatal'!$A$42,'CMV Fatal'!$A$46,'CMV Fatal'!$A$48:$A$49,'CMV Fatal'!$A$53,'CMV Fatal'!$A$63,'CMV Fatal'!$A$69:$A$70)</c:f>
              <c:strCache>
                <c:ptCount val="15"/>
                <c:pt idx="0">
                  <c:v>Andrews</c:v>
                </c:pt>
                <c:pt idx="1">
                  <c:v>Ector</c:v>
                </c:pt>
                <c:pt idx="2">
                  <c:v>Gray</c:v>
                </c:pt>
                <c:pt idx="3">
                  <c:v>Howard</c:v>
                </c:pt>
                <c:pt idx="4">
                  <c:v>Hudspeth</c:v>
                </c:pt>
                <c:pt idx="5">
                  <c:v>Lubbock</c:v>
                </c:pt>
                <c:pt idx="6">
                  <c:v>Martin</c:v>
                </c:pt>
                <c:pt idx="7">
                  <c:v>Midland</c:v>
                </c:pt>
                <c:pt idx="8">
                  <c:v>Nolan</c:v>
                </c:pt>
                <c:pt idx="9">
                  <c:v>Pecos</c:v>
                </c:pt>
                <c:pt idx="10">
                  <c:v>Potter</c:v>
                </c:pt>
                <c:pt idx="11">
                  <c:v>Reeves</c:v>
                </c:pt>
                <c:pt idx="12">
                  <c:v>Taylor</c:v>
                </c:pt>
                <c:pt idx="13">
                  <c:v>Ward</c:v>
                </c:pt>
                <c:pt idx="14">
                  <c:v>Winkler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Fatal'!$S$2:$S$71</c15:sqref>
                  </c15:fullRef>
                </c:ext>
              </c:extLst>
              <c:f>('CMV Fatal'!$S$2,'CMV Fatal'!$S$17,'CMV Fatal'!$S$24,'CMV Fatal'!$S$27:$S$28,'CMV Fatal'!$S$37,'CMV Fatal'!$S$39,'CMV Fatal'!$S$42,'CMV Fatal'!$S$46,'CMV Fatal'!$S$48:$S$49,'CMV Fatal'!$S$53,'CMV Fatal'!$S$63,'CMV Fatal'!$S$69:$S$70)</c:f>
              <c:numCache>
                <c:formatCode>General</c:formatCode>
                <c:ptCount val="15"/>
                <c:pt idx="0">
                  <c:v>57</c:v>
                </c:pt>
                <c:pt idx="1">
                  <c:v>130</c:v>
                </c:pt>
                <c:pt idx="2">
                  <c:v>35</c:v>
                </c:pt>
                <c:pt idx="3">
                  <c:v>55</c:v>
                </c:pt>
                <c:pt idx="4">
                  <c:v>46</c:v>
                </c:pt>
                <c:pt idx="5">
                  <c:v>64</c:v>
                </c:pt>
                <c:pt idx="6">
                  <c:v>46</c:v>
                </c:pt>
                <c:pt idx="7">
                  <c:v>151</c:v>
                </c:pt>
                <c:pt idx="8">
                  <c:v>42</c:v>
                </c:pt>
                <c:pt idx="9">
                  <c:v>40</c:v>
                </c:pt>
                <c:pt idx="10">
                  <c:v>55</c:v>
                </c:pt>
                <c:pt idx="11">
                  <c:v>91</c:v>
                </c:pt>
                <c:pt idx="12">
                  <c:v>45</c:v>
                </c:pt>
                <c:pt idx="13">
                  <c:v>42</c:v>
                </c:pt>
                <c:pt idx="1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E20-4A05-938A-861B180B4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22415"/>
        <c:axId val="15139180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'CMV Fatal'!$B$1</c15:sqref>
                        </c15:formulaRef>
                      </c:ext>
                    </c:extLst>
                    <c:strCache>
                      <c:ptCount val="1"/>
                      <c:pt idx="0">
                        <c:v>2007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'CMV Fatal'!$A$2:$A$71</c15:sqref>
                        </c15:fullRef>
                        <c15:formulaRef>
                          <c15:sqref>('CMV Fatal'!$A$2,'CMV Fatal'!$A$17,'CMV Fatal'!$A$24,'CMV Fatal'!$A$27:$A$28,'CMV Fatal'!$A$37,'CMV Fatal'!$A$39,'CMV Fatal'!$A$42,'CMV Fatal'!$A$46,'CMV Fatal'!$A$48:$A$49,'CMV Fatal'!$A$53,'CMV Fatal'!$A$63,'CMV Fatal'!$A$69:$A$70)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Gray</c:v>
                      </c:pt>
                      <c:pt idx="3">
                        <c:v>Howard</c:v>
                      </c:pt>
                      <c:pt idx="4">
                        <c:v>Hudspeth</c:v>
                      </c:pt>
                      <c:pt idx="5">
                        <c:v>Lubbock</c:v>
                      </c:pt>
                      <c:pt idx="6">
                        <c:v>Martin</c:v>
                      </c:pt>
                      <c:pt idx="7">
                        <c:v>Midland</c:v>
                      </c:pt>
                      <c:pt idx="8">
                        <c:v>Nolan</c:v>
                      </c:pt>
                      <c:pt idx="9">
                        <c:v>Pecos</c:v>
                      </c:pt>
                      <c:pt idx="10">
                        <c:v>Potter</c:v>
                      </c:pt>
                      <c:pt idx="11">
                        <c:v>Reeves</c:v>
                      </c:pt>
                      <c:pt idx="12">
                        <c:v>Taylor</c:v>
                      </c:pt>
                      <c:pt idx="13">
                        <c:v>Ward</c:v>
                      </c:pt>
                      <c:pt idx="14">
                        <c:v>Winkler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'CMV Fatal'!$B$2:$B$71</c15:sqref>
                        </c15:fullRef>
                        <c15:formulaRef>
                          <c15:sqref>('CMV Fatal'!$B$2,'CMV Fatal'!$B$17,'CMV Fatal'!$B$24,'CMV Fatal'!$B$27:$B$28,'CMV Fatal'!$B$37,'CMV Fatal'!$B$39,'CMV Fatal'!$B$42,'CMV Fatal'!$B$46,'CMV Fatal'!$B$48:$B$49,'CMV Fatal'!$B$53,'CMV Fatal'!$B$63,'CMV Fatal'!$B$69:$B$70)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4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6</c:v>
                      </c:pt>
                      <c:pt idx="12">
                        <c:v>8</c:v>
                      </c:pt>
                      <c:pt idx="13">
                        <c:v>0</c:v>
                      </c:pt>
                      <c:pt idx="14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E20-4A05-938A-861B180B472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Fatal'!$C$1</c15:sqref>
                        </c15:formulaRef>
                      </c:ext>
                    </c:extLst>
                    <c:strCache>
                      <c:ptCount val="1"/>
                      <c:pt idx="0">
                        <c:v>2008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Fatal'!$A$2:$A$71</c15:sqref>
                        </c15:fullRef>
                        <c15:formulaRef>
                          <c15:sqref>('CMV Fatal'!$A$2,'CMV Fatal'!$A$17,'CMV Fatal'!$A$24,'CMV Fatal'!$A$27:$A$28,'CMV Fatal'!$A$37,'CMV Fatal'!$A$39,'CMV Fatal'!$A$42,'CMV Fatal'!$A$46,'CMV Fatal'!$A$48:$A$49,'CMV Fatal'!$A$53,'CMV Fatal'!$A$63,'CMV Fatal'!$A$69:$A$70)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Gray</c:v>
                      </c:pt>
                      <c:pt idx="3">
                        <c:v>Howard</c:v>
                      </c:pt>
                      <c:pt idx="4">
                        <c:v>Hudspeth</c:v>
                      </c:pt>
                      <c:pt idx="5">
                        <c:v>Lubbock</c:v>
                      </c:pt>
                      <c:pt idx="6">
                        <c:v>Martin</c:v>
                      </c:pt>
                      <c:pt idx="7">
                        <c:v>Midland</c:v>
                      </c:pt>
                      <c:pt idx="8">
                        <c:v>Nolan</c:v>
                      </c:pt>
                      <c:pt idx="9">
                        <c:v>Pecos</c:v>
                      </c:pt>
                      <c:pt idx="10">
                        <c:v>Potter</c:v>
                      </c:pt>
                      <c:pt idx="11">
                        <c:v>Reeves</c:v>
                      </c:pt>
                      <c:pt idx="12">
                        <c:v>Taylor</c:v>
                      </c:pt>
                      <c:pt idx="13">
                        <c:v>Ward</c:v>
                      </c:pt>
                      <c:pt idx="14">
                        <c:v>Winkler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Fatal'!$C$2:$C$71</c15:sqref>
                        </c15:fullRef>
                        <c15:formulaRef>
                          <c15:sqref>('CMV Fatal'!$C$2,'CMV Fatal'!$C$17,'CMV Fatal'!$C$24,'CMV Fatal'!$C$27:$C$28,'CMV Fatal'!$C$37,'CMV Fatal'!$C$39,'CMV Fatal'!$C$42,'CMV Fatal'!$C$46,'CMV Fatal'!$C$48:$C$49,'CMV Fatal'!$C$53,'CMV Fatal'!$C$63,'CMV Fatal'!$C$69:$C$70)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4</c:v>
                      </c:pt>
                      <c:pt idx="8">
                        <c:v>5</c:v>
                      </c:pt>
                      <c:pt idx="9">
                        <c:v>2</c:v>
                      </c:pt>
                      <c:pt idx="10">
                        <c:v>5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E20-4A05-938A-861B180B472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Fatal'!$D$1</c15:sqref>
                        </c15:formulaRef>
                      </c:ext>
                    </c:extLst>
                    <c:strCache>
                      <c:ptCount val="1"/>
                      <c:pt idx="0">
                        <c:v>2009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Fatal'!$A$2:$A$71</c15:sqref>
                        </c15:fullRef>
                        <c15:formulaRef>
                          <c15:sqref>('CMV Fatal'!$A$2,'CMV Fatal'!$A$17,'CMV Fatal'!$A$24,'CMV Fatal'!$A$27:$A$28,'CMV Fatal'!$A$37,'CMV Fatal'!$A$39,'CMV Fatal'!$A$42,'CMV Fatal'!$A$46,'CMV Fatal'!$A$48:$A$49,'CMV Fatal'!$A$53,'CMV Fatal'!$A$63,'CMV Fatal'!$A$69:$A$70)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Gray</c:v>
                      </c:pt>
                      <c:pt idx="3">
                        <c:v>Howard</c:v>
                      </c:pt>
                      <c:pt idx="4">
                        <c:v>Hudspeth</c:v>
                      </c:pt>
                      <c:pt idx="5">
                        <c:v>Lubbock</c:v>
                      </c:pt>
                      <c:pt idx="6">
                        <c:v>Martin</c:v>
                      </c:pt>
                      <c:pt idx="7">
                        <c:v>Midland</c:v>
                      </c:pt>
                      <c:pt idx="8">
                        <c:v>Nolan</c:v>
                      </c:pt>
                      <c:pt idx="9">
                        <c:v>Pecos</c:v>
                      </c:pt>
                      <c:pt idx="10">
                        <c:v>Potter</c:v>
                      </c:pt>
                      <c:pt idx="11">
                        <c:v>Reeves</c:v>
                      </c:pt>
                      <c:pt idx="12">
                        <c:v>Taylor</c:v>
                      </c:pt>
                      <c:pt idx="13">
                        <c:v>Ward</c:v>
                      </c:pt>
                      <c:pt idx="14">
                        <c:v>Winkler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Fatal'!$D$2:$D$71</c15:sqref>
                        </c15:fullRef>
                        <c15:formulaRef>
                          <c15:sqref>('CMV Fatal'!$D$2,'CMV Fatal'!$D$17,'CMV Fatal'!$D$24,'CMV Fatal'!$D$27:$D$28,'CMV Fatal'!$D$37,'CMV Fatal'!$D$39,'CMV Fatal'!$D$42,'CMV Fatal'!$D$46,'CMV Fatal'!$D$48:$D$49,'CMV Fatal'!$D$53,'CMV Fatal'!$D$63,'CMV Fatal'!$D$69:$D$70)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4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4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E20-4A05-938A-861B180B472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Fatal'!$E$1</c15:sqref>
                        </c15:formulaRef>
                      </c:ext>
                    </c:extLst>
                    <c:strCache>
                      <c:ptCount val="1"/>
                      <c:pt idx="0">
                        <c:v>2010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Fatal'!$A$2:$A$71</c15:sqref>
                        </c15:fullRef>
                        <c15:formulaRef>
                          <c15:sqref>('CMV Fatal'!$A$2,'CMV Fatal'!$A$17,'CMV Fatal'!$A$24,'CMV Fatal'!$A$27:$A$28,'CMV Fatal'!$A$37,'CMV Fatal'!$A$39,'CMV Fatal'!$A$42,'CMV Fatal'!$A$46,'CMV Fatal'!$A$48:$A$49,'CMV Fatal'!$A$53,'CMV Fatal'!$A$63,'CMV Fatal'!$A$69:$A$70)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Gray</c:v>
                      </c:pt>
                      <c:pt idx="3">
                        <c:v>Howard</c:v>
                      </c:pt>
                      <c:pt idx="4">
                        <c:v>Hudspeth</c:v>
                      </c:pt>
                      <c:pt idx="5">
                        <c:v>Lubbock</c:v>
                      </c:pt>
                      <c:pt idx="6">
                        <c:v>Martin</c:v>
                      </c:pt>
                      <c:pt idx="7">
                        <c:v>Midland</c:v>
                      </c:pt>
                      <c:pt idx="8">
                        <c:v>Nolan</c:v>
                      </c:pt>
                      <c:pt idx="9">
                        <c:v>Pecos</c:v>
                      </c:pt>
                      <c:pt idx="10">
                        <c:v>Potter</c:v>
                      </c:pt>
                      <c:pt idx="11">
                        <c:v>Reeves</c:v>
                      </c:pt>
                      <c:pt idx="12">
                        <c:v>Taylor</c:v>
                      </c:pt>
                      <c:pt idx="13">
                        <c:v>Ward</c:v>
                      </c:pt>
                      <c:pt idx="14">
                        <c:v>Winkler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Fatal'!$E$2:$E$71</c15:sqref>
                        </c15:fullRef>
                        <c15:formulaRef>
                          <c15:sqref>('CMV Fatal'!$E$2,'CMV Fatal'!$E$17,'CMV Fatal'!$E$24,'CMV Fatal'!$E$27:$E$28,'CMV Fatal'!$E$37,'CMV Fatal'!$E$39,'CMV Fatal'!$E$42,'CMV Fatal'!$E$46,'CMV Fatal'!$E$48:$E$49,'CMV Fatal'!$E$53,'CMV Fatal'!$E$63,'CMV Fatal'!$E$69:$E$70)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7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E20-4A05-938A-861B180B472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Fatal'!$F$1</c15:sqref>
                        </c15:formulaRef>
                      </c:ext>
                    </c:extLst>
                    <c:strCache>
                      <c:ptCount val="1"/>
                      <c:pt idx="0">
                        <c:v>2011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Fatal'!$A$2:$A$71</c15:sqref>
                        </c15:fullRef>
                        <c15:formulaRef>
                          <c15:sqref>('CMV Fatal'!$A$2,'CMV Fatal'!$A$17,'CMV Fatal'!$A$24,'CMV Fatal'!$A$27:$A$28,'CMV Fatal'!$A$37,'CMV Fatal'!$A$39,'CMV Fatal'!$A$42,'CMV Fatal'!$A$46,'CMV Fatal'!$A$48:$A$49,'CMV Fatal'!$A$53,'CMV Fatal'!$A$63,'CMV Fatal'!$A$69:$A$70)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Gray</c:v>
                      </c:pt>
                      <c:pt idx="3">
                        <c:v>Howard</c:v>
                      </c:pt>
                      <c:pt idx="4">
                        <c:v>Hudspeth</c:v>
                      </c:pt>
                      <c:pt idx="5">
                        <c:v>Lubbock</c:v>
                      </c:pt>
                      <c:pt idx="6">
                        <c:v>Martin</c:v>
                      </c:pt>
                      <c:pt idx="7">
                        <c:v>Midland</c:v>
                      </c:pt>
                      <c:pt idx="8">
                        <c:v>Nolan</c:v>
                      </c:pt>
                      <c:pt idx="9">
                        <c:v>Pecos</c:v>
                      </c:pt>
                      <c:pt idx="10">
                        <c:v>Potter</c:v>
                      </c:pt>
                      <c:pt idx="11">
                        <c:v>Reeves</c:v>
                      </c:pt>
                      <c:pt idx="12">
                        <c:v>Taylor</c:v>
                      </c:pt>
                      <c:pt idx="13">
                        <c:v>Ward</c:v>
                      </c:pt>
                      <c:pt idx="14">
                        <c:v>Winkler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Fatal'!$F$2:$F$71</c15:sqref>
                        </c15:fullRef>
                        <c15:formulaRef>
                          <c15:sqref>('CMV Fatal'!$F$2,'CMV Fatal'!$F$17,'CMV Fatal'!$F$24,'CMV Fatal'!$F$27:$F$28,'CMV Fatal'!$F$37,'CMV Fatal'!$F$39,'CMV Fatal'!$F$42,'CMV Fatal'!$F$46,'CMV Fatal'!$F$48:$F$49,'CMV Fatal'!$F$53,'CMV Fatal'!$F$63,'CMV Fatal'!$F$69:$F$70)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7</c:v>
                      </c:pt>
                      <c:pt idx="1">
                        <c:v>6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1</c:v>
                      </c:pt>
                      <c:pt idx="5">
                        <c:v>7</c:v>
                      </c:pt>
                      <c:pt idx="6">
                        <c:v>2</c:v>
                      </c:pt>
                      <c:pt idx="7">
                        <c:v>11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7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E20-4A05-938A-861B180B472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Fatal'!$G$1</c15:sqref>
                        </c15:formulaRef>
                      </c:ext>
                    </c:extLst>
                    <c:strCache>
                      <c:ptCount val="1"/>
                      <c:pt idx="0">
                        <c:v>2012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Fatal'!$A$2:$A$71</c15:sqref>
                        </c15:fullRef>
                        <c15:formulaRef>
                          <c15:sqref>('CMV Fatal'!$A$2,'CMV Fatal'!$A$17,'CMV Fatal'!$A$24,'CMV Fatal'!$A$27:$A$28,'CMV Fatal'!$A$37,'CMV Fatal'!$A$39,'CMV Fatal'!$A$42,'CMV Fatal'!$A$46,'CMV Fatal'!$A$48:$A$49,'CMV Fatal'!$A$53,'CMV Fatal'!$A$63,'CMV Fatal'!$A$69:$A$70)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Gray</c:v>
                      </c:pt>
                      <c:pt idx="3">
                        <c:v>Howard</c:v>
                      </c:pt>
                      <c:pt idx="4">
                        <c:v>Hudspeth</c:v>
                      </c:pt>
                      <c:pt idx="5">
                        <c:v>Lubbock</c:v>
                      </c:pt>
                      <c:pt idx="6">
                        <c:v>Martin</c:v>
                      </c:pt>
                      <c:pt idx="7">
                        <c:v>Midland</c:v>
                      </c:pt>
                      <c:pt idx="8">
                        <c:v>Nolan</c:v>
                      </c:pt>
                      <c:pt idx="9">
                        <c:v>Pecos</c:v>
                      </c:pt>
                      <c:pt idx="10">
                        <c:v>Potter</c:v>
                      </c:pt>
                      <c:pt idx="11">
                        <c:v>Reeves</c:v>
                      </c:pt>
                      <c:pt idx="12">
                        <c:v>Taylor</c:v>
                      </c:pt>
                      <c:pt idx="13">
                        <c:v>Ward</c:v>
                      </c:pt>
                      <c:pt idx="14">
                        <c:v>Winkler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Fatal'!$G$2:$G$71</c15:sqref>
                        </c15:fullRef>
                        <c15:formulaRef>
                          <c15:sqref>('CMV Fatal'!$G$2,'CMV Fatal'!$G$17,'CMV Fatal'!$G$24,'CMV Fatal'!$G$27:$G$28,'CMV Fatal'!$G$37,'CMV Fatal'!$G$39,'CMV Fatal'!$G$42,'CMV Fatal'!$G$46,'CMV Fatal'!$G$48:$G$49,'CMV Fatal'!$G$53,'CMV Fatal'!$G$63,'CMV Fatal'!$G$69:$G$70)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8</c:v>
                      </c:pt>
                      <c:pt idx="1">
                        <c:v>9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1</c:v>
                      </c:pt>
                      <c:pt idx="5">
                        <c:v>5</c:v>
                      </c:pt>
                      <c:pt idx="6">
                        <c:v>2</c:v>
                      </c:pt>
                      <c:pt idx="7">
                        <c:v>14</c:v>
                      </c:pt>
                      <c:pt idx="8">
                        <c:v>3</c:v>
                      </c:pt>
                      <c:pt idx="9">
                        <c:v>1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4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E20-4A05-938A-861B180B472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Fatal'!$H$1</c15:sqref>
                        </c15:formulaRef>
                      </c:ext>
                    </c:extLst>
                    <c:strCache>
                      <c:ptCount val="1"/>
                      <c:pt idx="0">
                        <c:v>2013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Fatal'!$A$2:$A$71</c15:sqref>
                        </c15:fullRef>
                        <c15:formulaRef>
                          <c15:sqref>('CMV Fatal'!$A$2,'CMV Fatal'!$A$17,'CMV Fatal'!$A$24,'CMV Fatal'!$A$27:$A$28,'CMV Fatal'!$A$37,'CMV Fatal'!$A$39,'CMV Fatal'!$A$42,'CMV Fatal'!$A$46,'CMV Fatal'!$A$48:$A$49,'CMV Fatal'!$A$53,'CMV Fatal'!$A$63,'CMV Fatal'!$A$69:$A$70)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Gray</c:v>
                      </c:pt>
                      <c:pt idx="3">
                        <c:v>Howard</c:v>
                      </c:pt>
                      <c:pt idx="4">
                        <c:v>Hudspeth</c:v>
                      </c:pt>
                      <c:pt idx="5">
                        <c:v>Lubbock</c:v>
                      </c:pt>
                      <c:pt idx="6">
                        <c:v>Martin</c:v>
                      </c:pt>
                      <c:pt idx="7">
                        <c:v>Midland</c:v>
                      </c:pt>
                      <c:pt idx="8">
                        <c:v>Nolan</c:v>
                      </c:pt>
                      <c:pt idx="9">
                        <c:v>Pecos</c:v>
                      </c:pt>
                      <c:pt idx="10">
                        <c:v>Potter</c:v>
                      </c:pt>
                      <c:pt idx="11">
                        <c:v>Reeves</c:v>
                      </c:pt>
                      <c:pt idx="12">
                        <c:v>Taylor</c:v>
                      </c:pt>
                      <c:pt idx="13">
                        <c:v>Ward</c:v>
                      </c:pt>
                      <c:pt idx="14">
                        <c:v>Winkler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Fatal'!$H$2:$H$71</c15:sqref>
                        </c15:fullRef>
                        <c15:formulaRef>
                          <c15:sqref>('CMV Fatal'!$H$2,'CMV Fatal'!$H$17,'CMV Fatal'!$H$24,'CMV Fatal'!$H$27:$H$28,'CMV Fatal'!$H$37,'CMV Fatal'!$H$39,'CMV Fatal'!$H$42,'CMV Fatal'!$H$46,'CMV Fatal'!$H$48:$H$49,'CMV Fatal'!$H$53,'CMV Fatal'!$H$63,'CMV Fatal'!$H$69:$H$70)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</c:v>
                      </c:pt>
                      <c:pt idx="1">
                        <c:v>11</c:v>
                      </c:pt>
                      <c:pt idx="2">
                        <c:v>0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13</c:v>
                      </c:pt>
                      <c:pt idx="8">
                        <c:v>5</c:v>
                      </c:pt>
                      <c:pt idx="9">
                        <c:v>1</c:v>
                      </c:pt>
                      <c:pt idx="10">
                        <c:v>5</c:v>
                      </c:pt>
                      <c:pt idx="11">
                        <c:v>7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E20-4A05-938A-861B180B472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Fatal'!$I$1</c15:sqref>
                        </c15:formulaRef>
                      </c:ext>
                    </c:extLst>
                    <c:strCache>
                      <c:ptCount val="1"/>
                      <c:pt idx="0">
                        <c:v>2014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Fatal'!$A$2:$A$71</c15:sqref>
                        </c15:fullRef>
                        <c15:formulaRef>
                          <c15:sqref>('CMV Fatal'!$A$2,'CMV Fatal'!$A$17,'CMV Fatal'!$A$24,'CMV Fatal'!$A$27:$A$28,'CMV Fatal'!$A$37,'CMV Fatal'!$A$39,'CMV Fatal'!$A$42,'CMV Fatal'!$A$46,'CMV Fatal'!$A$48:$A$49,'CMV Fatal'!$A$53,'CMV Fatal'!$A$63,'CMV Fatal'!$A$69:$A$70)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Gray</c:v>
                      </c:pt>
                      <c:pt idx="3">
                        <c:v>Howard</c:v>
                      </c:pt>
                      <c:pt idx="4">
                        <c:v>Hudspeth</c:v>
                      </c:pt>
                      <c:pt idx="5">
                        <c:v>Lubbock</c:v>
                      </c:pt>
                      <c:pt idx="6">
                        <c:v>Martin</c:v>
                      </c:pt>
                      <c:pt idx="7">
                        <c:v>Midland</c:v>
                      </c:pt>
                      <c:pt idx="8">
                        <c:v>Nolan</c:v>
                      </c:pt>
                      <c:pt idx="9">
                        <c:v>Pecos</c:v>
                      </c:pt>
                      <c:pt idx="10">
                        <c:v>Potter</c:v>
                      </c:pt>
                      <c:pt idx="11">
                        <c:v>Reeves</c:v>
                      </c:pt>
                      <c:pt idx="12">
                        <c:v>Taylor</c:v>
                      </c:pt>
                      <c:pt idx="13">
                        <c:v>Ward</c:v>
                      </c:pt>
                      <c:pt idx="14">
                        <c:v>Winkler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Fatal'!$I$2:$I$71</c15:sqref>
                        </c15:fullRef>
                        <c15:formulaRef>
                          <c15:sqref>('CMV Fatal'!$I$2,'CMV Fatal'!$I$17,'CMV Fatal'!$I$24,'CMV Fatal'!$I$27:$I$28,'CMV Fatal'!$I$37,'CMV Fatal'!$I$39,'CMV Fatal'!$I$42,'CMV Fatal'!$I$46,'CMV Fatal'!$I$48:$I$49,'CMV Fatal'!$I$53,'CMV Fatal'!$I$63,'CMV Fatal'!$I$69:$I$70)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</c:v>
                      </c:pt>
                      <c:pt idx="1">
                        <c:v>7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2</c:v>
                      </c:pt>
                      <c:pt idx="5">
                        <c:v>7</c:v>
                      </c:pt>
                      <c:pt idx="6">
                        <c:v>6</c:v>
                      </c:pt>
                      <c:pt idx="7">
                        <c:v>14</c:v>
                      </c:pt>
                      <c:pt idx="8">
                        <c:v>2</c:v>
                      </c:pt>
                      <c:pt idx="9">
                        <c:v>5</c:v>
                      </c:pt>
                      <c:pt idx="10">
                        <c:v>2</c:v>
                      </c:pt>
                      <c:pt idx="11">
                        <c:v>6</c:v>
                      </c:pt>
                      <c:pt idx="12">
                        <c:v>2</c:v>
                      </c:pt>
                      <c:pt idx="13">
                        <c:v>5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E20-4A05-938A-861B180B472F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Fatal'!$J$1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Fatal'!$A$2:$A$71</c15:sqref>
                        </c15:fullRef>
                        <c15:formulaRef>
                          <c15:sqref>('CMV Fatal'!$A$2,'CMV Fatal'!$A$17,'CMV Fatal'!$A$24,'CMV Fatal'!$A$27:$A$28,'CMV Fatal'!$A$37,'CMV Fatal'!$A$39,'CMV Fatal'!$A$42,'CMV Fatal'!$A$46,'CMV Fatal'!$A$48:$A$49,'CMV Fatal'!$A$53,'CMV Fatal'!$A$63,'CMV Fatal'!$A$69:$A$70)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Gray</c:v>
                      </c:pt>
                      <c:pt idx="3">
                        <c:v>Howard</c:v>
                      </c:pt>
                      <c:pt idx="4">
                        <c:v>Hudspeth</c:v>
                      </c:pt>
                      <c:pt idx="5">
                        <c:v>Lubbock</c:v>
                      </c:pt>
                      <c:pt idx="6">
                        <c:v>Martin</c:v>
                      </c:pt>
                      <c:pt idx="7">
                        <c:v>Midland</c:v>
                      </c:pt>
                      <c:pt idx="8">
                        <c:v>Nolan</c:v>
                      </c:pt>
                      <c:pt idx="9">
                        <c:v>Pecos</c:v>
                      </c:pt>
                      <c:pt idx="10">
                        <c:v>Potter</c:v>
                      </c:pt>
                      <c:pt idx="11">
                        <c:v>Reeves</c:v>
                      </c:pt>
                      <c:pt idx="12">
                        <c:v>Taylor</c:v>
                      </c:pt>
                      <c:pt idx="13">
                        <c:v>Ward</c:v>
                      </c:pt>
                      <c:pt idx="14">
                        <c:v>Winkler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Fatal'!$J$2:$J$71</c15:sqref>
                        </c15:fullRef>
                        <c15:formulaRef>
                          <c15:sqref>('CMV Fatal'!$J$2,'CMV Fatal'!$J$17,'CMV Fatal'!$J$24,'CMV Fatal'!$J$27:$J$28,'CMV Fatal'!$J$37,'CMV Fatal'!$J$39,'CMV Fatal'!$J$42,'CMV Fatal'!$J$46,'CMV Fatal'!$J$48:$J$49,'CMV Fatal'!$J$53,'CMV Fatal'!$J$63,'CMV Fatal'!$J$69:$J$70)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</c:v>
                      </c:pt>
                      <c:pt idx="1">
                        <c:v>18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1</c:v>
                      </c:pt>
                      <c:pt idx="7">
                        <c:v>7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4</c:v>
                      </c:pt>
                      <c:pt idx="11">
                        <c:v>10</c:v>
                      </c:pt>
                      <c:pt idx="12">
                        <c:v>7</c:v>
                      </c:pt>
                      <c:pt idx="13">
                        <c:v>1</c:v>
                      </c:pt>
                      <c:pt idx="14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E20-4A05-938A-861B180B472F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Fatal'!$K$1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Fatal'!$A$2:$A$71</c15:sqref>
                        </c15:fullRef>
                        <c15:formulaRef>
                          <c15:sqref>('CMV Fatal'!$A$2,'CMV Fatal'!$A$17,'CMV Fatal'!$A$24,'CMV Fatal'!$A$27:$A$28,'CMV Fatal'!$A$37,'CMV Fatal'!$A$39,'CMV Fatal'!$A$42,'CMV Fatal'!$A$46,'CMV Fatal'!$A$48:$A$49,'CMV Fatal'!$A$53,'CMV Fatal'!$A$63,'CMV Fatal'!$A$69:$A$70)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Gray</c:v>
                      </c:pt>
                      <c:pt idx="3">
                        <c:v>Howard</c:v>
                      </c:pt>
                      <c:pt idx="4">
                        <c:v>Hudspeth</c:v>
                      </c:pt>
                      <c:pt idx="5">
                        <c:v>Lubbock</c:v>
                      </c:pt>
                      <c:pt idx="6">
                        <c:v>Martin</c:v>
                      </c:pt>
                      <c:pt idx="7">
                        <c:v>Midland</c:v>
                      </c:pt>
                      <c:pt idx="8">
                        <c:v>Nolan</c:v>
                      </c:pt>
                      <c:pt idx="9">
                        <c:v>Pecos</c:v>
                      </c:pt>
                      <c:pt idx="10">
                        <c:v>Potter</c:v>
                      </c:pt>
                      <c:pt idx="11">
                        <c:v>Reeves</c:v>
                      </c:pt>
                      <c:pt idx="12">
                        <c:v>Taylor</c:v>
                      </c:pt>
                      <c:pt idx="13">
                        <c:v>Ward</c:v>
                      </c:pt>
                      <c:pt idx="14">
                        <c:v>Winkler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Fatal'!$K$2:$K$71</c15:sqref>
                        </c15:fullRef>
                        <c15:formulaRef>
                          <c15:sqref>('CMV Fatal'!$K$2,'CMV Fatal'!$K$17,'CMV Fatal'!$K$24,'CMV Fatal'!$K$27:$K$28,'CMV Fatal'!$K$37,'CMV Fatal'!$K$39,'CMV Fatal'!$K$42,'CMV Fatal'!$K$46,'CMV Fatal'!$K$48:$K$49,'CMV Fatal'!$K$53,'CMV Fatal'!$K$63,'CMV Fatal'!$K$69:$K$70)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8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7</c:v>
                      </c:pt>
                      <c:pt idx="5">
                        <c:v>4</c:v>
                      </c:pt>
                      <c:pt idx="6">
                        <c:v>3</c:v>
                      </c:pt>
                      <c:pt idx="7">
                        <c:v>9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10</c:v>
                      </c:pt>
                      <c:pt idx="12">
                        <c:v>2</c:v>
                      </c:pt>
                      <c:pt idx="13">
                        <c:v>3</c:v>
                      </c:pt>
                      <c:pt idx="1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E20-4A05-938A-861B180B472F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Fatal'!$L$1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Fatal'!$A$2:$A$71</c15:sqref>
                        </c15:fullRef>
                        <c15:formulaRef>
                          <c15:sqref>('CMV Fatal'!$A$2,'CMV Fatal'!$A$17,'CMV Fatal'!$A$24,'CMV Fatal'!$A$27:$A$28,'CMV Fatal'!$A$37,'CMV Fatal'!$A$39,'CMV Fatal'!$A$42,'CMV Fatal'!$A$46,'CMV Fatal'!$A$48:$A$49,'CMV Fatal'!$A$53,'CMV Fatal'!$A$63,'CMV Fatal'!$A$69:$A$70)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Gray</c:v>
                      </c:pt>
                      <c:pt idx="3">
                        <c:v>Howard</c:v>
                      </c:pt>
                      <c:pt idx="4">
                        <c:v>Hudspeth</c:v>
                      </c:pt>
                      <c:pt idx="5">
                        <c:v>Lubbock</c:v>
                      </c:pt>
                      <c:pt idx="6">
                        <c:v>Martin</c:v>
                      </c:pt>
                      <c:pt idx="7">
                        <c:v>Midland</c:v>
                      </c:pt>
                      <c:pt idx="8">
                        <c:v>Nolan</c:v>
                      </c:pt>
                      <c:pt idx="9">
                        <c:v>Pecos</c:v>
                      </c:pt>
                      <c:pt idx="10">
                        <c:v>Potter</c:v>
                      </c:pt>
                      <c:pt idx="11">
                        <c:v>Reeves</c:v>
                      </c:pt>
                      <c:pt idx="12">
                        <c:v>Taylor</c:v>
                      </c:pt>
                      <c:pt idx="13">
                        <c:v>Ward</c:v>
                      </c:pt>
                      <c:pt idx="14">
                        <c:v>Winkler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Fatal'!$L$2:$L$71</c15:sqref>
                        </c15:fullRef>
                        <c15:formulaRef>
                          <c15:sqref>('CMV Fatal'!$L$2,'CMV Fatal'!$L$17,'CMV Fatal'!$L$24,'CMV Fatal'!$L$27:$L$28,'CMV Fatal'!$L$37,'CMV Fatal'!$L$39,'CMV Fatal'!$L$42,'CMV Fatal'!$L$46,'CMV Fatal'!$L$48:$L$49,'CMV Fatal'!$L$53,'CMV Fatal'!$L$63,'CMV Fatal'!$L$69:$L$70)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8</c:v>
                      </c:pt>
                      <c:pt idx="1">
                        <c:v>6</c:v>
                      </c:pt>
                      <c:pt idx="2">
                        <c:v>0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18</c:v>
                      </c:pt>
                      <c:pt idx="8">
                        <c:v>7</c:v>
                      </c:pt>
                      <c:pt idx="9">
                        <c:v>11</c:v>
                      </c:pt>
                      <c:pt idx="10">
                        <c:v>2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E20-4A05-938A-861B180B472F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Fatal'!$M$1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Fatal'!$A$2:$A$71</c15:sqref>
                        </c15:fullRef>
                        <c15:formulaRef>
                          <c15:sqref>('CMV Fatal'!$A$2,'CMV Fatal'!$A$17,'CMV Fatal'!$A$24,'CMV Fatal'!$A$27:$A$28,'CMV Fatal'!$A$37,'CMV Fatal'!$A$39,'CMV Fatal'!$A$42,'CMV Fatal'!$A$46,'CMV Fatal'!$A$48:$A$49,'CMV Fatal'!$A$53,'CMV Fatal'!$A$63,'CMV Fatal'!$A$69:$A$70)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Gray</c:v>
                      </c:pt>
                      <c:pt idx="3">
                        <c:v>Howard</c:v>
                      </c:pt>
                      <c:pt idx="4">
                        <c:v>Hudspeth</c:v>
                      </c:pt>
                      <c:pt idx="5">
                        <c:v>Lubbock</c:v>
                      </c:pt>
                      <c:pt idx="6">
                        <c:v>Martin</c:v>
                      </c:pt>
                      <c:pt idx="7">
                        <c:v>Midland</c:v>
                      </c:pt>
                      <c:pt idx="8">
                        <c:v>Nolan</c:v>
                      </c:pt>
                      <c:pt idx="9">
                        <c:v>Pecos</c:v>
                      </c:pt>
                      <c:pt idx="10">
                        <c:v>Potter</c:v>
                      </c:pt>
                      <c:pt idx="11">
                        <c:v>Reeves</c:v>
                      </c:pt>
                      <c:pt idx="12">
                        <c:v>Taylor</c:v>
                      </c:pt>
                      <c:pt idx="13">
                        <c:v>Ward</c:v>
                      </c:pt>
                      <c:pt idx="14">
                        <c:v>Winkler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Fatal'!$M$2:$M$71</c15:sqref>
                        </c15:fullRef>
                        <c15:formulaRef>
                          <c15:sqref>('CMV Fatal'!$M$2,'CMV Fatal'!$M$17,'CMV Fatal'!$M$24,'CMV Fatal'!$M$27:$M$28,'CMV Fatal'!$M$37,'CMV Fatal'!$M$39,'CMV Fatal'!$M$42,'CMV Fatal'!$M$46,'CMV Fatal'!$M$48:$M$49,'CMV Fatal'!$M$53,'CMV Fatal'!$M$63,'CMV Fatal'!$M$69:$M$70)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</c:v>
                      </c:pt>
                      <c:pt idx="1">
                        <c:v>22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2</c:v>
                      </c:pt>
                      <c:pt idx="6">
                        <c:v>5</c:v>
                      </c:pt>
                      <c:pt idx="7">
                        <c:v>17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4</c:v>
                      </c:pt>
                      <c:pt idx="11">
                        <c:v>17</c:v>
                      </c:pt>
                      <c:pt idx="12">
                        <c:v>2</c:v>
                      </c:pt>
                      <c:pt idx="13">
                        <c:v>8</c:v>
                      </c:pt>
                      <c:pt idx="14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E20-4A05-938A-861B180B472F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Fatal'!$N$1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Fatal'!$A$2:$A$71</c15:sqref>
                        </c15:fullRef>
                        <c15:formulaRef>
                          <c15:sqref>('CMV Fatal'!$A$2,'CMV Fatal'!$A$17,'CMV Fatal'!$A$24,'CMV Fatal'!$A$27:$A$28,'CMV Fatal'!$A$37,'CMV Fatal'!$A$39,'CMV Fatal'!$A$42,'CMV Fatal'!$A$46,'CMV Fatal'!$A$48:$A$49,'CMV Fatal'!$A$53,'CMV Fatal'!$A$63,'CMV Fatal'!$A$69:$A$70)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Gray</c:v>
                      </c:pt>
                      <c:pt idx="3">
                        <c:v>Howard</c:v>
                      </c:pt>
                      <c:pt idx="4">
                        <c:v>Hudspeth</c:v>
                      </c:pt>
                      <c:pt idx="5">
                        <c:v>Lubbock</c:v>
                      </c:pt>
                      <c:pt idx="6">
                        <c:v>Martin</c:v>
                      </c:pt>
                      <c:pt idx="7">
                        <c:v>Midland</c:v>
                      </c:pt>
                      <c:pt idx="8">
                        <c:v>Nolan</c:v>
                      </c:pt>
                      <c:pt idx="9">
                        <c:v>Pecos</c:v>
                      </c:pt>
                      <c:pt idx="10">
                        <c:v>Potter</c:v>
                      </c:pt>
                      <c:pt idx="11">
                        <c:v>Reeves</c:v>
                      </c:pt>
                      <c:pt idx="12">
                        <c:v>Taylor</c:v>
                      </c:pt>
                      <c:pt idx="13">
                        <c:v>Ward</c:v>
                      </c:pt>
                      <c:pt idx="14">
                        <c:v>Winkler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Fatal'!$N$2:$N$71</c15:sqref>
                        </c15:fullRef>
                        <c15:formulaRef>
                          <c15:sqref>('CMV Fatal'!$N$2,'CMV Fatal'!$N$17,'CMV Fatal'!$N$24,'CMV Fatal'!$N$27:$N$28,'CMV Fatal'!$N$37,'CMV Fatal'!$N$39,'CMV Fatal'!$N$42,'CMV Fatal'!$N$46,'CMV Fatal'!$N$48:$N$49,'CMV Fatal'!$N$53,'CMV Fatal'!$N$63,'CMV Fatal'!$N$69:$N$70)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8</c:v>
                      </c:pt>
                      <c:pt idx="1">
                        <c:v>12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11</c:v>
                      </c:pt>
                      <c:pt idx="6">
                        <c:v>8</c:v>
                      </c:pt>
                      <c:pt idx="7">
                        <c:v>15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4</c:v>
                      </c:pt>
                      <c:pt idx="11">
                        <c:v>8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E20-4A05-938A-861B180B472F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Fatal'!$O$1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Fatal'!$A$2:$A$71</c15:sqref>
                        </c15:fullRef>
                        <c15:formulaRef>
                          <c15:sqref>('CMV Fatal'!$A$2,'CMV Fatal'!$A$17,'CMV Fatal'!$A$24,'CMV Fatal'!$A$27:$A$28,'CMV Fatal'!$A$37,'CMV Fatal'!$A$39,'CMV Fatal'!$A$42,'CMV Fatal'!$A$46,'CMV Fatal'!$A$48:$A$49,'CMV Fatal'!$A$53,'CMV Fatal'!$A$63,'CMV Fatal'!$A$69:$A$70)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Gray</c:v>
                      </c:pt>
                      <c:pt idx="3">
                        <c:v>Howard</c:v>
                      </c:pt>
                      <c:pt idx="4">
                        <c:v>Hudspeth</c:v>
                      </c:pt>
                      <c:pt idx="5">
                        <c:v>Lubbock</c:v>
                      </c:pt>
                      <c:pt idx="6">
                        <c:v>Martin</c:v>
                      </c:pt>
                      <c:pt idx="7">
                        <c:v>Midland</c:v>
                      </c:pt>
                      <c:pt idx="8">
                        <c:v>Nolan</c:v>
                      </c:pt>
                      <c:pt idx="9">
                        <c:v>Pecos</c:v>
                      </c:pt>
                      <c:pt idx="10">
                        <c:v>Potter</c:v>
                      </c:pt>
                      <c:pt idx="11">
                        <c:v>Reeves</c:v>
                      </c:pt>
                      <c:pt idx="12">
                        <c:v>Taylor</c:v>
                      </c:pt>
                      <c:pt idx="13">
                        <c:v>Ward</c:v>
                      </c:pt>
                      <c:pt idx="14">
                        <c:v>Winkler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Fatal'!$O$2:$O$71</c15:sqref>
                        </c15:fullRef>
                        <c15:formulaRef>
                          <c15:sqref>('CMV Fatal'!$O$2,'CMV Fatal'!$O$17,'CMV Fatal'!$O$24,'CMV Fatal'!$O$27:$O$28,'CMV Fatal'!$O$37,'CMV Fatal'!$O$39,'CMV Fatal'!$O$42,'CMV Fatal'!$O$46,'CMV Fatal'!$O$48:$O$49,'CMV Fatal'!$O$53,'CMV Fatal'!$O$63,'CMV Fatal'!$O$69:$O$70)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6</c:v>
                      </c:pt>
                      <c:pt idx="6">
                        <c:v>4</c:v>
                      </c:pt>
                      <c:pt idx="7">
                        <c:v>6</c:v>
                      </c:pt>
                      <c:pt idx="8">
                        <c:v>1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7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E20-4A05-938A-861B180B472F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Fatal'!$P$1</c15:sqref>
                        </c15:formulaRef>
                      </c:ext>
                    </c:extLst>
                    <c:strCache>
                      <c:ptCount val="1"/>
                      <c:pt idx="0">
                        <c:v>2021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Fatal'!$A$2:$A$71</c15:sqref>
                        </c15:fullRef>
                        <c15:formulaRef>
                          <c15:sqref>('CMV Fatal'!$A$2,'CMV Fatal'!$A$17,'CMV Fatal'!$A$24,'CMV Fatal'!$A$27:$A$28,'CMV Fatal'!$A$37,'CMV Fatal'!$A$39,'CMV Fatal'!$A$42,'CMV Fatal'!$A$46,'CMV Fatal'!$A$48:$A$49,'CMV Fatal'!$A$53,'CMV Fatal'!$A$63,'CMV Fatal'!$A$69:$A$70)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Gray</c:v>
                      </c:pt>
                      <c:pt idx="3">
                        <c:v>Howard</c:v>
                      </c:pt>
                      <c:pt idx="4">
                        <c:v>Hudspeth</c:v>
                      </c:pt>
                      <c:pt idx="5">
                        <c:v>Lubbock</c:v>
                      </c:pt>
                      <c:pt idx="6">
                        <c:v>Martin</c:v>
                      </c:pt>
                      <c:pt idx="7">
                        <c:v>Midland</c:v>
                      </c:pt>
                      <c:pt idx="8">
                        <c:v>Nolan</c:v>
                      </c:pt>
                      <c:pt idx="9">
                        <c:v>Pecos</c:v>
                      </c:pt>
                      <c:pt idx="10">
                        <c:v>Potter</c:v>
                      </c:pt>
                      <c:pt idx="11">
                        <c:v>Reeves</c:v>
                      </c:pt>
                      <c:pt idx="12">
                        <c:v>Taylor</c:v>
                      </c:pt>
                      <c:pt idx="13">
                        <c:v>Ward</c:v>
                      </c:pt>
                      <c:pt idx="14">
                        <c:v>Winkler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Fatal'!$P$2:$P$71</c15:sqref>
                        </c15:fullRef>
                        <c15:formulaRef>
                          <c15:sqref>('CMV Fatal'!$P$2,'CMV Fatal'!$P$17,'CMV Fatal'!$P$24,'CMV Fatal'!$P$27:$P$28,'CMV Fatal'!$P$37,'CMV Fatal'!$P$39,'CMV Fatal'!$P$42,'CMV Fatal'!$P$46,'CMV Fatal'!$P$48:$P$49,'CMV Fatal'!$P$53,'CMV Fatal'!$P$63,'CMV Fatal'!$P$69:$P$70)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</c:v>
                      </c:pt>
                      <c:pt idx="1">
                        <c:v>13</c:v>
                      </c:pt>
                      <c:pt idx="2">
                        <c:v>0</c:v>
                      </c:pt>
                      <c:pt idx="3">
                        <c:v>14</c:v>
                      </c:pt>
                      <c:pt idx="4">
                        <c:v>2</c:v>
                      </c:pt>
                      <c:pt idx="5">
                        <c:v>7</c:v>
                      </c:pt>
                      <c:pt idx="6">
                        <c:v>9</c:v>
                      </c:pt>
                      <c:pt idx="7">
                        <c:v>8</c:v>
                      </c:pt>
                      <c:pt idx="8">
                        <c:v>5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5</c:v>
                      </c:pt>
                      <c:pt idx="12">
                        <c:v>2</c:v>
                      </c:pt>
                      <c:pt idx="13">
                        <c:v>4</c:v>
                      </c:pt>
                      <c:pt idx="14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E20-4A05-938A-861B180B472F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Fatal'!$R$1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Fatal'!$A$2:$A$71</c15:sqref>
                        </c15:fullRef>
                        <c15:formulaRef>
                          <c15:sqref>('CMV Fatal'!$A$2,'CMV Fatal'!$A$17,'CMV Fatal'!$A$24,'CMV Fatal'!$A$27:$A$28,'CMV Fatal'!$A$37,'CMV Fatal'!$A$39,'CMV Fatal'!$A$42,'CMV Fatal'!$A$46,'CMV Fatal'!$A$48:$A$49,'CMV Fatal'!$A$53,'CMV Fatal'!$A$63,'CMV Fatal'!$A$69:$A$70)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Gray</c:v>
                      </c:pt>
                      <c:pt idx="3">
                        <c:v>Howard</c:v>
                      </c:pt>
                      <c:pt idx="4">
                        <c:v>Hudspeth</c:v>
                      </c:pt>
                      <c:pt idx="5">
                        <c:v>Lubbock</c:v>
                      </c:pt>
                      <c:pt idx="6">
                        <c:v>Martin</c:v>
                      </c:pt>
                      <c:pt idx="7">
                        <c:v>Midland</c:v>
                      </c:pt>
                      <c:pt idx="8">
                        <c:v>Nolan</c:v>
                      </c:pt>
                      <c:pt idx="9">
                        <c:v>Pecos</c:v>
                      </c:pt>
                      <c:pt idx="10">
                        <c:v>Potter</c:v>
                      </c:pt>
                      <c:pt idx="11">
                        <c:v>Reeves</c:v>
                      </c:pt>
                      <c:pt idx="12">
                        <c:v>Taylor</c:v>
                      </c:pt>
                      <c:pt idx="13">
                        <c:v>Ward</c:v>
                      </c:pt>
                      <c:pt idx="14">
                        <c:v>Winkler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Fatal'!$R$2:$R$71</c15:sqref>
                        </c15:fullRef>
                        <c15:formulaRef>
                          <c15:sqref>('CMV Fatal'!$R$2,'CMV Fatal'!$R$17,'CMV Fatal'!$R$24,'CMV Fatal'!$R$27:$R$28,'CMV Fatal'!$R$37,'CMV Fatal'!$R$39,'CMV Fatal'!$R$42,'CMV Fatal'!$R$46,'CMV Fatal'!$R$48:$R$49,'CMV Fatal'!$R$53,'CMV Fatal'!$R$63,'CMV Fatal'!$R$69:$R$70)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3.8</c:v>
                      </c:pt>
                      <c:pt idx="1">
                        <c:v>8.6666666666666661</c:v>
                      </c:pt>
                      <c:pt idx="2">
                        <c:v>2.3333333333333335</c:v>
                      </c:pt>
                      <c:pt idx="3">
                        <c:v>3.6666666666666665</c:v>
                      </c:pt>
                      <c:pt idx="4">
                        <c:v>3.0666666666666669</c:v>
                      </c:pt>
                      <c:pt idx="5">
                        <c:v>4.2666666666666666</c:v>
                      </c:pt>
                      <c:pt idx="6">
                        <c:v>3.0666666666666669</c:v>
                      </c:pt>
                      <c:pt idx="7">
                        <c:v>10.066666666666666</c:v>
                      </c:pt>
                      <c:pt idx="8">
                        <c:v>2.8</c:v>
                      </c:pt>
                      <c:pt idx="9">
                        <c:v>2.6666666666666665</c:v>
                      </c:pt>
                      <c:pt idx="10">
                        <c:v>3.6666666666666665</c:v>
                      </c:pt>
                      <c:pt idx="11">
                        <c:v>6.0666666666666664</c:v>
                      </c:pt>
                      <c:pt idx="12">
                        <c:v>3</c:v>
                      </c:pt>
                      <c:pt idx="13">
                        <c:v>2.8</c:v>
                      </c:pt>
                      <c:pt idx="14">
                        <c:v>2.2000000000000002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E20-4A05-938A-861B180B472F}"/>
                  </c:ext>
                </c:extLst>
              </c15:ser>
            </c15:filteredBarSeries>
          </c:ext>
        </c:extLst>
      </c:barChart>
      <c:catAx>
        <c:axId val="4952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91807"/>
        <c:crosses val="autoZero"/>
        <c:auto val="1"/>
        <c:lblAlgn val="ctr"/>
        <c:lblOffset val="100"/>
        <c:noMultiLvlLbl val="0"/>
      </c:catAx>
      <c:valAx>
        <c:axId val="15139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CMV Fatalities</a:t>
            </a:r>
            <a:r>
              <a:rPr lang="en-US" baseline="0"/>
              <a:t> Top 15 counties (2007-2020)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5"/>
          <c:order val="15"/>
          <c:tx>
            <c:strRef>
              <c:f>'CMV Fatal'!$A$17</c:f>
              <c:strCache>
                <c:ptCount val="1"/>
                <c:pt idx="0">
                  <c:v>Ector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'CMV Fatal'!$B$1:$S$1</c15:sqref>
                  </c15:fullRef>
                </c:ext>
              </c:extLst>
              <c:f>'CMV Fatal'!$B$1:$P$1</c:f>
              <c:strCach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Fatal'!$B$17:$S$17</c15:sqref>
                  </c15:fullRef>
                </c:ext>
              </c:extLst>
              <c:f>'CMV Fatal'!$B$17:$P$17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11</c:v>
                </c:pt>
                <c:pt idx="7">
                  <c:v>7</c:v>
                </c:pt>
                <c:pt idx="8">
                  <c:v>18</c:v>
                </c:pt>
                <c:pt idx="9">
                  <c:v>8</c:v>
                </c:pt>
                <c:pt idx="10">
                  <c:v>6</c:v>
                </c:pt>
                <c:pt idx="11">
                  <c:v>22</c:v>
                </c:pt>
                <c:pt idx="12">
                  <c:v>12</c:v>
                </c:pt>
                <c:pt idx="13">
                  <c:v>10</c:v>
                </c:pt>
                <c:pt idx="14">
                  <c:v>13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0-444F-43EE-AFB3-FAD810E4F1EF}"/>
            </c:ext>
          </c:extLst>
        </c:ser>
        <c:ser>
          <c:idx val="40"/>
          <c:order val="40"/>
          <c:tx>
            <c:strRef>
              <c:f>'CMV Fatal'!$A$42</c:f>
              <c:strCache>
                <c:ptCount val="1"/>
                <c:pt idx="0">
                  <c:v>Midland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'CMV Fatal'!$B$1:$S$1</c15:sqref>
                  </c15:fullRef>
                </c:ext>
              </c:extLst>
              <c:f>'CMV Fatal'!$B$1:$P$1</c:f>
              <c:strCach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'CMV Fatal'!$B$42:$S$42</c15:sqref>
                  </c15:fullRef>
                </c:ext>
              </c:extLst>
              <c:f>'CMV Fatal'!$B$42:$P$42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  <c:pt idx="5">
                  <c:v>14</c:v>
                </c:pt>
                <c:pt idx="6">
                  <c:v>13</c:v>
                </c:pt>
                <c:pt idx="7">
                  <c:v>14</c:v>
                </c:pt>
                <c:pt idx="8">
                  <c:v>7</c:v>
                </c:pt>
                <c:pt idx="9">
                  <c:v>9</c:v>
                </c:pt>
                <c:pt idx="10">
                  <c:v>18</c:v>
                </c:pt>
                <c:pt idx="11">
                  <c:v>17</c:v>
                </c:pt>
                <c:pt idx="12">
                  <c:v>15</c:v>
                </c:pt>
                <c:pt idx="13">
                  <c:v>6</c:v>
                </c:pt>
                <c:pt idx="14">
                  <c:v>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8-444F-43EE-AFB3-FAD810E4F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22415"/>
        <c:axId val="151391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'CMV Fatal'!$A$2</c15:sqref>
                        </c15:formulaRef>
                      </c:ext>
                    </c:extLst>
                    <c:strCache>
                      <c:ptCount val="1"/>
                      <c:pt idx="0">
                        <c:v>Andrews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'CMV Fatal'!$B$2:$S$2</c15:sqref>
                        </c15:fullRef>
                        <c15:formulaRef>
                          <c15:sqref>'CMV Fatal'!$B$2:$P$2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4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0</c:v>
                      </c:pt>
                      <c:pt idx="10">
                        <c:v>8</c:v>
                      </c:pt>
                      <c:pt idx="11">
                        <c:v>3</c:v>
                      </c:pt>
                      <c:pt idx="12">
                        <c:v>8</c:v>
                      </c:pt>
                      <c:pt idx="13">
                        <c:v>1</c:v>
                      </c:pt>
                      <c:pt idx="14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4F-43EE-AFB3-FAD810E4F1E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Fatal'!$A$3</c15:sqref>
                        </c15:formulaRef>
                      </c:ext>
                    </c:extLst>
                    <c:strCache>
                      <c:ptCount val="1"/>
                      <c:pt idx="0">
                        <c:v>Borden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Fatal'!$B$3:$S$3</c15:sqref>
                        </c15:fullRef>
                        <c15:formulaRef>
                          <c15:sqref>'CMV Fatal'!$B$3:$P$3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4F-43EE-AFB3-FAD810E4F1E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Fatal'!$A$4</c15:sqref>
                        </c15:formulaRef>
                      </c:ext>
                    </c:extLst>
                    <c:strCache>
                      <c:ptCount val="1"/>
                      <c:pt idx="0">
                        <c:v>Brewster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Fatal'!$B$4:$S$4</c15:sqref>
                        </c15:fullRef>
                        <c15:formulaRef>
                          <c15:sqref>'CMV Fatal'!$B$4:$P$4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4F-43EE-AFB3-FAD810E4F1E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Fatal'!$A$5</c15:sqref>
                        </c15:formulaRef>
                      </c:ext>
                    </c:extLst>
                    <c:strCache>
                      <c:ptCount val="1"/>
                      <c:pt idx="0">
                        <c:v>Carson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Fatal'!$B$5:$S$5</c15:sqref>
                        </c15:fullRef>
                        <c15:formulaRef>
                          <c15:sqref>'CMV Fatal'!$B$5:$P$5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4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4F-43EE-AFB3-FAD810E4F1E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Fatal'!$A$6</c15:sqref>
                        </c15:formulaRef>
                      </c:ext>
                    </c:extLst>
                    <c:strCache>
                      <c:ptCount val="1"/>
                      <c:pt idx="0">
                        <c:v>Cochran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Fatal'!$B$6:$S$6</c15:sqref>
                        </c15:fullRef>
                        <c15:formulaRef>
                          <c15:sqref>'CMV Fatal'!$B$6:$P$6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4F-43EE-AFB3-FAD810E4F1E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Fatal'!$A$7</c15:sqref>
                        </c15:formulaRef>
                      </c:ext>
                    </c:extLst>
                    <c:strCache>
                      <c:ptCount val="1"/>
                      <c:pt idx="0">
                        <c:v>Coke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Fatal'!$B$7:$S$7</c15:sqref>
                        </c15:fullRef>
                        <c15:formulaRef>
                          <c15:sqref>'CMV Fatal'!$B$7:$P$7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44F-43EE-AFB3-FAD810E4F1E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Fatal'!$A$8</c15:sqref>
                        </c15:formulaRef>
                      </c:ext>
                    </c:extLst>
                    <c:strCache>
                      <c:ptCount val="1"/>
                      <c:pt idx="0">
                        <c:v>Concho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Fatal'!$B$8:$S$8</c15:sqref>
                        </c15:fullRef>
                        <c15:formulaRef>
                          <c15:sqref>'CMV Fatal'!$B$8:$P$8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44F-43EE-AFB3-FAD810E4F1E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Fatal'!$A$9</c15:sqref>
                        </c15:formulaRef>
                      </c:ext>
                    </c:extLst>
                    <c:strCache>
                      <c:ptCount val="1"/>
                      <c:pt idx="0">
                        <c:v>Cottle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Fatal'!$B$9:$S$9</c15:sqref>
                        </c15:fullRef>
                        <c15:formulaRef>
                          <c15:sqref>'CMV Fatal'!$B$9:$P$9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44F-43EE-AFB3-FAD810E4F1E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Fatal'!$A$10</c15:sqref>
                        </c15:formulaRef>
                      </c:ext>
                    </c:extLst>
                    <c:strCache>
                      <c:ptCount val="1"/>
                      <c:pt idx="0">
                        <c:v>Crane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Fatal'!$B$10:$S$10</c15:sqref>
                        </c15:fullRef>
                        <c15:formulaRef>
                          <c15:sqref>'CMV Fatal'!$B$10:$P$10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44F-43EE-AFB3-FAD810E4F1E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Fatal'!$A$11</c15:sqref>
                        </c15:formulaRef>
                      </c:ext>
                    </c:extLst>
                    <c:strCache>
                      <c:ptCount val="1"/>
                      <c:pt idx="0">
                        <c:v>Crockett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Fatal'!$B$11:$S$11</c15:sqref>
                        </c15:fullRef>
                        <c15:formulaRef>
                          <c15:sqref>'CMV Fatal'!$B$11:$P$11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0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44F-43EE-AFB3-FAD810E4F1E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Fatal'!$A$12</c15:sqref>
                        </c15:formulaRef>
                      </c:ext>
                    </c:extLst>
                    <c:strCache>
                      <c:ptCount val="1"/>
                      <c:pt idx="0">
                        <c:v>Crosby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Fatal'!$B$12:$S$12</c15:sqref>
                        </c15:fullRef>
                        <c15:formulaRef>
                          <c15:sqref>'CMV Fatal'!$B$12:$P$12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44F-43EE-AFB3-FAD810E4F1E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Fatal'!$A$13</c15:sqref>
                        </c15:formulaRef>
                      </c:ext>
                    </c:extLst>
                    <c:strCache>
                      <c:ptCount val="1"/>
                      <c:pt idx="0">
                        <c:v>Culberson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Fatal'!$B$13:$S$13</c15:sqref>
                        </c15:fullRef>
                        <c15:formulaRef>
                          <c15:sqref>'CMV Fatal'!$B$13:$P$13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0</c:v>
                      </c:pt>
                      <c:pt idx="14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44F-43EE-AFB3-FAD810E4F1EF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Fatal'!$A$14</c15:sqref>
                        </c15:formulaRef>
                      </c:ext>
                    </c:extLst>
                    <c:strCache>
                      <c:ptCount val="1"/>
                      <c:pt idx="0">
                        <c:v>Dallam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Fatal'!$B$14:$S$14</c15:sqref>
                        </c15:fullRef>
                        <c15:formulaRef>
                          <c15:sqref>'CMV Fatal'!$B$14:$P$14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0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44F-43EE-AFB3-FAD810E4F1EF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Fatal'!$A$15</c15:sqref>
                        </c15:formulaRef>
                      </c:ext>
                    </c:extLst>
                    <c:strCache>
                      <c:ptCount val="1"/>
                      <c:pt idx="0">
                        <c:v>Dawson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Fatal'!$B$15:$S$15</c15:sqref>
                        </c15:fullRef>
                        <c15:formulaRef>
                          <c15:sqref>'CMV Fatal'!$B$15:$P$15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44F-43EE-AFB3-FAD810E4F1EF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Fatal'!$A$16</c15:sqref>
                        </c15:formulaRef>
                      </c:ext>
                    </c:extLst>
                    <c:strCache>
                      <c:ptCount val="1"/>
                      <c:pt idx="0">
                        <c:v>Dickens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Fatal'!$B$16:$S$16</c15:sqref>
                        </c15:fullRef>
                        <c15:formulaRef>
                          <c15:sqref>'CMV Fatal'!$B$16:$P$16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44F-43EE-AFB3-FAD810E4F1EF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Fatal'!$A$18</c15:sqref>
                        </c15:formulaRef>
                      </c:ext>
                    </c:extLst>
                    <c:strCache>
                      <c:ptCount val="1"/>
                      <c:pt idx="0">
                        <c:v>Edwards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Fatal'!$B$18:$S$18</c15:sqref>
                        </c15:fullRef>
                        <c15:formulaRef>
                          <c15:sqref>'CMV Fatal'!$B$18:$P$18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44F-43EE-AFB3-FAD810E4F1EF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Fatal'!$A$19</c15:sqref>
                        </c15:formulaRef>
                      </c:ext>
                    </c:extLst>
                    <c:strCache>
                      <c:ptCount val="1"/>
                      <c:pt idx="0">
                        <c:v>Fisher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Fatal'!$B$19:$S$19</c15:sqref>
                        </c15:fullRef>
                        <c15:formulaRef>
                          <c15:sqref>'CMV Fatal'!$B$19:$P$19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444F-43EE-AFB3-FAD810E4F1EF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Fatal'!$A$20</c15:sqref>
                        </c15:formulaRef>
                      </c:ext>
                    </c:extLst>
                    <c:strCache>
                      <c:ptCount val="1"/>
                      <c:pt idx="0">
                        <c:v>Floyd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Fatal'!$B$20:$S$20</c15:sqref>
                        </c15:fullRef>
                        <c15:formulaRef>
                          <c15:sqref>'CMV Fatal'!$B$20:$P$20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444F-43EE-AFB3-FAD810E4F1EF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Fatal'!$A$21</c15:sqref>
                        </c15:formulaRef>
                      </c:ext>
                    </c:extLst>
                    <c:strCache>
                      <c:ptCount val="1"/>
                      <c:pt idx="0">
                        <c:v>Gaines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Fatal'!$B$21:$S$21</c15:sqref>
                        </c15:fullRef>
                        <c15:formulaRef>
                          <c15:sqref>'CMV Fatal'!$B$21:$P$21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444F-43EE-AFB3-FAD810E4F1EF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Fatal'!$A$22</c15:sqref>
                        </c15:formulaRef>
                      </c:ext>
                    </c:extLst>
                    <c:strCache>
                      <c:ptCount val="1"/>
                      <c:pt idx="0">
                        <c:v>Garza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Fatal'!$B$22:$S$22</c15:sqref>
                        </c15:fullRef>
                        <c15:formulaRef>
                          <c15:sqref>'CMV Fatal'!$B$22:$P$22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5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444F-43EE-AFB3-FAD810E4F1EF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Fatal'!$A$23</c15:sqref>
                        </c15:formulaRef>
                      </c:ext>
                    </c:extLst>
                    <c:strCache>
                      <c:ptCount val="1"/>
                      <c:pt idx="0">
                        <c:v>Glasscock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Fatal'!$B$23:$S$23</c15:sqref>
                        </c15:fullRef>
                        <c15:formulaRef>
                          <c15:sqref>'CMV Fatal'!$B$23:$P$23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8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5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1</c:v>
                      </c:pt>
                      <c:pt idx="14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444F-43EE-AFB3-FAD810E4F1EF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Fatal'!$A$24</c15:sqref>
                        </c15:formulaRef>
                      </c:ext>
                    </c:extLst>
                    <c:strCache>
                      <c:ptCount val="1"/>
                      <c:pt idx="0">
                        <c:v>Gray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Fatal'!$B$24:$S$24</c15:sqref>
                        </c15:fullRef>
                        <c15:formulaRef>
                          <c15:sqref>'CMV Fatal'!$B$24:$P$24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3</c:v>
                      </c:pt>
                      <c:pt idx="10">
                        <c:v>0</c:v>
                      </c:pt>
                      <c:pt idx="11">
                        <c:v>2</c:v>
                      </c:pt>
                      <c:pt idx="12">
                        <c:v>4</c:v>
                      </c:pt>
                      <c:pt idx="13">
                        <c:v>2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444F-43EE-AFB3-FAD810E4F1EF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Fatal'!$A$25</c15:sqref>
                        </c15:formulaRef>
                      </c:ext>
                    </c:extLst>
                    <c:strCache>
                      <c:ptCount val="1"/>
                      <c:pt idx="0">
                        <c:v>Hale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Fatal'!$B$25:$S$25</c15:sqref>
                        </c15:fullRef>
                        <c15:formulaRef>
                          <c15:sqref>'CMV Fatal'!$B$25:$P$25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6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444F-43EE-AFB3-FAD810E4F1EF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Fatal'!$A$26</c15:sqref>
                        </c15:formulaRef>
                      </c:ext>
                    </c:extLst>
                    <c:strCache>
                      <c:ptCount val="1"/>
                      <c:pt idx="0">
                        <c:v>Hockley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Fatal'!$B$26:$S$26</c15:sqref>
                        </c15:fullRef>
                        <c15:formulaRef>
                          <c15:sqref>'CMV Fatal'!$B$26:$P$26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444F-43EE-AFB3-FAD810E4F1EF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Fatal'!$A$27</c15:sqref>
                        </c15:formulaRef>
                      </c:ext>
                    </c:extLst>
                    <c:strCache>
                      <c:ptCount val="1"/>
                      <c:pt idx="0">
                        <c:v>Howard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Fatal'!$B$27:$S$27</c15:sqref>
                        </c15:fullRef>
                        <c15:formulaRef>
                          <c15:sqref>'CMV Fatal'!$B$27:$P$27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4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444F-43EE-AFB3-FAD810E4F1EF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Fatal'!$A$28</c15:sqref>
                        </c15:formulaRef>
                      </c:ext>
                    </c:extLst>
                    <c:strCache>
                      <c:ptCount val="1"/>
                      <c:pt idx="0">
                        <c:v>Hudspeth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Fatal'!$B$28:$S$28</c15:sqref>
                        </c15:fullRef>
                        <c15:formulaRef>
                          <c15:sqref>'CMV Fatal'!$B$28:$P$28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4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6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7</c:v>
                      </c:pt>
                      <c:pt idx="10">
                        <c:v>5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444F-43EE-AFB3-FAD810E4F1EF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Fatal'!$A$29</c15:sqref>
                        </c15:formulaRef>
                      </c:ext>
                    </c:extLst>
                    <c:strCache>
                      <c:ptCount val="1"/>
                      <c:pt idx="0">
                        <c:v>Irion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Fatal'!$B$29:$S$29</c15:sqref>
                        </c15:fullRef>
                        <c15:formulaRef>
                          <c15:sqref>'CMV Fatal'!$B$29:$P$29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8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444F-43EE-AFB3-FAD810E4F1EF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Fatal'!$A$30</c15:sqref>
                        </c15:formulaRef>
                      </c:ext>
                    </c:extLst>
                    <c:strCache>
                      <c:ptCount val="1"/>
                      <c:pt idx="0">
                        <c:v>Jeff Davis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Fatal'!$B$30:$S$30</c15:sqref>
                        </c15:fullRef>
                        <c15:formulaRef>
                          <c15:sqref>'CMV Fatal'!$B$30:$P$30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444F-43EE-AFB3-FAD810E4F1EF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Fatal'!$A$31</c15:sqref>
                        </c15:formulaRef>
                      </c:ext>
                    </c:extLst>
                    <c:strCache>
                      <c:ptCount val="1"/>
                      <c:pt idx="0">
                        <c:v>Kent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Fatal'!$B$31:$S$31</c15:sqref>
                        </c15:fullRef>
                        <c15:formulaRef>
                          <c15:sqref>'CMV Fatal'!$B$31:$P$31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444F-43EE-AFB3-FAD810E4F1EF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Fatal'!$A$32</c15:sqref>
                        </c15:formulaRef>
                      </c:ext>
                    </c:extLst>
                    <c:strCache>
                      <c:ptCount val="1"/>
                      <c:pt idx="0">
                        <c:v>Kimble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Fatal'!$B$32:$S$32</c15:sqref>
                        </c15:fullRef>
                        <c15:formulaRef>
                          <c15:sqref>'CMV Fatal'!$B$32:$P$32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5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444F-43EE-AFB3-FAD810E4F1EF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Fatal'!$A$33</c15:sqref>
                        </c15:formulaRef>
                      </c:ext>
                    </c:extLst>
                    <c:strCache>
                      <c:ptCount val="1"/>
                      <c:pt idx="0">
                        <c:v>King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Fatal'!$B$33:$S$33</c15:sqref>
                        </c15:fullRef>
                        <c15:formulaRef>
                          <c15:sqref>'CMV Fatal'!$B$33:$P$33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444F-43EE-AFB3-FAD810E4F1EF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Fatal'!$A$34</c15:sqref>
                        </c15:formulaRef>
                      </c:ext>
                    </c:extLst>
                    <c:strCache>
                      <c:ptCount val="1"/>
                      <c:pt idx="0">
                        <c:v>Knox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Fatal'!$B$34:$S$34</c15:sqref>
                        </c15:fullRef>
                        <c15:formulaRef>
                          <c15:sqref>'CMV Fatal'!$B$34:$P$34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444F-43EE-AFB3-FAD810E4F1EF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Fatal'!$A$35</c15:sqref>
                        </c15:formulaRef>
                      </c:ext>
                    </c:extLst>
                    <c:strCache>
                      <c:ptCount val="1"/>
                      <c:pt idx="0">
                        <c:v>Lamb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Fatal'!$B$35:$S$35</c15:sqref>
                        </c15:fullRef>
                        <c15:formulaRef>
                          <c15:sqref>'CMV Fatal'!$B$35:$P$35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</c:v>
                      </c:pt>
                      <c:pt idx="1">
                        <c:v>0</c:v>
                      </c:pt>
                      <c:pt idx="2">
                        <c:v>3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5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444F-43EE-AFB3-FAD810E4F1EF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Fatal'!$A$36</c15:sqref>
                        </c15:formulaRef>
                      </c:ext>
                    </c:extLst>
                    <c:strCache>
                      <c:ptCount val="1"/>
                      <c:pt idx="0">
                        <c:v>Loving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Fatal'!$B$36:$S$36</c15:sqref>
                        </c15:fullRef>
                        <c15:formulaRef>
                          <c15:sqref>'CMV Fatal'!$B$36:$P$36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1</c:v>
                      </c:pt>
                      <c:pt idx="14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444F-43EE-AFB3-FAD810E4F1EF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Fatal'!$A$37</c15:sqref>
                        </c15:formulaRef>
                      </c:ext>
                    </c:extLst>
                    <c:strCache>
                      <c:ptCount val="1"/>
                      <c:pt idx="0">
                        <c:v>Lubbock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Fatal'!$B$37:$S$37</c15:sqref>
                        </c15:fullRef>
                        <c15:formulaRef>
                          <c15:sqref>'CMV Fatal'!$B$37:$P$37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7</c:v>
                      </c:pt>
                      <c:pt idx="5">
                        <c:v>5</c:v>
                      </c:pt>
                      <c:pt idx="6">
                        <c:v>2</c:v>
                      </c:pt>
                      <c:pt idx="7">
                        <c:v>7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11</c:v>
                      </c:pt>
                      <c:pt idx="13">
                        <c:v>6</c:v>
                      </c:pt>
                      <c:pt idx="14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444F-43EE-AFB3-FAD810E4F1EF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Fatal'!$A$38</c15:sqref>
                        </c15:formulaRef>
                      </c:ext>
                    </c:extLst>
                    <c:strCache>
                      <c:ptCount val="1"/>
                      <c:pt idx="0">
                        <c:v>Lynn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Fatal'!$B$38:$S$38</c15:sqref>
                        </c15:fullRef>
                        <c15:formulaRef>
                          <c15:sqref>'CMV Fatal'!$B$38:$P$38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444F-43EE-AFB3-FAD810E4F1EF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Fatal'!$A$39</c15:sqref>
                        </c15:formulaRef>
                      </c:ext>
                    </c:extLst>
                    <c:strCache>
                      <c:ptCount val="1"/>
                      <c:pt idx="0">
                        <c:v>Martin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Fatal'!$B$39:$S$39</c15:sqref>
                        </c15:fullRef>
                        <c15:formulaRef>
                          <c15:sqref>'CMV Fatal'!$B$39:$P$39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6</c:v>
                      </c:pt>
                      <c:pt idx="8">
                        <c:v>1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5</c:v>
                      </c:pt>
                      <c:pt idx="12">
                        <c:v>8</c:v>
                      </c:pt>
                      <c:pt idx="13">
                        <c:v>4</c:v>
                      </c:pt>
                      <c:pt idx="14">
                        <c:v>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444F-43EE-AFB3-FAD810E4F1EF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Fatal'!$A$40</c15:sqref>
                        </c15:formulaRef>
                      </c:ext>
                    </c:extLst>
                    <c:strCache>
                      <c:ptCount val="1"/>
                      <c:pt idx="0">
                        <c:v>McCulloch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Fatal'!$B$40:$S$40</c15:sqref>
                        </c15:fullRef>
                        <c15:formulaRef>
                          <c15:sqref>'CMV Fatal'!$B$40:$P$40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444F-43EE-AFB3-FAD810E4F1EF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Fatal'!$A$41</c15:sqref>
                        </c15:formulaRef>
                      </c:ext>
                    </c:extLst>
                    <c:strCache>
                      <c:ptCount val="1"/>
                      <c:pt idx="0">
                        <c:v>Menard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Fatal'!$B$41:$S$41</c15:sqref>
                        </c15:fullRef>
                        <c15:formulaRef>
                          <c15:sqref>'CMV Fatal'!$B$41:$P$41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444F-43EE-AFB3-FAD810E4F1EF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Fatal'!$A$43</c15:sqref>
                        </c15:formulaRef>
                      </c:ext>
                    </c:extLst>
                    <c:strCache>
                      <c:ptCount val="1"/>
                      <c:pt idx="0">
                        <c:v>Mitchell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Fatal'!$B$43:$S$43</c15:sqref>
                        </c15:fullRef>
                        <c15:formulaRef>
                          <c15:sqref>'CMV Fatal'!$B$43:$P$43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</c:v>
                      </c:pt>
                      <c:pt idx="1">
                        <c:v>3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3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444F-43EE-AFB3-FAD810E4F1EF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Fatal'!$A$44</c15:sqref>
                        </c15:formulaRef>
                      </c:ext>
                    </c:extLst>
                    <c:strCache>
                      <c:ptCount val="1"/>
                      <c:pt idx="0">
                        <c:v>Moore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Fatal'!$B$44:$S$44</c15:sqref>
                        </c15:fullRef>
                        <c15:formulaRef>
                          <c15:sqref>'CMV Fatal'!$B$44:$P$44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10</c:v>
                      </c:pt>
                      <c:pt idx="7">
                        <c:v>3</c:v>
                      </c:pt>
                      <c:pt idx="8">
                        <c:v>0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4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444F-43EE-AFB3-FAD810E4F1EF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Fatal'!$A$45</c15:sqref>
                        </c15:formulaRef>
                      </c:ext>
                    </c:extLst>
                    <c:strCache>
                      <c:ptCount val="1"/>
                      <c:pt idx="0">
                        <c:v>Motley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Fatal'!$B$45:$S$45</c15:sqref>
                        </c15:fullRef>
                        <c15:formulaRef>
                          <c15:sqref>'CMV Fatal'!$B$45:$P$45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444F-43EE-AFB3-FAD810E4F1EF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Fatal'!$A$46</c15:sqref>
                        </c15:formulaRef>
                      </c:ext>
                    </c:extLst>
                    <c:strCache>
                      <c:ptCount val="1"/>
                      <c:pt idx="0">
                        <c:v>Nolan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Fatal'!$B$46:$S$46</c15:sqref>
                        </c15:fullRef>
                        <c15:formulaRef>
                          <c15:sqref>'CMV Fatal'!$B$46:$P$46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5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5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3</c:v>
                      </c:pt>
                      <c:pt idx="10">
                        <c:v>7</c:v>
                      </c:pt>
                      <c:pt idx="11">
                        <c:v>3</c:v>
                      </c:pt>
                      <c:pt idx="12">
                        <c:v>4</c:v>
                      </c:pt>
                      <c:pt idx="13">
                        <c:v>1</c:v>
                      </c:pt>
                      <c:pt idx="14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444F-43EE-AFB3-FAD810E4F1EF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Fatal'!$A$47</c15:sqref>
                        </c15:formulaRef>
                      </c:ext>
                    </c:extLst>
                    <c:strCache>
                      <c:ptCount val="1"/>
                      <c:pt idx="0">
                        <c:v>Ochiltree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Fatal'!$B$47:$S$47</c15:sqref>
                        </c15:fullRef>
                        <c15:formulaRef>
                          <c15:sqref>'CMV Fatal'!$B$47:$P$47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5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444F-43EE-AFB3-FAD810E4F1EF}"/>
                  </c:ext>
                </c:extLst>
              </c15:ser>
            </c15:filteredLineSeries>
            <c15:filteredLine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Fatal'!$A$48</c15:sqref>
                        </c15:formulaRef>
                      </c:ext>
                    </c:extLst>
                    <c:strCache>
                      <c:ptCount val="1"/>
                      <c:pt idx="0">
                        <c:v>Pecos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Fatal'!$B$48:$S$48</c15:sqref>
                        </c15:fullRef>
                        <c15:formulaRef>
                          <c15:sqref>'CMV Fatal'!$B$48:$P$48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5</c:v>
                      </c:pt>
                      <c:pt idx="8">
                        <c:v>2</c:v>
                      </c:pt>
                      <c:pt idx="9">
                        <c:v>3</c:v>
                      </c:pt>
                      <c:pt idx="10">
                        <c:v>11</c:v>
                      </c:pt>
                      <c:pt idx="11">
                        <c:v>2</c:v>
                      </c:pt>
                      <c:pt idx="12">
                        <c:v>5</c:v>
                      </c:pt>
                      <c:pt idx="13">
                        <c:v>3</c:v>
                      </c:pt>
                      <c:pt idx="14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444F-43EE-AFB3-FAD810E4F1EF}"/>
                  </c:ext>
                </c:extLst>
              </c15:ser>
            </c15:filteredLineSeries>
            <c15:filteredLine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Fatal'!$A$49</c15:sqref>
                        </c15:formulaRef>
                      </c:ext>
                    </c:extLst>
                    <c:strCache>
                      <c:ptCount val="1"/>
                      <c:pt idx="0">
                        <c:v>Potter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Fatal'!$B$49:$S$49</c15:sqref>
                        </c15:fullRef>
                        <c15:formulaRef>
                          <c15:sqref>'CMV Fatal'!$B$49:$P$49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</c:v>
                      </c:pt>
                      <c:pt idx="1">
                        <c:v>5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7</c:v>
                      </c:pt>
                      <c:pt idx="5">
                        <c:v>3</c:v>
                      </c:pt>
                      <c:pt idx="6">
                        <c:v>5</c:v>
                      </c:pt>
                      <c:pt idx="7">
                        <c:v>2</c:v>
                      </c:pt>
                      <c:pt idx="8">
                        <c:v>4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3</c:v>
                      </c:pt>
                      <c:pt idx="14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444F-43EE-AFB3-FAD810E4F1EF}"/>
                  </c:ext>
                </c:extLst>
              </c15:ser>
            </c15:filteredLineSeries>
            <c15:filteredLine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Fatal'!$A$50</c15:sqref>
                        </c15:formulaRef>
                      </c:ext>
                    </c:extLst>
                    <c:strCache>
                      <c:ptCount val="1"/>
                      <c:pt idx="0">
                        <c:v>Presidio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Fatal'!$B$50:$S$50</c15:sqref>
                        </c15:fullRef>
                        <c15:formulaRef>
                          <c15:sqref>'CMV Fatal'!$B$50:$P$50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444F-43EE-AFB3-FAD810E4F1EF}"/>
                  </c:ext>
                </c:extLst>
              </c15:ser>
            </c15:filteredLineSeries>
            <c15:filteredLineSeries>
              <c15:ser>
                <c:idx val="49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Fatal'!$A$51</c15:sqref>
                        </c15:formulaRef>
                      </c:ext>
                    </c:extLst>
                    <c:strCache>
                      <c:ptCount val="1"/>
                      <c:pt idx="0">
                        <c:v>Randall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Fatal'!$B$51:$S$51</c15:sqref>
                        </c15:fullRef>
                        <c15:formulaRef>
                          <c15:sqref>'CMV Fatal'!$B$51:$P$51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4</c:v>
                      </c:pt>
                      <c:pt idx="13">
                        <c:v>2</c:v>
                      </c:pt>
                      <c:pt idx="14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444F-43EE-AFB3-FAD810E4F1EF}"/>
                  </c:ext>
                </c:extLst>
              </c15:ser>
            </c15:filteredLineSeries>
            <c15:filteredLineSeries>
              <c15:ser>
                <c:idx val="50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Fatal'!$A$52</c15:sqref>
                        </c15:formulaRef>
                      </c:ext>
                    </c:extLst>
                    <c:strCache>
                      <c:ptCount val="1"/>
                      <c:pt idx="0">
                        <c:v>Reagan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Fatal'!$B$52:$S$52</c15:sqref>
                        </c15:fullRef>
                        <c15:formulaRef>
                          <c15:sqref>'CMV Fatal'!$B$52:$P$52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0</c:v>
                      </c:pt>
                      <c:pt idx="14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444F-43EE-AFB3-FAD810E4F1EF}"/>
                  </c:ext>
                </c:extLst>
              </c15:ser>
            </c15:filteredLineSeries>
            <c15:filteredLineSeries>
              <c15:ser>
                <c:idx val="51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Fatal'!$A$53</c15:sqref>
                        </c15:formulaRef>
                      </c:ext>
                    </c:extLst>
                    <c:strCache>
                      <c:ptCount val="1"/>
                      <c:pt idx="0">
                        <c:v>Reeves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Fatal'!$B$53:$S$53</c15:sqref>
                        </c15:fullRef>
                        <c15:formulaRef>
                          <c15:sqref>'CMV Fatal'!$B$53:$P$53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7</c:v>
                      </c:pt>
                      <c:pt idx="7">
                        <c:v>6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6</c:v>
                      </c:pt>
                      <c:pt idx="11">
                        <c:v>17</c:v>
                      </c:pt>
                      <c:pt idx="12">
                        <c:v>8</c:v>
                      </c:pt>
                      <c:pt idx="13">
                        <c:v>7</c:v>
                      </c:pt>
                      <c:pt idx="14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444F-43EE-AFB3-FAD810E4F1EF}"/>
                  </c:ext>
                </c:extLst>
              </c15:ser>
            </c15:filteredLineSeries>
            <c15:filteredLineSeries>
              <c15:ser>
                <c:idx val="52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Fatal'!$A$54</c15:sqref>
                        </c15:formulaRef>
                      </c:ext>
                    </c:extLst>
                    <c:strCache>
                      <c:ptCount val="1"/>
                      <c:pt idx="0">
                        <c:v>Roberts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Fatal'!$B$54:$S$54</c15:sqref>
                        </c15:fullRef>
                        <c15:formulaRef>
                          <c15:sqref>'CMV Fatal'!$B$54:$P$54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0</c:v>
                      </c:pt>
                      <c:pt idx="2">
                        <c:v>5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444F-43EE-AFB3-FAD810E4F1EF}"/>
                  </c:ext>
                </c:extLst>
              </c15:ser>
            </c15:filteredLineSeries>
            <c15:filteredLineSeries>
              <c15:ser>
                <c:idx val="53"/>
                <c:order val="5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Fatal'!$A$55</c15:sqref>
                        </c15:formulaRef>
                      </c:ext>
                    </c:extLst>
                    <c:strCache>
                      <c:ptCount val="1"/>
                      <c:pt idx="0">
                        <c:v>Runnels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Fatal'!$B$55:$S$55</c15:sqref>
                        </c15:fullRef>
                        <c15:formulaRef>
                          <c15:sqref>'CMV Fatal'!$B$55:$P$55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3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444F-43EE-AFB3-FAD810E4F1EF}"/>
                  </c:ext>
                </c:extLst>
              </c15:ser>
            </c15:filteredLineSeries>
            <c15:filteredLineSeries>
              <c15:ser>
                <c:idx val="54"/>
                <c:order val="5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Fatal'!$A$56</c15:sqref>
                        </c15:formulaRef>
                      </c:ext>
                    </c:extLst>
                    <c:strCache>
                      <c:ptCount val="1"/>
                      <c:pt idx="0">
                        <c:v>Schleicher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Fatal'!$B$56:$S$56</c15:sqref>
                        </c15:fullRef>
                        <c15:formulaRef>
                          <c15:sqref>'CMV Fatal'!$B$56:$P$56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444F-43EE-AFB3-FAD810E4F1EF}"/>
                  </c:ext>
                </c:extLst>
              </c15:ser>
            </c15:filteredLineSeries>
            <c15:filteredLineSeries>
              <c15:ser>
                <c:idx val="55"/>
                <c:order val="5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Fatal'!$A$57</c15:sqref>
                        </c15:formulaRef>
                      </c:ext>
                    </c:extLst>
                    <c:strCache>
                      <c:ptCount val="1"/>
                      <c:pt idx="0">
                        <c:v>Scurry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Fatal'!$B$57:$S$57</c15:sqref>
                        </c15:fullRef>
                        <c15:formulaRef>
                          <c15:sqref>'CMV Fatal'!$B$57:$P$57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444F-43EE-AFB3-FAD810E4F1EF}"/>
                  </c:ext>
                </c:extLst>
              </c15:ser>
            </c15:filteredLineSeries>
            <c15:filteredLineSeries>
              <c15:ser>
                <c:idx val="56"/>
                <c:order val="5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Fatal'!$A$58</c15:sqref>
                        </c15:formulaRef>
                      </c:ext>
                    </c:extLst>
                    <c:strCache>
                      <c:ptCount val="1"/>
                      <c:pt idx="0">
                        <c:v>Sherman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Fatal'!$B$58:$S$58</c15:sqref>
                        </c15:fullRef>
                        <c15:formulaRef>
                          <c15:sqref>'CMV Fatal'!$B$58:$P$58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3</c:v>
                      </c:pt>
                      <c:pt idx="2">
                        <c:v>1</c:v>
                      </c:pt>
                      <c:pt idx="3">
                        <c:v>3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4</c:v>
                      </c:pt>
                      <c:pt idx="14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444F-43EE-AFB3-FAD810E4F1EF}"/>
                  </c:ext>
                </c:extLst>
              </c15:ser>
            </c15:filteredLineSeries>
            <c15:filteredLineSeries>
              <c15:ser>
                <c:idx val="57"/>
                <c:order val="5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Fatal'!$A$59</c15:sqref>
                        </c15:formulaRef>
                      </c:ext>
                    </c:extLst>
                    <c:strCache>
                      <c:ptCount val="1"/>
                      <c:pt idx="0">
                        <c:v>Sterling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Fatal'!$B$59:$S$59</c15:sqref>
                        </c15:fullRef>
                        <c15:formulaRef>
                          <c15:sqref>'CMV Fatal'!$B$59:$P$59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444F-43EE-AFB3-FAD810E4F1EF}"/>
                  </c:ext>
                </c:extLst>
              </c15:ser>
            </c15:filteredLineSeries>
            <c15:filteredLineSeries>
              <c15:ser>
                <c:idx val="58"/>
                <c:order val="5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Fatal'!$A$60</c15:sqref>
                        </c15:formulaRef>
                      </c:ext>
                    </c:extLst>
                    <c:strCache>
                      <c:ptCount val="1"/>
                      <c:pt idx="0">
                        <c:v>Stonewall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Fatal'!$B$60:$S$60</c15:sqref>
                        </c15:fullRef>
                        <c15:formulaRef>
                          <c15:sqref>'CMV Fatal'!$B$60:$P$60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444F-43EE-AFB3-FAD810E4F1EF}"/>
                  </c:ext>
                </c:extLst>
              </c15:ser>
            </c15:filteredLineSeries>
            <c15:filteredLineSeries>
              <c15:ser>
                <c:idx val="59"/>
                <c:order val="5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Fatal'!$A$61</c15:sqref>
                        </c15:formulaRef>
                      </c:ext>
                    </c:extLst>
                    <c:strCache>
                      <c:ptCount val="1"/>
                      <c:pt idx="0">
                        <c:v>Sutton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Fatal'!$B$61:$S$61</c15:sqref>
                        </c15:fullRef>
                        <c15:formulaRef>
                          <c15:sqref>'CMV Fatal'!$B$61:$P$61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444F-43EE-AFB3-FAD810E4F1EF}"/>
                  </c:ext>
                </c:extLst>
              </c15:ser>
            </c15:filteredLineSeries>
            <c15:filteredLineSeries>
              <c15:ser>
                <c:idx val="60"/>
                <c:order val="6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Fatal'!$A$62</c15:sqref>
                        </c15:formulaRef>
                      </c:ext>
                    </c:extLst>
                    <c:strCache>
                      <c:ptCount val="1"/>
                      <c:pt idx="0">
                        <c:v>Swisher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Fatal'!$B$62:$S$62</c15:sqref>
                        </c15:fullRef>
                        <c15:formulaRef>
                          <c15:sqref>'CMV Fatal'!$B$62:$P$62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C-444F-43EE-AFB3-FAD810E4F1EF}"/>
                  </c:ext>
                </c:extLst>
              </c15:ser>
            </c15:filteredLineSeries>
            <c15:filteredLineSeries>
              <c15:ser>
                <c:idx val="61"/>
                <c:order val="6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Fatal'!$A$63</c15:sqref>
                        </c15:formulaRef>
                      </c:ext>
                    </c:extLst>
                    <c:strCache>
                      <c:ptCount val="1"/>
                      <c:pt idx="0">
                        <c:v>Taylor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Fatal'!$B$63:$S$63</c15:sqref>
                        </c15:fullRef>
                        <c15:formulaRef>
                          <c15:sqref>'CMV Fatal'!$B$63:$P$63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8</c:v>
                      </c:pt>
                      <c:pt idx="1">
                        <c:v>3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7</c:v>
                      </c:pt>
                      <c:pt idx="9">
                        <c:v>2</c:v>
                      </c:pt>
                      <c:pt idx="10">
                        <c:v>6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444F-43EE-AFB3-FAD810E4F1EF}"/>
                  </c:ext>
                </c:extLst>
              </c15:ser>
            </c15:filteredLineSeries>
            <c15:filteredLineSeries>
              <c15:ser>
                <c:idx val="62"/>
                <c:order val="6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Fatal'!$A$64</c15:sqref>
                        </c15:formulaRef>
                      </c:ext>
                    </c:extLst>
                    <c:strCache>
                      <c:ptCount val="1"/>
                      <c:pt idx="0">
                        <c:v>Terrell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Fatal'!$B$64:$S$64</c15:sqref>
                        </c15:fullRef>
                        <c15:formulaRef>
                          <c15:sqref>'CMV Fatal'!$B$64:$P$64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5</c:v>
                      </c:pt>
                      <c:pt idx="13">
                        <c:v>1</c:v>
                      </c:pt>
                      <c:pt idx="14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444F-43EE-AFB3-FAD810E4F1EF}"/>
                  </c:ext>
                </c:extLst>
              </c15:ser>
            </c15:filteredLineSeries>
            <c15:filteredLineSeries>
              <c15:ser>
                <c:idx val="63"/>
                <c:order val="6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Fatal'!$A$65</c15:sqref>
                        </c15:formulaRef>
                      </c:ext>
                    </c:extLst>
                    <c:strCache>
                      <c:ptCount val="1"/>
                      <c:pt idx="0">
                        <c:v>Terry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Fatal'!$B$65:$S$65</c15:sqref>
                        </c15:fullRef>
                        <c15:formulaRef>
                          <c15:sqref>'CMV Fatal'!$B$65:$P$65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444F-43EE-AFB3-FAD810E4F1EF}"/>
                  </c:ext>
                </c:extLst>
              </c15:ser>
            </c15:filteredLineSeries>
            <c15:filteredLineSeries>
              <c15:ser>
                <c:idx val="64"/>
                <c:order val="6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Fatal'!$A$66</c15:sqref>
                        </c15:formulaRef>
                      </c:ext>
                    </c:extLst>
                    <c:strCache>
                      <c:ptCount val="1"/>
                      <c:pt idx="0">
                        <c:v>Tom Green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Fatal'!$B$66:$S$66</c15:sqref>
                        </c15:fullRef>
                        <c15:formulaRef>
                          <c15:sqref>'CMV Fatal'!$B$66:$P$66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444F-43EE-AFB3-FAD810E4F1EF}"/>
                  </c:ext>
                </c:extLst>
              </c15:ser>
            </c15:filteredLineSeries>
            <c15:filteredLineSeries>
              <c15:ser>
                <c:idx val="65"/>
                <c:order val="6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Fatal'!$A$67</c15:sqref>
                        </c15:formulaRef>
                      </c:ext>
                    </c:extLst>
                    <c:strCache>
                      <c:ptCount val="1"/>
                      <c:pt idx="0">
                        <c:v>Upton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Fatal'!$B$67:$S$67</c15:sqref>
                        </c15:fullRef>
                        <c15:formulaRef>
                          <c15:sqref>'CMV Fatal'!$B$67:$P$67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1</c:v>
                      </c:pt>
                      <c:pt idx="7">
                        <c:v>5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4</c:v>
                      </c:pt>
                      <c:pt idx="13">
                        <c:v>0</c:v>
                      </c:pt>
                      <c:pt idx="14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444F-43EE-AFB3-FAD810E4F1EF}"/>
                  </c:ext>
                </c:extLst>
              </c15:ser>
            </c15:filteredLineSeries>
            <c15:filteredLineSeries>
              <c15:ser>
                <c:idx val="66"/>
                <c:order val="6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Fatal'!$A$68</c15:sqref>
                        </c15:formulaRef>
                      </c:ext>
                    </c:extLst>
                    <c:strCache>
                      <c:ptCount val="1"/>
                      <c:pt idx="0">
                        <c:v>Val Verde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Fatal'!$B$68:$S$68</c15:sqref>
                        </c15:fullRef>
                        <c15:formulaRef>
                          <c15:sqref>'CMV Fatal'!$B$68:$P$68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444F-43EE-AFB3-FAD810E4F1EF}"/>
                  </c:ext>
                </c:extLst>
              </c15:ser>
            </c15:filteredLineSeries>
            <c15:filteredLineSeries>
              <c15:ser>
                <c:idx val="67"/>
                <c:order val="6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Fatal'!$A$69</c15:sqref>
                        </c15:formulaRef>
                      </c:ext>
                    </c:extLst>
                    <c:strCache>
                      <c:ptCount val="1"/>
                      <c:pt idx="0">
                        <c:v>Ward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Fatal'!$B$69:$S$69</c15:sqref>
                        </c15:fullRef>
                        <c15:formulaRef>
                          <c15:sqref>'CMV Fatal'!$B$69:$P$69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2</c:v>
                      </c:pt>
                      <c:pt idx="7">
                        <c:v>5</c:v>
                      </c:pt>
                      <c:pt idx="8">
                        <c:v>1</c:v>
                      </c:pt>
                      <c:pt idx="9">
                        <c:v>3</c:v>
                      </c:pt>
                      <c:pt idx="10">
                        <c:v>6</c:v>
                      </c:pt>
                      <c:pt idx="11">
                        <c:v>8</c:v>
                      </c:pt>
                      <c:pt idx="12">
                        <c:v>4</c:v>
                      </c:pt>
                      <c:pt idx="13">
                        <c:v>3</c:v>
                      </c:pt>
                      <c:pt idx="14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444F-43EE-AFB3-FAD810E4F1EF}"/>
                  </c:ext>
                </c:extLst>
              </c15:ser>
            </c15:filteredLineSeries>
            <c15:filteredLineSeries>
              <c15:ser>
                <c:idx val="68"/>
                <c:order val="6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Fatal'!$A$70</c15:sqref>
                        </c15:formulaRef>
                      </c:ext>
                    </c:extLst>
                    <c:strCache>
                      <c:ptCount val="1"/>
                      <c:pt idx="0">
                        <c:v>Winkler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Fatal'!$B$70:$S$70</c15:sqref>
                        </c15:fullRef>
                        <c15:formulaRef>
                          <c15:sqref>'CMV Fatal'!$B$70:$P$70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13</c:v>
                      </c:pt>
                      <c:pt idx="12">
                        <c:v>1</c:v>
                      </c:pt>
                      <c:pt idx="13">
                        <c:v>5</c:v>
                      </c:pt>
                      <c:pt idx="14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444F-43EE-AFB3-FAD810E4F1EF}"/>
                  </c:ext>
                </c:extLst>
              </c15:ser>
            </c15:filteredLineSeries>
            <c15:filteredLineSeries>
              <c15:ser>
                <c:idx val="69"/>
                <c:order val="6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'CMV Fatal'!$A$71</c15:sqref>
                        </c15:formulaRef>
                      </c:ext>
                    </c:extLst>
                    <c:strCache>
                      <c:ptCount val="1"/>
                      <c:pt idx="0">
                        <c:v>Yoakum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'CMV Fatal'!$B$1:$S$1</c15:sqref>
                        </c15:fullRef>
                        <c15:formulaRef>
                          <c15:sqref>'CMV Fatal'!$B$1:$P$1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'CMV Fatal'!$B$71:$S$71</c15:sqref>
                        </c15:fullRef>
                        <c15:formulaRef>
                          <c15:sqref>'CMV Fatal'!$B$71:$P$71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444F-43EE-AFB3-FAD810E4F1EF}"/>
                  </c:ext>
                </c:extLst>
              </c15:ser>
            </c15:filteredLineSeries>
          </c:ext>
        </c:extLst>
      </c:lineChart>
      <c:catAx>
        <c:axId val="4952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91807"/>
        <c:crosses val="autoZero"/>
        <c:auto val="1"/>
        <c:lblAlgn val="ctr"/>
        <c:lblOffset val="100"/>
        <c:noMultiLvlLbl val="0"/>
      </c:catAx>
      <c:valAx>
        <c:axId val="15139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Vehicle Registration (2007-2021)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'Vehicle Registrations'!$B$74</c:f>
              <c:numCache>
                <c:formatCode>_(* #,##0_);_(* \(#,##0\);_(* "-"??_);_(@_)</c:formatCode>
                <c:ptCount val="1"/>
                <c:pt idx="0">
                  <c:v>21396.1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6-4F68-8EC5-157B0628A9C1}"/>
            </c:ext>
          </c:extLst>
        </c:ser>
        <c:ser>
          <c:idx val="1"/>
          <c:order val="1"/>
          <c:tx>
            <c:v>2011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'Vehicle Registrations'!$C$74</c:f>
              <c:numCache>
                <c:formatCode>_(* #,##0_);_(* \(#,##0\);_(* "-"??_);_(@_)</c:formatCode>
                <c:ptCount val="1"/>
                <c:pt idx="0">
                  <c:v>22496.114285714284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86-4F68-8EC5-157B0628A9C1}"/>
            </c:ext>
          </c:extLst>
        </c:ser>
        <c:ser>
          <c:idx val="2"/>
          <c:order val="2"/>
          <c:tx>
            <c:v>2012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'Vehicle Registrations'!$D$74</c:f>
              <c:numCache>
                <c:formatCode>_(* #,##0_);_(* \(#,##0\);_(* "-"??_);_(@_)</c:formatCode>
                <c:ptCount val="1"/>
                <c:pt idx="0">
                  <c:v>23368.014285714286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86-4F68-8EC5-157B0628A9C1}"/>
            </c:ext>
          </c:extLst>
        </c:ser>
        <c:ser>
          <c:idx val="3"/>
          <c:order val="3"/>
          <c:tx>
            <c:v>2013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'Vehicle Registrations'!$E$74</c:f>
              <c:numCache>
                <c:formatCode>_(* #,##0_);_(* \(#,##0\);_(* "-"??_);_(@_)</c:formatCode>
                <c:ptCount val="1"/>
                <c:pt idx="0">
                  <c:v>23879.5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86-4F68-8EC5-157B0628A9C1}"/>
            </c:ext>
          </c:extLst>
        </c:ser>
        <c:ser>
          <c:idx val="4"/>
          <c:order val="4"/>
          <c:tx>
            <c:v>2014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'Vehicle Registrations'!$F$74</c:f>
              <c:numCache>
                <c:formatCode>_(* #,##0_);_(* \(#,##0\);_(* "-"??_);_(@_)</c:formatCode>
                <c:ptCount val="1"/>
                <c:pt idx="0">
                  <c:v>24608.114285714284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86-4F68-8EC5-157B0628A9C1}"/>
            </c:ext>
          </c:extLst>
        </c:ser>
        <c:ser>
          <c:idx val="5"/>
          <c:order val="5"/>
          <c:tx>
            <c:v>2015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'Vehicle Registrations'!$G$74</c:f>
              <c:numCache>
                <c:formatCode>_(* #,##0_);_(* \(#,##0\);_(* "-"??_);_(@_)</c:formatCode>
                <c:ptCount val="1"/>
                <c:pt idx="0">
                  <c:v>23958.057142857142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86-4F68-8EC5-157B0628A9C1}"/>
            </c:ext>
          </c:extLst>
        </c:ser>
        <c:ser>
          <c:idx val="6"/>
          <c:order val="6"/>
          <c:tx>
            <c:v>2016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'Vehicle Registrations'!$H$74</c:f>
              <c:numCache>
                <c:formatCode>_(* #,##0_);_(* \(#,##0\);_(* "-"??_);_(@_)</c:formatCode>
                <c:ptCount val="1"/>
                <c:pt idx="0">
                  <c:v>23668.657142857144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86-4F68-8EC5-157B0628A9C1}"/>
            </c:ext>
          </c:extLst>
        </c:ser>
        <c:ser>
          <c:idx val="7"/>
          <c:order val="7"/>
          <c:tx>
            <c:v>2017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'Vehicle Registrations'!$I$74</c:f>
              <c:numCache>
                <c:formatCode>_(* #,##0_);_(* \(#,##0\);_(* "-"??_);_(@_)</c:formatCode>
                <c:ptCount val="1"/>
                <c:pt idx="0">
                  <c:v>23664.371428571427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86-4F68-8EC5-157B0628A9C1}"/>
            </c:ext>
          </c:extLst>
        </c:ser>
        <c:ser>
          <c:idx val="8"/>
          <c:order val="8"/>
          <c:tx>
            <c:v>2018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'Vehicle Registrations'!$J$74</c:f>
              <c:numCache>
                <c:formatCode>_(* #,##0_);_(* \(#,##0\);_(* "-"??_);_(@_)</c:formatCode>
                <c:ptCount val="1"/>
                <c:pt idx="0">
                  <c:v>24347.242857142857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486-4F68-8EC5-157B0628A9C1}"/>
            </c:ext>
          </c:extLst>
        </c:ser>
        <c:ser>
          <c:idx val="9"/>
          <c:order val="9"/>
          <c:tx>
            <c:v>2019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'Vehicle Registrations'!$K$74</c:f>
              <c:numCache>
                <c:formatCode>_(* #,##0_);_(* \(#,##0\);_(* "-"??_);_(@_)</c:formatCode>
                <c:ptCount val="1"/>
                <c:pt idx="0">
                  <c:v>24614.9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486-4F68-8EC5-157B0628A9C1}"/>
            </c:ext>
          </c:extLst>
        </c:ser>
        <c:ser>
          <c:idx val="10"/>
          <c:order val="10"/>
          <c:tx>
            <c:v>2020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'Vehicle Registrations'!$L$74</c:f>
              <c:numCache>
                <c:formatCode>_(* #,##0_);_(* \(#,##0\);_(* "-"??_);_(@_)</c:formatCode>
                <c:ptCount val="1"/>
                <c:pt idx="0">
                  <c:v>23979.285714285714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486-4F68-8EC5-157B0628A9C1}"/>
            </c:ext>
          </c:extLst>
        </c:ser>
        <c:ser>
          <c:idx val="11"/>
          <c:order val="11"/>
          <c:tx>
            <c:v>2021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'Vehicle Registrations'!$M$74</c:f>
              <c:numCache>
                <c:formatCode>_(* #,##0_);_(* \(#,##0\);_(* "-"??_);_(@_)</c:formatCode>
                <c:ptCount val="1"/>
                <c:pt idx="0">
                  <c:v>24667.614285714284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A486-4F68-8EC5-157B0628A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706191"/>
        <c:axId val="703622223"/>
        <c:extLst>
          <c:ext xmlns:c15="http://schemas.microsoft.com/office/drawing/2012/chart" uri="{02D57815-91ED-43cb-92C2-25804820EDAC}">
            <c15:filteredBarSeries>
              <c15:ser>
                <c:idx val="12"/>
                <c:order val="12"/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'Vehicle Registrations'!$O$74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"/>
                      <c:pt idx="0">
                        <c:v>284647.97142857144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A486-4F68-8EC5-157B0628A9C1}"/>
                  </c:ext>
                </c:extLst>
              </c15:ser>
            </c15:filteredBarSeries>
            <c15:filteredBarSeries>
              <c15:ser>
                <c:idx val="13"/>
                <c:order val="13"/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Registrations'!$P$74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"/>
                      <c:pt idx="0">
                        <c:v>23720.664285714291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486-4F68-8EC5-157B0628A9C1}"/>
                  </c:ext>
                </c:extLst>
              </c15:ser>
            </c15:filteredBarSeries>
          </c:ext>
        </c:extLst>
      </c:barChart>
      <c:catAx>
        <c:axId val="81570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622223"/>
        <c:crosses val="autoZero"/>
        <c:auto val="1"/>
        <c:lblAlgn val="ctr"/>
        <c:lblOffset val="100"/>
        <c:noMultiLvlLbl val="0"/>
      </c:catAx>
      <c:valAx>
        <c:axId val="70362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70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Vehicle Registration (2007-2021)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'Vehicle Registrations'!$B$73</c:f>
              <c:numCache>
                <c:formatCode>_(* #,##0_);_(* \(#,##0\);_(* "-"??_);_(@_)</c:formatCode>
                <c:ptCount val="1"/>
                <c:pt idx="0">
                  <c:v>1497727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43-4BC8-A484-D6077BAE248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'Vehicle Registrations'!$C$73</c:f>
              <c:numCache>
                <c:formatCode>_(* #,##0_);_(* \(#,##0\);_(* "-"??_);_(@_)</c:formatCode>
                <c:ptCount val="1"/>
                <c:pt idx="0">
                  <c:v>1574728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43-4BC8-A484-D6077BAE248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'Vehicle Registrations'!$D$73</c:f>
              <c:numCache>
                <c:formatCode>_(* #,##0_);_(* \(#,##0\);_(* "-"??_);_(@_)</c:formatCode>
                <c:ptCount val="1"/>
                <c:pt idx="0">
                  <c:v>1635761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43-4BC8-A484-D6077BAE248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'Vehicle Registrations'!$E$73</c:f>
              <c:numCache>
                <c:formatCode>_(* #,##0_);_(* \(#,##0\);_(* "-"??_);_(@_)</c:formatCode>
                <c:ptCount val="1"/>
                <c:pt idx="0">
                  <c:v>1671565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43-4BC8-A484-D6077BAE248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'Vehicle Registrations'!$F$73</c:f>
              <c:numCache>
                <c:formatCode>_(* #,##0_);_(* \(#,##0\);_(* "-"??_);_(@_)</c:formatCode>
                <c:ptCount val="1"/>
                <c:pt idx="0">
                  <c:v>1722568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43-4BC8-A484-D6077BAE248D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'Vehicle Registrations'!$G$73</c:f>
              <c:numCache>
                <c:formatCode>_(* #,##0_);_(* \(#,##0\);_(* "-"??_);_(@_)</c:formatCode>
                <c:ptCount val="1"/>
                <c:pt idx="0">
                  <c:v>1677064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43-4BC8-A484-D6077BAE248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'Vehicle Registrations'!$H$73</c:f>
              <c:numCache>
                <c:formatCode>_(* #,##0_);_(* \(#,##0\);_(* "-"??_);_(@_)</c:formatCode>
                <c:ptCount val="1"/>
                <c:pt idx="0">
                  <c:v>1656806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43-4BC8-A484-D6077BAE248D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'Vehicle Registrations'!$I$73</c:f>
              <c:numCache>
                <c:formatCode>_(* #,##0_);_(* \(#,##0\);_(* "-"??_);_(@_)</c:formatCode>
                <c:ptCount val="1"/>
                <c:pt idx="0">
                  <c:v>1656506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43-4BC8-A484-D6077BAE248D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'Vehicle Registrations'!$J$73</c:f>
              <c:numCache>
                <c:formatCode>_(* #,##0_);_(* \(#,##0\);_(* "-"??_);_(@_)</c:formatCode>
                <c:ptCount val="1"/>
                <c:pt idx="0">
                  <c:v>1704307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43-4BC8-A484-D6077BAE248D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'Vehicle Registrations'!$K$73</c:f>
              <c:numCache>
                <c:formatCode>_(* #,##0_);_(* \(#,##0\);_(* "-"??_);_(@_)</c:formatCode>
                <c:ptCount val="1"/>
                <c:pt idx="0">
                  <c:v>1723043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E43-4BC8-A484-D6077BAE248D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'Vehicle Registrations'!$L$73</c:f>
              <c:numCache>
                <c:formatCode>_(* #,##0_);_(* \(#,##0\);_(* "-"??_);_(@_)</c:formatCode>
                <c:ptCount val="1"/>
                <c:pt idx="0">
                  <c:v>1678550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E43-4BC8-A484-D6077BAE248D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'Vehicle Registrations'!$M$73</c:f>
              <c:numCache>
                <c:formatCode>_(* #,##0_);_(* \(#,##0\);_(* "-"??_);_(@_)</c:formatCode>
                <c:ptCount val="1"/>
                <c:pt idx="0">
                  <c:v>1726733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D-4608-979D-115E7B93F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706191"/>
        <c:axId val="703622223"/>
        <c:extLst/>
      </c:barChart>
      <c:catAx>
        <c:axId val="81570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622223"/>
        <c:crosses val="autoZero"/>
        <c:auto val="1"/>
        <c:lblAlgn val="ctr"/>
        <c:lblOffset val="100"/>
        <c:noMultiLvlLbl val="0"/>
      </c:catAx>
      <c:valAx>
        <c:axId val="70362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70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Vehicle registrations Top 15 counties (2010-2021)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80358705161855"/>
          <c:y val="0.14393518518518519"/>
          <c:w val="0.81575196850393705"/>
          <c:h val="0.41669582968795565"/>
        </c:manualLayout>
      </c:layout>
      <c:barChart>
        <c:barDir val="col"/>
        <c:grouping val="clustered"/>
        <c:varyColors val="0"/>
        <c:ser>
          <c:idx val="12"/>
          <c:order val="12"/>
          <c:tx>
            <c:v>Total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'Vehicle Registrations'!$A$2:$A$71</c15:sqref>
                  </c15:fullRef>
                </c:ext>
              </c:extLst>
              <c:f>('Vehicle Registrations'!$A$2,'Vehicle Registrations'!$A$21,'Vehicle Registrations'!$A$28:$A$29,'Vehicle Registrations'!$A$33,'Vehicle Registrations'!$A$44,'Vehicle Registrations'!$A$55,'Vehicle Registrations'!$A$58:$A$60,'Vehicle Registrations'!$A$62,'Vehicle Registrations'!$A$64:$A$66,'Vehicle Registrations'!$A$68)</c:f>
              <c:strCache>
                <c:ptCount val="15"/>
                <c:pt idx="0">
                  <c:v>Andrews</c:v>
                </c:pt>
                <c:pt idx="1">
                  <c:v>Ector</c:v>
                </c:pt>
                <c:pt idx="2">
                  <c:v>Hockley</c:v>
                </c:pt>
                <c:pt idx="3">
                  <c:v>Howard</c:v>
                </c:pt>
                <c:pt idx="4">
                  <c:v>Lubbock</c:v>
                </c:pt>
                <c:pt idx="5">
                  <c:v>Midland</c:v>
                </c:pt>
                <c:pt idx="6">
                  <c:v>Scurry</c:v>
                </c:pt>
                <c:pt idx="7">
                  <c:v>Taylor</c:v>
                </c:pt>
                <c:pt idx="8">
                  <c:v>Moore</c:v>
                </c:pt>
                <c:pt idx="9">
                  <c:v>Gray</c:v>
                </c:pt>
                <c:pt idx="10">
                  <c:v>Hale</c:v>
                </c:pt>
                <c:pt idx="11">
                  <c:v>Val Verde</c:v>
                </c:pt>
                <c:pt idx="12">
                  <c:v>Potter</c:v>
                </c:pt>
                <c:pt idx="13">
                  <c:v>Tom Green</c:v>
                </c:pt>
                <c:pt idx="14">
                  <c:v>Randall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'Vehicle Registrations'!$O$2:$O$71</c15:sqref>
                  </c15:fullRef>
                </c:ext>
              </c:extLst>
              <c:f>('Vehicle Registrations'!$O$2,'Vehicle Registrations'!$O$21,'Vehicle Registrations'!$O$28:$O$29,'Vehicle Registrations'!$O$33,'Vehicle Registrations'!$O$44,'Vehicle Registrations'!$O$55,'Vehicle Registrations'!$O$58:$O$60,'Vehicle Registrations'!$O$62,'Vehicle Registrations'!$O$64:$O$66,'Vehicle Registrations'!$O$68)</c:f>
              <c:numCache>
                <c:formatCode>_(* #,##0_);_(* \(#,##0\);_(* "-"??_);_(@_)</c:formatCode>
                <c:ptCount val="15"/>
                <c:pt idx="0">
                  <c:v>249590</c:v>
                </c:pt>
                <c:pt idx="1">
                  <c:v>2040928</c:v>
                </c:pt>
                <c:pt idx="2">
                  <c:v>322299</c:v>
                </c:pt>
                <c:pt idx="3">
                  <c:v>366219</c:v>
                </c:pt>
                <c:pt idx="4">
                  <c:v>2881616</c:v>
                </c:pt>
                <c:pt idx="5">
                  <c:v>2343415</c:v>
                </c:pt>
                <c:pt idx="6">
                  <c:v>272388</c:v>
                </c:pt>
                <c:pt idx="7">
                  <c:v>1543960</c:v>
                </c:pt>
                <c:pt idx="8">
                  <c:v>277804</c:v>
                </c:pt>
                <c:pt idx="9">
                  <c:v>291850</c:v>
                </c:pt>
                <c:pt idx="10">
                  <c:v>330047</c:v>
                </c:pt>
                <c:pt idx="11">
                  <c:v>513031</c:v>
                </c:pt>
                <c:pt idx="12">
                  <c:v>1244272</c:v>
                </c:pt>
                <c:pt idx="13">
                  <c:v>1382798</c:v>
                </c:pt>
                <c:pt idx="14">
                  <c:v>1602451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171-4C1A-B6CC-6B3CB630E970}"/>
            </c:ext>
          </c:extLst>
        </c:ser>
        <c:ser>
          <c:idx val="13"/>
          <c:order val="13"/>
          <c:tx>
            <c:v>Average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'Vehicle Registrations'!$A$2:$A$71</c15:sqref>
                  </c15:fullRef>
                </c:ext>
              </c:extLst>
              <c:f>('Vehicle Registrations'!$A$2,'Vehicle Registrations'!$A$21,'Vehicle Registrations'!$A$28:$A$29,'Vehicle Registrations'!$A$33,'Vehicle Registrations'!$A$44,'Vehicle Registrations'!$A$55,'Vehicle Registrations'!$A$58:$A$60,'Vehicle Registrations'!$A$62,'Vehicle Registrations'!$A$64:$A$66,'Vehicle Registrations'!$A$68)</c:f>
              <c:strCache>
                <c:ptCount val="15"/>
                <c:pt idx="0">
                  <c:v>Andrews</c:v>
                </c:pt>
                <c:pt idx="1">
                  <c:v>Ector</c:v>
                </c:pt>
                <c:pt idx="2">
                  <c:v>Hockley</c:v>
                </c:pt>
                <c:pt idx="3">
                  <c:v>Howard</c:v>
                </c:pt>
                <c:pt idx="4">
                  <c:v>Lubbock</c:v>
                </c:pt>
                <c:pt idx="5">
                  <c:v>Midland</c:v>
                </c:pt>
                <c:pt idx="6">
                  <c:v>Scurry</c:v>
                </c:pt>
                <c:pt idx="7">
                  <c:v>Taylor</c:v>
                </c:pt>
                <c:pt idx="8">
                  <c:v>Moore</c:v>
                </c:pt>
                <c:pt idx="9">
                  <c:v>Gray</c:v>
                </c:pt>
                <c:pt idx="10">
                  <c:v>Hale</c:v>
                </c:pt>
                <c:pt idx="11">
                  <c:v>Val Verde</c:v>
                </c:pt>
                <c:pt idx="12">
                  <c:v>Potter</c:v>
                </c:pt>
                <c:pt idx="13">
                  <c:v>Tom Green</c:v>
                </c:pt>
                <c:pt idx="14">
                  <c:v>Randall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'Vehicle Registrations'!$P$2:$P$71</c15:sqref>
                  </c15:fullRef>
                </c:ext>
              </c:extLst>
              <c:f>('Vehicle Registrations'!$P$2,'Vehicle Registrations'!$P$21,'Vehicle Registrations'!$P$28:$P$29,'Vehicle Registrations'!$P$33,'Vehicle Registrations'!$P$44,'Vehicle Registrations'!$P$55,'Vehicle Registrations'!$P$58:$P$60,'Vehicle Registrations'!$P$62,'Vehicle Registrations'!$P$64:$P$66,'Vehicle Registrations'!$P$68)</c:f>
              <c:numCache>
                <c:formatCode>_(* #,##0_);_(* \(#,##0\);_(* "-"??_);_(@_)</c:formatCode>
                <c:ptCount val="15"/>
                <c:pt idx="0">
                  <c:v>20799.166666666668</c:v>
                </c:pt>
                <c:pt idx="1">
                  <c:v>170077.33333333334</c:v>
                </c:pt>
                <c:pt idx="2">
                  <c:v>26858.25</c:v>
                </c:pt>
                <c:pt idx="3">
                  <c:v>30518.25</c:v>
                </c:pt>
                <c:pt idx="4">
                  <c:v>240134.66666666666</c:v>
                </c:pt>
                <c:pt idx="5">
                  <c:v>195284.58333333334</c:v>
                </c:pt>
                <c:pt idx="6">
                  <c:v>22699</c:v>
                </c:pt>
                <c:pt idx="7">
                  <c:v>128663.33333333333</c:v>
                </c:pt>
                <c:pt idx="8">
                  <c:v>23150.333333333332</c:v>
                </c:pt>
                <c:pt idx="9">
                  <c:v>24320.833333333332</c:v>
                </c:pt>
                <c:pt idx="10">
                  <c:v>27503.916666666668</c:v>
                </c:pt>
                <c:pt idx="11">
                  <c:v>42752.583333333336</c:v>
                </c:pt>
                <c:pt idx="12">
                  <c:v>103689.33333333333</c:v>
                </c:pt>
                <c:pt idx="13">
                  <c:v>115233.16666666667</c:v>
                </c:pt>
                <c:pt idx="14">
                  <c:v>133537.58333333334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C171-4C1A-B6CC-6B3CB630E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5971775"/>
        <c:axId val="115915315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'Vehicle Registrations'!$A$2:$A$71</c15:sqref>
                        </c15:fullRef>
                        <c15:formulaRef>
                          <c15:sqref>('Vehicle Registrations'!$A$2,'Vehicle Registrations'!$A$21,'Vehicle Registrations'!$A$28:$A$29,'Vehicle Registrations'!$A$33,'Vehicle Registrations'!$A$44,'Vehicle Registrations'!$A$55,'Vehicle Registrations'!$A$58:$A$60,'Vehicle Registrations'!$A$62,'Vehicle Registrations'!$A$64:$A$66,'Vehicle Registrations'!$A$68)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Hockley</c:v>
                      </c:pt>
                      <c:pt idx="3">
                        <c:v>Howard</c:v>
                      </c:pt>
                      <c:pt idx="4">
                        <c:v>Lubbock</c:v>
                      </c:pt>
                      <c:pt idx="5">
                        <c:v>Midland</c:v>
                      </c:pt>
                      <c:pt idx="6">
                        <c:v>Scurry</c:v>
                      </c:pt>
                      <c:pt idx="7">
                        <c:v>Taylor</c:v>
                      </c:pt>
                      <c:pt idx="8">
                        <c:v>Moore</c:v>
                      </c:pt>
                      <c:pt idx="9">
                        <c:v>Gray</c:v>
                      </c:pt>
                      <c:pt idx="10">
                        <c:v>Hale</c:v>
                      </c:pt>
                      <c:pt idx="11">
                        <c:v>Val Verde</c:v>
                      </c:pt>
                      <c:pt idx="12">
                        <c:v>Potter</c:v>
                      </c:pt>
                      <c:pt idx="13">
                        <c:v>Tom Green</c:v>
                      </c:pt>
                      <c:pt idx="14">
                        <c:v>Randall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'Vehicle Registrations'!$B$2:$B$71</c15:sqref>
                        </c15:fullRef>
                        <c15:formulaRef>
                          <c15:sqref>('Vehicle Registrations'!$B$2,'Vehicle Registrations'!$B$21,'Vehicle Registrations'!$B$28:$B$29,'Vehicle Registrations'!$B$33,'Vehicle Registrations'!$B$44,'Vehicle Registrations'!$B$55,'Vehicle Registrations'!$B$58:$B$60,'Vehicle Registrations'!$B$62,'Vehicle Registrations'!$B$64:$B$66,'Vehicle Registrations'!$B$68)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5"/>
                      <c:pt idx="0">
                        <c:v>17360</c:v>
                      </c:pt>
                      <c:pt idx="1">
                        <c:v>138572</c:v>
                      </c:pt>
                      <c:pt idx="2">
                        <c:v>26074</c:v>
                      </c:pt>
                      <c:pt idx="3">
                        <c:v>29182</c:v>
                      </c:pt>
                      <c:pt idx="4">
                        <c:v>224495</c:v>
                      </c:pt>
                      <c:pt idx="5">
                        <c:v>153631</c:v>
                      </c:pt>
                      <c:pt idx="6">
                        <c:v>21112</c:v>
                      </c:pt>
                      <c:pt idx="7">
                        <c:v>123651</c:v>
                      </c:pt>
                      <c:pt idx="8">
                        <c:v>21946</c:v>
                      </c:pt>
                      <c:pt idx="9">
                        <c:v>25175</c:v>
                      </c:pt>
                      <c:pt idx="10">
                        <c:v>31061</c:v>
                      </c:pt>
                      <c:pt idx="11">
                        <c:v>4315</c:v>
                      </c:pt>
                      <c:pt idx="12">
                        <c:v>100607</c:v>
                      </c:pt>
                      <c:pt idx="13">
                        <c:v>108265</c:v>
                      </c:pt>
                      <c:pt idx="14">
                        <c:v>122848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171-4C1A-B6CC-6B3CB630E970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Registrations'!$A$2:$A$71</c15:sqref>
                        </c15:fullRef>
                        <c15:formulaRef>
                          <c15:sqref>('Vehicle Registrations'!$A$2,'Vehicle Registrations'!$A$21,'Vehicle Registrations'!$A$28:$A$29,'Vehicle Registrations'!$A$33,'Vehicle Registrations'!$A$44,'Vehicle Registrations'!$A$55,'Vehicle Registrations'!$A$58:$A$60,'Vehicle Registrations'!$A$62,'Vehicle Registrations'!$A$64:$A$66,'Vehicle Registrations'!$A$68)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Hockley</c:v>
                      </c:pt>
                      <c:pt idx="3">
                        <c:v>Howard</c:v>
                      </c:pt>
                      <c:pt idx="4">
                        <c:v>Lubbock</c:v>
                      </c:pt>
                      <c:pt idx="5">
                        <c:v>Midland</c:v>
                      </c:pt>
                      <c:pt idx="6">
                        <c:v>Scurry</c:v>
                      </c:pt>
                      <c:pt idx="7">
                        <c:v>Taylor</c:v>
                      </c:pt>
                      <c:pt idx="8">
                        <c:v>Moore</c:v>
                      </c:pt>
                      <c:pt idx="9">
                        <c:v>Gray</c:v>
                      </c:pt>
                      <c:pt idx="10">
                        <c:v>Hale</c:v>
                      </c:pt>
                      <c:pt idx="11">
                        <c:v>Val Verde</c:v>
                      </c:pt>
                      <c:pt idx="12">
                        <c:v>Potter</c:v>
                      </c:pt>
                      <c:pt idx="13">
                        <c:v>Tom Green</c:v>
                      </c:pt>
                      <c:pt idx="14">
                        <c:v>Randall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Registrations'!$C$2:$C$71</c15:sqref>
                        </c15:fullRef>
                        <c15:formulaRef>
                          <c15:sqref>('Vehicle Registrations'!$C$2,'Vehicle Registrations'!$C$21,'Vehicle Registrations'!$C$28:$C$29,'Vehicle Registrations'!$C$33,'Vehicle Registrations'!$C$44,'Vehicle Registrations'!$C$55,'Vehicle Registrations'!$C$58:$C$60,'Vehicle Registrations'!$C$62,'Vehicle Registrations'!$C$64:$C$66,'Vehicle Registrations'!$C$68)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5"/>
                      <c:pt idx="0">
                        <c:v>18696</c:v>
                      </c:pt>
                      <c:pt idx="1">
                        <c:v>148459</c:v>
                      </c:pt>
                      <c:pt idx="2">
                        <c:v>27528</c:v>
                      </c:pt>
                      <c:pt idx="3">
                        <c:v>29550</c:v>
                      </c:pt>
                      <c:pt idx="4">
                        <c:v>225710</c:v>
                      </c:pt>
                      <c:pt idx="5">
                        <c:v>165197</c:v>
                      </c:pt>
                      <c:pt idx="6">
                        <c:v>22391</c:v>
                      </c:pt>
                      <c:pt idx="7">
                        <c:v>124813</c:v>
                      </c:pt>
                      <c:pt idx="8">
                        <c:v>22327</c:v>
                      </c:pt>
                      <c:pt idx="9">
                        <c:v>25543</c:v>
                      </c:pt>
                      <c:pt idx="10">
                        <c:v>30833</c:v>
                      </c:pt>
                      <c:pt idx="11">
                        <c:v>43629</c:v>
                      </c:pt>
                      <c:pt idx="12">
                        <c:v>101309</c:v>
                      </c:pt>
                      <c:pt idx="13">
                        <c:v>110526</c:v>
                      </c:pt>
                      <c:pt idx="14">
                        <c:v>124922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171-4C1A-B6CC-6B3CB630E970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Registrations'!$A$2:$A$71</c15:sqref>
                        </c15:fullRef>
                        <c15:formulaRef>
                          <c15:sqref>('Vehicle Registrations'!$A$2,'Vehicle Registrations'!$A$21,'Vehicle Registrations'!$A$28:$A$29,'Vehicle Registrations'!$A$33,'Vehicle Registrations'!$A$44,'Vehicle Registrations'!$A$55,'Vehicle Registrations'!$A$58:$A$60,'Vehicle Registrations'!$A$62,'Vehicle Registrations'!$A$64:$A$66,'Vehicle Registrations'!$A$68)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Hockley</c:v>
                      </c:pt>
                      <c:pt idx="3">
                        <c:v>Howard</c:v>
                      </c:pt>
                      <c:pt idx="4">
                        <c:v>Lubbock</c:v>
                      </c:pt>
                      <c:pt idx="5">
                        <c:v>Midland</c:v>
                      </c:pt>
                      <c:pt idx="6">
                        <c:v>Scurry</c:v>
                      </c:pt>
                      <c:pt idx="7">
                        <c:v>Taylor</c:v>
                      </c:pt>
                      <c:pt idx="8">
                        <c:v>Moore</c:v>
                      </c:pt>
                      <c:pt idx="9">
                        <c:v>Gray</c:v>
                      </c:pt>
                      <c:pt idx="10">
                        <c:v>Hale</c:v>
                      </c:pt>
                      <c:pt idx="11">
                        <c:v>Val Verde</c:v>
                      </c:pt>
                      <c:pt idx="12">
                        <c:v>Potter</c:v>
                      </c:pt>
                      <c:pt idx="13">
                        <c:v>Tom Green</c:v>
                      </c:pt>
                      <c:pt idx="14">
                        <c:v>Randall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Registrations'!$D$2:$D$71</c15:sqref>
                        </c15:fullRef>
                        <c15:formulaRef>
                          <c15:sqref>('Vehicle Registrations'!$D$2,'Vehicle Registrations'!$D$21,'Vehicle Registrations'!$D$28:$D$29,'Vehicle Registrations'!$D$33,'Vehicle Registrations'!$D$44,'Vehicle Registrations'!$D$55,'Vehicle Registrations'!$D$58:$D$60,'Vehicle Registrations'!$D$62,'Vehicle Registrations'!$D$64:$D$66,'Vehicle Registrations'!$D$68)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5"/>
                      <c:pt idx="0">
                        <c:v>20255</c:v>
                      </c:pt>
                      <c:pt idx="1">
                        <c:v>162206</c:v>
                      </c:pt>
                      <c:pt idx="2">
                        <c:v>28564</c:v>
                      </c:pt>
                      <c:pt idx="3">
                        <c:v>30851</c:v>
                      </c:pt>
                      <c:pt idx="4">
                        <c:v>230816</c:v>
                      </c:pt>
                      <c:pt idx="5">
                        <c:v>179463</c:v>
                      </c:pt>
                      <c:pt idx="6">
                        <c:v>23896</c:v>
                      </c:pt>
                      <c:pt idx="7">
                        <c:v>127685</c:v>
                      </c:pt>
                      <c:pt idx="8">
                        <c:v>23013</c:v>
                      </c:pt>
                      <c:pt idx="9">
                        <c:v>26092</c:v>
                      </c:pt>
                      <c:pt idx="10">
                        <c:v>30757</c:v>
                      </c:pt>
                      <c:pt idx="11">
                        <c:v>44348</c:v>
                      </c:pt>
                      <c:pt idx="12">
                        <c:v>103032</c:v>
                      </c:pt>
                      <c:pt idx="13">
                        <c:v>112966</c:v>
                      </c:pt>
                      <c:pt idx="14">
                        <c:v>128949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171-4C1A-B6CC-6B3CB630E970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Registrations'!$A$2:$A$71</c15:sqref>
                        </c15:fullRef>
                        <c15:formulaRef>
                          <c15:sqref>('Vehicle Registrations'!$A$2,'Vehicle Registrations'!$A$21,'Vehicle Registrations'!$A$28:$A$29,'Vehicle Registrations'!$A$33,'Vehicle Registrations'!$A$44,'Vehicle Registrations'!$A$55,'Vehicle Registrations'!$A$58:$A$60,'Vehicle Registrations'!$A$62,'Vehicle Registrations'!$A$64:$A$66,'Vehicle Registrations'!$A$68)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Hockley</c:v>
                      </c:pt>
                      <c:pt idx="3">
                        <c:v>Howard</c:v>
                      </c:pt>
                      <c:pt idx="4">
                        <c:v>Lubbock</c:v>
                      </c:pt>
                      <c:pt idx="5">
                        <c:v>Midland</c:v>
                      </c:pt>
                      <c:pt idx="6">
                        <c:v>Scurry</c:v>
                      </c:pt>
                      <c:pt idx="7">
                        <c:v>Taylor</c:v>
                      </c:pt>
                      <c:pt idx="8">
                        <c:v>Moore</c:v>
                      </c:pt>
                      <c:pt idx="9">
                        <c:v>Gray</c:v>
                      </c:pt>
                      <c:pt idx="10">
                        <c:v>Hale</c:v>
                      </c:pt>
                      <c:pt idx="11">
                        <c:v>Val Verde</c:v>
                      </c:pt>
                      <c:pt idx="12">
                        <c:v>Potter</c:v>
                      </c:pt>
                      <c:pt idx="13">
                        <c:v>Tom Green</c:v>
                      </c:pt>
                      <c:pt idx="14">
                        <c:v>Randall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Registrations'!$E$2:$E$71</c15:sqref>
                        </c15:fullRef>
                        <c15:formulaRef>
                          <c15:sqref>('Vehicle Registrations'!$E$2,'Vehicle Registrations'!$E$21,'Vehicle Registrations'!$E$28:$E$29,'Vehicle Registrations'!$E$33,'Vehicle Registrations'!$E$44,'Vehicle Registrations'!$E$55,'Vehicle Registrations'!$E$58:$E$60,'Vehicle Registrations'!$E$62,'Vehicle Registrations'!$E$64:$E$66,'Vehicle Registrations'!$E$68)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5"/>
                      <c:pt idx="0">
                        <c:v>20958</c:v>
                      </c:pt>
                      <c:pt idx="1">
                        <c:v>171165</c:v>
                      </c:pt>
                      <c:pt idx="2">
                        <c:v>28577</c:v>
                      </c:pt>
                      <c:pt idx="3">
                        <c:v>31665</c:v>
                      </c:pt>
                      <c:pt idx="4">
                        <c:v>236266</c:v>
                      </c:pt>
                      <c:pt idx="5">
                        <c:v>188000</c:v>
                      </c:pt>
                      <c:pt idx="6">
                        <c:v>25145</c:v>
                      </c:pt>
                      <c:pt idx="7">
                        <c:v>128543</c:v>
                      </c:pt>
                      <c:pt idx="8">
                        <c:v>23058</c:v>
                      </c:pt>
                      <c:pt idx="9">
                        <c:v>26171</c:v>
                      </c:pt>
                      <c:pt idx="10">
                        <c:v>30667</c:v>
                      </c:pt>
                      <c:pt idx="11">
                        <c:v>45038</c:v>
                      </c:pt>
                      <c:pt idx="12">
                        <c:v>103782</c:v>
                      </c:pt>
                      <c:pt idx="13">
                        <c:v>115254</c:v>
                      </c:pt>
                      <c:pt idx="14">
                        <c:v>131155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171-4C1A-B6CC-6B3CB630E970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Registrations'!$A$2:$A$71</c15:sqref>
                        </c15:fullRef>
                        <c15:formulaRef>
                          <c15:sqref>('Vehicle Registrations'!$A$2,'Vehicle Registrations'!$A$21,'Vehicle Registrations'!$A$28:$A$29,'Vehicle Registrations'!$A$33,'Vehicle Registrations'!$A$44,'Vehicle Registrations'!$A$55,'Vehicle Registrations'!$A$58:$A$60,'Vehicle Registrations'!$A$62,'Vehicle Registrations'!$A$64:$A$66,'Vehicle Registrations'!$A$68)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Hockley</c:v>
                      </c:pt>
                      <c:pt idx="3">
                        <c:v>Howard</c:v>
                      </c:pt>
                      <c:pt idx="4">
                        <c:v>Lubbock</c:v>
                      </c:pt>
                      <c:pt idx="5">
                        <c:v>Midland</c:v>
                      </c:pt>
                      <c:pt idx="6">
                        <c:v>Scurry</c:v>
                      </c:pt>
                      <c:pt idx="7">
                        <c:v>Taylor</c:v>
                      </c:pt>
                      <c:pt idx="8">
                        <c:v>Moore</c:v>
                      </c:pt>
                      <c:pt idx="9">
                        <c:v>Gray</c:v>
                      </c:pt>
                      <c:pt idx="10">
                        <c:v>Hale</c:v>
                      </c:pt>
                      <c:pt idx="11">
                        <c:v>Val Verde</c:v>
                      </c:pt>
                      <c:pt idx="12">
                        <c:v>Potter</c:v>
                      </c:pt>
                      <c:pt idx="13">
                        <c:v>Tom Green</c:v>
                      </c:pt>
                      <c:pt idx="14">
                        <c:v>Randall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Registrations'!$F$2:$F$71</c15:sqref>
                        </c15:fullRef>
                        <c15:formulaRef>
                          <c15:sqref>('Vehicle Registrations'!$F$2,'Vehicle Registrations'!$F$21,'Vehicle Registrations'!$F$28:$F$29,'Vehicle Registrations'!$F$33,'Vehicle Registrations'!$F$44,'Vehicle Registrations'!$F$55,'Vehicle Registrations'!$F$58:$F$60,'Vehicle Registrations'!$F$62,'Vehicle Registrations'!$F$64:$F$66,'Vehicle Registrations'!$F$68)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5"/>
                      <c:pt idx="0">
                        <c:v>22213</c:v>
                      </c:pt>
                      <c:pt idx="1">
                        <c:v>182743</c:v>
                      </c:pt>
                      <c:pt idx="2">
                        <c:v>27743</c:v>
                      </c:pt>
                      <c:pt idx="3">
                        <c:v>32535</c:v>
                      </c:pt>
                      <c:pt idx="4">
                        <c:v>241997</c:v>
                      </c:pt>
                      <c:pt idx="5">
                        <c:v>201448</c:v>
                      </c:pt>
                      <c:pt idx="6">
                        <c:v>27079</c:v>
                      </c:pt>
                      <c:pt idx="7">
                        <c:v>131035</c:v>
                      </c:pt>
                      <c:pt idx="8">
                        <c:v>23125</c:v>
                      </c:pt>
                      <c:pt idx="9">
                        <c:v>26264</c:v>
                      </c:pt>
                      <c:pt idx="10">
                        <c:v>30559</c:v>
                      </c:pt>
                      <c:pt idx="11">
                        <c:v>45783</c:v>
                      </c:pt>
                      <c:pt idx="12">
                        <c:v>105006</c:v>
                      </c:pt>
                      <c:pt idx="13">
                        <c:v>118620</c:v>
                      </c:pt>
                      <c:pt idx="14">
                        <c:v>133540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171-4C1A-B6CC-6B3CB630E970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Registrations'!$A$2:$A$71</c15:sqref>
                        </c15:fullRef>
                        <c15:formulaRef>
                          <c15:sqref>('Vehicle Registrations'!$A$2,'Vehicle Registrations'!$A$21,'Vehicle Registrations'!$A$28:$A$29,'Vehicle Registrations'!$A$33,'Vehicle Registrations'!$A$44,'Vehicle Registrations'!$A$55,'Vehicle Registrations'!$A$58:$A$60,'Vehicle Registrations'!$A$62,'Vehicle Registrations'!$A$64:$A$66,'Vehicle Registrations'!$A$68)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Hockley</c:v>
                      </c:pt>
                      <c:pt idx="3">
                        <c:v>Howard</c:v>
                      </c:pt>
                      <c:pt idx="4">
                        <c:v>Lubbock</c:v>
                      </c:pt>
                      <c:pt idx="5">
                        <c:v>Midland</c:v>
                      </c:pt>
                      <c:pt idx="6">
                        <c:v>Scurry</c:v>
                      </c:pt>
                      <c:pt idx="7">
                        <c:v>Taylor</c:v>
                      </c:pt>
                      <c:pt idx="8">
                        <c:v>Moore</c:v>
                      </c:pt>
                      <c:pt idx="9">
                        <c:v>Gray</c:v>
                      </c:pt>
                      <c:pt idx="10">
                        <c:v>Hale</c:v>
                      </c:pt>
                      <c:pt idx="11">
                        <c:v>Val Verde</c:v>
                      </c:pt>
                      <c:pt idx="12">
                        <c:v>Potter</c:v>
                      </c:pt>
                      <c:pt idx="13">
                        <c:v>Tom Green</c:v>
                      </c:pt>
                      <c:pt idx="14">
                        <c:v>Randall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Registrations'!$G$2:$G$71</c15:sqref>
                        </c15:fullRef>
                        <c15:formulaRef>
                          <c15:sqref>('Vehicle Registrations'!$G$2,'Vehicle Registrations'!$G$21,'Vehicle Registrations'!$G$28:$G$29,'Vehicle Registrations'!$G$33,'Vehicle Registrations'!$G$44,'Vehicle Registrations'!$G$55,'Vehicle Registrations'!$G$58:$G$60,'Vehicle Registrations'!$G$62,'Vehicle Registrations'!$G$64:$G$66,'Vehicle Registrations'!$G$68)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5"/>
                      <c:pt idx="0">
                        <c:v>21197</c:v>
                      </c:pt>
                      <c:pt idx="1">
                        <c:v>176123</c:v>
                      </c:pt>
                      <c:pt idx="2">
                        <c:v>27038</c:v>
                      </c:pt>
                      <c:pt idx="3">
                        <c:v>31443</c:v>
                      </c:pt>
                      <c:pt idx="4">
                        <c:v>244063</c:v>
                      </c:pt>
                      <c:pt idx="5">
                        <c:v>179391</c:v>
                      </c:pt>
                      <c:pt idx="6">
                        <c:v>25061</c:v>
                      </c:pt>
                      <c:pt idx="7">
                        <c:v>131041</c:v>
                      </c:pt>
                      <c:pt idx="8">
                        <c:v>23083</c:v>
                      </c:pt>
                      <c:pt idx="9">
                        <c:v>24864</c:v>
                      </c:pt>
                      <c:pt idx="10">
                        <c:v>30189</c:v>
                      </c:pt>
                      <c:pt idx="11">
                        <c:v>46513</c:v>
                      </c:pt>
                      <c:pt idx="12">
                        <c:v>105711</c:v>
                      </c:pt>
                      <c:pt idx="13">
                        <c:v>118753</c:v>
                      </c:pt>
                      <c:pt idx="14">
                        <c:v>135576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171-4C1A-B6CC-6B3CB630E970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Registrations'!$A$2:$A$71</c15:sqref>
                        </c15:fullRef>
                        <c15:formulaRef>
                          <c15:sqref>('Vehicle Registrations'!$A$2,'Vehicle Registrations'!$A$21,'Vehicle Registrations'!$A$28:$A$29,'Vehicle Registrations'!$A$33,'Vehicle Registrations'!$A$44,'Vehicle Registrations'!$A$55,'Vehicle Registrations'!$A$58:$A$60,'Vehicle Registrations'!$A$62,'Vehicle Registrations'!$A$64:$A$66,'Vehicle Registrations'!$A$68)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Hockley</c:v>
                      </c:pt>
                      <c:pt idx="3">
                        <c:v>Howard</c:v>
                      </c:pt>
                      <c:pt idx="4">
                        <c:v>Lubbock</c:v>
                      </c:pt>
                      <c:pt idx="5">
                        <c:v>Midland</c:v>
                      </c:pt>
                      <c:pt idx="6">
                        <c:v>Scurry</c:v>
                      </c:pt>
                      <c:pt idx="7">
                        <c:v>Taylor</c:v>
                      </c:pt>
                      <c:pt idx="8">
                        <c:v>Moore</c:v>
                      </c:pt>
                      <c:pt idx="9">
                        <c:v>Gray</c:v>
                      </c:pt>
                      <c:pt idx="10">
                        <c:v>Hale</c:v>
                      </c:pt>
                      <c:pt idx="11">
                        <c:v>Val Verde</c:v>
                      </c:pt>
                      <c:pt idx="12">
                        <c:v>Potter</c:v>
                      </c:pt>
                      <c:pt idx="13">
                        <c:v>Tom Green</c:v>
                      </c:pt>
                      <c:pt idx="14">
                        <c:v>Randall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Registrations'!$H$2:$H$71</c15:sqref>
                        </c15:fullRef>
                        <c15:formulaRef>
                          <c15:sqref>('Vehicle Registrations'!$H$2,'Vehicle Registrations'!$H$21,'Vehicle Registrations'!$H$28:$H$29,'Vehicle Registrations'!$H$33,'Vehicle Registrations'!$H$44,'Vehicle Registrations'!$H$55,'Vehicle Registrations'!$H$58:$H$60,'Vehicle Registrations'!$H$62,'Vehicle Registrations'!$H$64:$H$66,'Vehicle Registrations'!$H$68)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5"/>
                      <c:pt idx="0">
                        <c:v>20242</c:v>
                      </c:pt>
                      <c:pt idx="1">
                        <c:v>169870</c:v>
                      </c:pt>
                      <c:pt idx="2">
                        <c:v>26107</c:v>
                      </c:pt>
                      <c:pt idx="3">
                        <c:v>30276</c:v>
                      </c:pt>
                      <c:pt idx="4">
                        <c:v>241749</c:v>
                      </c:pt>
                      <c:pt idx="5">
                        <c:v>188902</c:v>
                      </c:pt>
                      <c:pt idx="6">
                        <c:v>23274</c:v>
                      </c:pt>
                      <c:pt idx="7">
                        <c:v>129047</c:v>
                      </c:pt>
                      <c:pt idx="8">
                        <c:v>23387</c:v>
                      </c:pt>
                      <c:pt idx="9">
                        <c:v>23944</c:v>
                      </c:pt>
                      <c:pt idx="10">
                        <c:v>29911</c:v>
                      </c:pt>
                      <c:pt idx="11">
                        <c:v>45810</c:v>
                      </c:pt>
                      <c:pt idx="12">
                        <c:v>104415</c:v>
                      </c:pt>
                      <c:pt idx="13">
                        <c:v>115874</c:v>
                      </c:pt>
                      <c:pt idx="14">
                        <c:v>135100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171-4C1A-B6CC-6B3CB630E970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Registrations'!$A$2:$A$71</c15:sqref>
                        </c15:fullRef>
                        <c15:formulaRef>
                          <c15:sqref>('Vehicle Registrations'!$A$2,'Vehicle Registrations'!$A$21,'Vehicle Registrations'!$A$28:$A$29,'Vehicle Registrations'!$A$33,'Vehicle Registrations'!$A$44,'Vehicle Registrations'!$A$55,'Vehicle Registrations'!$A$58:$A$60,'Vehicle Registrations'!$A$62,'Vehicle Registrations'!$A$64:$A$66,'Vehicle Registrations'!$A$68)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Hockley</c:v>
                      </c:pt>
                      <c:pt idx="3">
                        <c:v>Howard</c:v>
                      </c:pt>
                      <c:pt idx="4">
                        <c:v>Lubbock</c:v>
                      </c:pt>
                      <c:pt idx="5">
                        <c:v>Midland</c:v>
                      </c:pt>
                      <c:pt idx="6">
                        <c:v>Scurry</c:v>
                      </c:pt>
                      <c:pt idx="7">
                        <c:v>Taylor</c:v>
                      </c:pt>
                      <c:pt idx="8">
                        <c:v>Moore</c:v>
                      </c:pt>
                      <c:pt idx="9">
                        <c:v>Gray</c:v>
                      </c:pt>
                      <c:pt idx="10">
                        <c:v>Hale</c:v>
                      </c:pt>
                      <c:pt idx="11">
                        <c:v>Val Verde</c:v>
                      </c:pt>
                      <c:pt idx="12">
                        <c:v>Potter</c:v>
                      </c:pt>
                      <c:pt idx="13">
                        <c:v>Tom Green</c:v>
                      </c:pt>
                      <c:pt idx="14">
                        <c:v>Randall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Registrations'!$I$2:$I$71</c15:sqref>
                        </c15:fullRef>
                        <c15:formulaRef>
                          <c15:sqref>('Vehicle Registrations'!$I$2,'Vehicle Registrations'!$I$21,'Vehicle Registrations'!$I$28:$I$29,'Vehicle Registrations'!$I$33,'Vehicle Registrations'!$I$44,'Vehicle Registrations'!$I$55,'Vehicle Registrations'!$I$58:$I$60,'Vehicle Registrations'!$I$62,'Vehicle Registrations'!$I$64:$I$66,'Vehicle Registrations'!$I$68)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5"/>
                      <c:pt idx="0">
                        <c:v>20908</c:v>
                      </c:pt>
                      <c:pt idx="1">
                        <c:v>177858</c:v>
                      </c:pt>
                      <c:pt idx="2">
                        <c:v>26656</c:v>
                      </c:pt>
                      <c:pt idx="3">
                        <c:v>30044</c:v>
                      </c:pt>
                      <c:pt idx="4">
                        <c:v>243608</c:v>
                      </c:pt>
                      <c:pt idx="5">
                        <c:v>199461</c:v>
                      </c:pt>
                      <c:pt idx="6">
                        <c:v>22647</c:v>
                      </c:pt>
                      <c:pt idx="7">
                        <c:v>130175</c:v>
                      </c:pt>
                      <c:pt idx="8">
                        <c:v>23798</c:v>
                      </c:pt>
                      <c:pt idx="9">
                        <c:v>23870</c:v>
                      </c:pt>
                      <c:pt idx="10">
                        <c:v>2159</c:v>
                      </c:pt>
                      <c:pt idx="11">
                        <c:v>46770</c:v>
                      </c:pt>
                      <c:pt idx="12">
                        <c:v>104954</c:v>
                      </c:pt>
                      <c:pt idx="13">
                        <c:v>116437</c:v>
                      </c:pt>
                      <c:pt idx="14">
                        <c:v>136498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171-4C1A-B6CC-6B3CB630E970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Registrations'!$A$2:$A$71</c15:sqref>
                        </c15:fullRef>
                        <c15:formulaRef>
                          <c15:sqref>('Vehicle Registrations'!$A$2,'Vehicle Registrations'!$A$21,'Vehicle Registrations'!$A$28:$A$29,'Vehicle Registrations'!$A$33,'Vehicle Registrations'!$A$44,'Vehicle Registrations'!$A$55,'Vehicle Registrations'!$A$58:$A$60,'Vehicle Registrations'!$A$62,'Vehicle Registrations'!$A$64:$A$66,'Vehicle Registrations'!$A$68)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Hockley</c:v>
                      </c:pt>
                      <c:pt idx="3">
                        <c:v>Howard</c:v>
                      </c:pt>
                      <c:pt idx="4">
                        <c:v>Lubbock</c:v>
                      </c:pt>
                      <c:pt idx="5">
                        <c:v>Midland</c:v>
                      </c:pt>
                      <c:pt idx="6">
                        <c:v>Scurry</c:v>
                      </c:pt>
                      <c:pt idx="7">
                        <c:v>Taylor</c:v>
                      </c:pt>
                      <c:pt idx="8">
                        <c:v>Moore</c:v>
                      </c:pt>
                      <c:pt idx="9">
                        <c:v>Gray</c:v>
                      </c:pt>
                      <c:pt idx="10">
                        <c:v>Hale</c:v>
                      </c:pt>
                      <c:pt idx="11">
                        <c:v>Val Verde</c:v>
                      </c:pt>
                      <c:pt idx="12">
                        <c:v>Potter</c:v>
                      </c:pt>
                      <c:pt idx="13">
                        <c:v>Tom Green</c:v>
                      </c:pt>
                      <c:pt idx="14">
                        <c:v>Randall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Registrations'!$J$2:$J$71</c15:sqref>
                        </c15:fullRef>
                        <c15:formulaRef>
                          <c15:sqref>('Vehicle Registrations'!$J$2,'Vehicle Registrations'!$J$21,'Vehicle Registrations'!$J$28:$J$29,'Vehicle Registrations'!$J$33,'Vehicle Registrations'!$J$44,'Vehicle Registrations'!$J$55,'Vehicle Registrations'!$J$58:$J$60,'Vehicle Registrations'!$J$62,'Vehicle Registrations'!$J$64:$J$66,'Vehicle Registrations'!$J$68)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5"/>
                      <c:pt idx="0">
                        <c:v>21896</c:v>
                      </c:pt>
                      <c:pt idx="1">
                        <c:v>181763</c:v>
                      </c:pt>
                      <c:pt idx="2">
                        <c:v>26581</c:v>
                      </c:pt>
                      <c:pt idx="3">
                        <c:v>30538</c:v>
                      </c:pt>
                      <c:pt idx="4">
                        <c:v>244145</c:v>
                      </c:pt>
                      <c:pt idx="5">
                        <c:v>221257</c:v>
                      </c:pt>
                      <c:pt idx="6">
                        <c:v>22226</c:v>
                      </c:pt>
                      <c:pt idx="7">
                        <c:v>129553</c:v>
                      </c:pt>
                      <c:pt idx="8">
                        <c:v>23582</c:v>
                      </c:pt>
                      <c:pt idx="9">
                        <c:v>23095</c:v>
                      </c:pt>
                      <c:pt idx="10">
                        <c:v>28908</c:v>
                      </c:pt>
                      <c:pt idx="11">
                        <c:v>46848</c:v>
                      </c:pt>
                      <c:pt idx="12">
                        <c:v>103625</c:v>
                      </c:pt>
                      <c:pt idx="13">
                        <c:v>115558</c:v>
                      </c:pt>
                      <c:pt idx="14">
                        <c:v>135371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171-4C1A-B6CC-6B3CB630E970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Registrations'!$A$2:$A$71</c15:sqref>
                        </c15:fullRef>
                        <c15:formulaRef>
                          <c15:sqref>('Vehicle Registrations'!$A$2,'Vehicle Registrations'!$A$21,'Vehicle Registrations'!$A$28:$A$29,'Vehicle Registrations'!$A$33,'Vehicle Registrations'!$A$44,'Vehicle Registrations'!$A$55,'Vehicle Registrations'!$A$58:$A$60,'Vehicle Registrations'!$A$62,'Vehicle Registrations'!$A$64:$A$66,'Vehicle Registrations'!$A$68)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Hockley</c:v>
                      </c:pt>
                      <c:pt idx="3">
                        <c:v>Howard</c:v>
                      </c:pt>
                      <c:pt idx="4">
                        <c:v>Lubbock</c:v>
                      </c:pt>
                      <c:pt idx="5">
                        <c:v>Midland</c:v>
                      </c:pt>
                      <c:pt idx="6">
                        <c:v>Scurry</c:v>
                      </c:pt>
                      <c:pt idx="7">
                        <c:v>Taylor</c:v>
                      </c:pt>
                      <c:pt idx="8">
                        <c:v>Moore</c:v>
                      </c:pt>
                      <c:pt idx="9">
                        <c:v>Gray</c:v>
                      </c:pt>
                      <c:pt idx="10">
                        <c:v>Hale</c:v>
                      </c:pt>
                      <c:pt idx="11">
                        <c:v>Val Verde</c:v>
                      </c:pt>
                      <c:pt idx="12">
                        <c:v>Potter</c:v>
                      </c:pt>
                      <c:pt idx="13">
                        <c:v>Tom Green</c:v>
                      </c:pt>
                      <c:pt idx="14">
                        <c:v>Randall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Registrations'!$K$2:$K$71</c15:sqref>
                        </c15:fullRef>
                        <c15:formulaRef>
                          <c15:sqref>('Vehicle Registrations'!$K$2,'Vehicle Registrations'!$K$21,'Vehicle Registrations'!$K$28:$K$29,'Vehicle Registrations'!$K$33,'Vehicle Registrations'!$K$44,'Vehicle Registrations'!$K$55,'Vehicle Registrations'!$K$58:$K$60,'Vehicle Registrations'!$K$62,'Vehicle Registrations'!$K$64:$K$66,'Vehicle Registrations'!$K$68)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5"/>
                      <c:pt idx="0">
                        <c:v>22537</c:v>
                      </c:pt>
                      <c:pt idx="1">
                        <c:v>183874</c:v>
                      </c:pt>
                      <c:pt idx="2">
                        <c:v>26540</c:v>
                      </c:pt>
                      <c:pt idx="3">
                        <c:v>30813</c:v>
                      </c:pt>
                      <c:pt idx="4">
                        <c:v>246176</c:v>
                      </c:pt>
                      <c:pt idx="5">
                        <c:v>231448</c:v>
                      </c:pt>
                      <c:pt idx="6">
                        <c:v>20163</c:v>
                      </c:pt>
                      <c:pt idx="7">
                        <c:v>129882</c:v>
                      </c:pt>
                      <c:pt idx="8">
                        <c:v>23530</c:v>
                      </c:pt>
                      <c:pt idx="9">
                        <c:v>22691</c:v>
                      </c:pt>
                      <c:pt idx="10">
                        <c:v>28261</c:v>
                      </c:pt>
                      <c:pt idx="11">
                        <c:v>47317</c:v>
                      </c:pt>
                      <c:pt idx="12">
                        <c:v>103010</c:v>
                      </c:pt>
                      <c:pt idx="13">
                        <c:v>116796</c:v>
                      </c:pt>
                      <c:pt idx="14">
                        <c:v>137062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171-4C1A-B6CC-6B3CB630E970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Registrations'!$A$2:$A$71</c15:sqref>
                        </c15:fullRef>
                        <c15:formulaRef>
                          <c15:sqref>('Vehicle Registrations'!$A$2,'Vehicle Registrations'!$A$21,'Vehicle Registrations'!$A$28:$A$29,'Vehicle Registrations'!$A$33,'Vehicle Registrations'!$A$44,'Vehicle Registrations'!$A$55,'Vehicle Registrations'!$A$58:$A$60,'Vehicle Registrations'!$A$62,'Vehicle Registrations'!$A$64:$A$66,'Vehicle Registrations'!$A$68)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Hockley</c:v>
                      </c:pt>
                      <c:pt idx="3">
                        <c:v>Howard</c:v>
                      </c:pt>
                      <c:pt idx="4">
                        <c:v>Lubbock</c:v>
                      </c:pt>
                      <c:pt idx="5">
                        <c:v>Midland</c:v>
                      </c:pt>
                      <c:pt idx="6">
                        <c:v>Scurry</c:v>
                      </c:pt>
                      <c:pt idx="7">
                        <c:v>Taylor</c:v>
                      </c:pt>
                      <c:pt idx="8">
                        <c:v>Moore</c:v>
                      </c:pt>
                      <c:pt idx="9">
                        <c:v>Gray</c:v>
                      </c:pt>
                      <c:pt idx="10">
                        <c:v>Hale</c:v>
                      </c:pt>
                      <c:pt idx="11">
                        <c:v>Val Verde</c:v>
                      </c:pt>
                      <c:pt idx="12">
                        <c:v>Potter</c:v>
                      </c:pt>
                      <c:pt idx="13">
                        <c:v>Tom Green</c:v>
                      </c:pt>
                      <c:pt idx="14">
                        <c:v>Randall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Registrations'!$L$2:$L$71</c15:sqref>
                        </c15:fullRef>
                        <c15:formulaRef>
                          <c15:sqref>('Vehicle Registrations'!$L$2,'Vehicle Registrations'!$L$21,'Vehicle Registrations'!$L$28:$L$29,'Vehicle Registrations'!$L$33,'Vehicle Registrations'!$L$44,'Vehicle Registrations'!$L$55,'Vehicle Registrations'!$L$58:$L$60,'Vehicle Registrations'!$L$62,'Vehicle Registrations'!$L$64:$L$66,'Vehicle Registrations'!$L$68)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5"/>
                      <c:pt idx="0">
                        <c:v>21392</c:v>
                      </c:pt>
                      <c:pt idx="1">
                        <c:v>174699</c:v>
                      </c:pt>
                      <c:pt idx="2">
                        <c:v>25285</c:v>
                      </c:pt>
                      <c:pt idx="3">
                        <c:v>29361</c:v>
                      </c:pt>
                      <c:pt idx="4">
                        <c:v>244480</c:v>
                      </c:pt>
                      <c:pt idx="5">
                        <c:v>219558</c:v>
                      </c:pt>
                      <c:pt idx="6">
                        <c:v>19836</c:v>
                      </c:pt>
                      <c:pt idx="7">
                        <c:v>126224</c:v>
                      </c:pt>
                      <c:pt idx="8">
                        <c:v>22949</c:v>
                      </c:pt>
                      <c:pt idx="9">
                        <c:v>21756</c:v>
                      </c:pt>
                      <c:pt idx="10">
                        <c:v>28047</c:v>
                      </c:pt>
                      <c:pt idx="11">
                        <c:v>46833</c:v>
                      </c:pt>
                      <c:pt idx="12">
                        <c:v>102311</c:v>
                      </c:pt>
                      <c:pt idx="13">
                        <c:v>114441</c:v>
                      </c:pt>
                      <c:pt idx="14">
                        <c:v>136973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171-4C1A-B6CC-6B3CB630E970}"/>
                  </c:ext>
                </c:extLst>
              </c15:ser>
            </c15:filteredBarSeries>
            <c15:filteredBarSeries>
              <c15:ser>
                <c:idx val="11"/>
                <c:order val="11"/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Registrations'!$A$2:$A$71</c15:sqref>
                        </c15:fullRef>
                        <c15:formulaRef>
                          <c15:sqref>('Vehicle Registrations'!$A$2,'Vehicle Registrations'!$A$21,'Vehicle Registrations'!$A$28:$A$29,'Vehicle Registrations'!$A$33,'Vehicle Registrations'!$A$44,'Vehicle Registrations'!$A$55,'Vehicle Registrations'!$A$58:$A$60,'Vehicle Registrations'!$A$62,'Vehicle Registrations'!$A$64:$A$66,'Vehicle Registrations'!$A$68)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Hockley</c:v>
                      </c:pt>
                      <c:pt idx="3">
                        <c:v>Howard</c:v>
                      </c:pt>
                      <c:pt idx="4">
                        <c:v>Lubbock</c:v>
                      </c:pt>
                      <c:pt idx="5">
                        <c:v>Midland</c:v>
                      </c:pt>
                      <c:pt idx="6">
                        <c:v>Scurry</c:v>
                      </c:pt>
                      <c:pt idx="7">
                        <c:v>Taylor</c:v>
                      </c:pt>
                      <c:pt idx="8">
                        <c:v>Moore</c:v>
                      </c:pt>
                      <c:pt idx="9">
                        <c:v>Gray</c:v>
                      </c:pt>
                      <c:pt idx="10">
                        <c:v>Hale</c:v>
                      </c:pt>
                      <c:pt idx="11">
                        <c:v>Val Verde</c:v>
                      </c:pt>
                      <c:pt idx="12">
                        <c:v>Potter</c:v>
                      </c:pt>
                      <c:pt idx="13">
                        <c:v>Tom Green</c:v>
                      </c:pt>
                      <c:pt idx="14">
                        <c:v>Randall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Registrations'!$M$2:$M$71</c15:sqref>
                        </c15:fullRef>
                        <c15:formulaRef>
                          <c15:sqref>('Vehicle Registrations'!$M$2,'Vehicle Registrations'!$M$21,'Vehicle Registrations'!$M$28:$M$29,'Vehicle Registrations'!$M$33,'Vehicle Registrations'!$M$44,'Vehicle Registrations'!$M$55,'Vehicle Registrations'!$M$58:$M$60,'Vehicle Registrations'!$M$62,'Vehicle Registrations'!$M$64:$M$66,'Vehicle Registrations'!$M$68)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5"/>
                      <c:pt idx="0" formatCode="#,##0">
                        <c:v>21936</c:v>
                      </c:pt>
                      <c:pt idx="1" formatCode="#,##0">
                        <c:v>173596</c:v>
                      </c:pt>
                      <c:pt idx="2" formatCode="#,##0">
                        <c:v>25606</c:v>
                      </c:pt>
                      <c:pt idx="3" formatCode="#,##0">
                        <c:v>29961</c:v>
                      </c:pt>
                      <c:pt idx="4" formatCode="#,##0">
                        <c:v>258111</c:v>
                      </c:pt>
                      <c:pt idx="5" formatCode="#,##0">
                        <c:v>215659</c:v>
                      </c:pt>
                      <c:pt idx="6" formatCode="#,##0">
                        <c:v>19558</c:v>
                      </c:pt>
                      <c:pt idx="7" formatCode="#,##0">
                        <c:v>132311</c:v>
                      </c:pt>
                      <c:pt idx="8" formatCode="#,##0">
                        <c:v>24006</c:v>
                      </c:pt>
                      <c:pt idx="9" formatCode="#,##0">
                        <c:v>22385</c:v>
                      </c:pt>
                      <c:pt idx="10" formatCode="#,##0">
                        <c:v>28695</c:v>
                      </c:pt>
                      <c:pt idx="11" formatCode="#,##0">
                        <c:v>49827</c:v>
                      </c:pt>
                      <c:pt idx="12" formatCode="#,##0">
                        <c:v>106510</c:v>
                      </c:pt>
                      <c:pt idx="13" formatCode="#,##0">
                        <c:v>119308</c:v>
                      </c:pt>
                      <c:pt idx="14" formatCode="#,##0">
                        <c:v>144457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171-4C1A-B6CC-6B3CB630E970}"/>
                  </c:ext>
                </c:extLst>
              </c15:ser>
            </c15:filteredBarSeries>
          </c:ext>
        </c:extLst>
      </c:barChart>
      <c:catAx>
        <c:axId val="93597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53151"/>
        <c:crosses val="autoZero"/>
        <c:auto val="1"/>
        <c:lblAlgn val="ctr"/>
        <c:lblOffset val="100"/>
        <c:noMultiLvlLbl val="0"/>
      </c:catAx>
      <c:valAx>
        <c:axId val="115915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97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Vehicle Registrations (2010-2021)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9"/>
          <c:order val="19"/>
          <c:tx>
            <c:strRef>
              <c:f>'Vehicle Registrations'!$A$21</c:f>
              <c:strCache>
                <c:ptCount val="1"/>
                <c:pt idx="0">
                  <c:v>Ector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'Vehicle Registrations'!$B$1:$P$1</c15:sqref>
                  </c15:fullRef>
                </c:ext>
              </c:extLst>
              <c:f>'Vehicle Registrations'!$B$1:$M$1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'Vehicle Registrations'!$B$21:$P$21</c15:sqref>
                  </c15:fullRef>
                </c:ext>
              </c:extLst>
              <c:f>'Vehicle Registrations'!$B$21:$M$21</c:f>
              <c:numCache>
                <c:formatCode>_(* #,##0_);_(* \(#,##0\);_(* "-"??_);_(@_)</c:formatCode>
                <c:ptCount val="12"/>
                <c:pt idx="0">
                  <c:v>138572</c:v>
                </c:pt>
                <c:pt idx="1">
                  <c:v>148459</c:v>
                </c:pt>
                <c:pt idx="2">
                  <c:v>162206</c:v>
                </c:pt>
                <c:pt idx="3">
                  <c:v>171165</c:v>
                </c:pt>
                <c:pt idx="4">
                  <c:v>182743</c:v>
                </c:pt>
                <c:pt idx="5">
                  <c:v>176123</c:v>
                </c:pt>
                <c:pt idx="6">
                  <c:v>169870</c:v>
                </c:pt>
                <c:pt idx="7">
                  <c:v>177858</c:v>
                </c:pt>
                <c:pt idx="8">
                  <c:v>181763</c:v>
                </c:pt>
                <c:pt idx="9">
                  <c:v>183874</c:v>
                </c:pt>
                <c:pt idx="10">
                  <c:v>174699</c:v>
                </c:pt>
                <c:pt idx="11" formatCode="#,##0">
                  <c:v>173596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3-9D8B-471A-8235-13C63578D6D0}"/>
            </c:ext>
          </c:extLst>
        </c:ser>
        <c:ser>
          <c:idx val="42"/>
          <c:order val="42"/>
          <c:tx>
            <c:strRef>
              <c:f>'Vehicle Registrations'!$A$44</c:f>
              <c:strCache>
                <c:ptCount val="1"/>
                <c:pt idx="0">
                  <c:v>Midland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'Vehicle Registrations'!$B$1:$P$1</c15:sqref>
                  </c15:fullRef>
                </c:ext>
              </c:extLst>
              <c:f>'Vehicle Registrations'!$B$1:$M$1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'Vehicle Registrations'!$B$44:$P$44</c15:sqref>
                  </c15:fullRef>
                </c:ext>
              </c:extLst>
              <c:f>'Vehicle Registrations'!$B$44:$M$44</c:f>
              <c:numCache>
                <c:formatCode>_(* #,##0_);_(* \(#,##0\);_(* "-"??_);_(@_)</c:formatCode>
                <c:ptCount val="12"/>
                <c:pt idx="0">
                  <c:v>153631</c:v>
                </c:pt>
                <c:pt idx="1">
                  <c:v>165197</c:v>
                </c:pt>
                <c:pt idx="2">
                  <c:v>179463</c:v>
                </c:pt>
                <c:pt idx="3">
                  <c:v>188000</c:v>
                </c:pt>
                <c:pt idx="4">
                  <c:v>201448</c:v>
                </c:pt>
                <c:pt idx="5">
                  <c:v>179391</c:v>
                </c:pt>
                <c:pt idx="6">
                  <c:v>188902</c:v>
                </c:pt>
                <c:pt idx="7">
                  <c:v>199461</c:v>
                </c:pt>
                <c:pt idx="8">
                  <c:v>221257</c:v>
                </c:pt>
                <c:pt idx="9">
                  <c:v>231448</c:v>
                </c:pt>
                <c:pt idx="10">
                  <c:v>219558</c:v>
                </c:pt>
                <c:pt idx="11" formatCode="#,##0">
                  <c:v>215659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A-9D8B-471A-8235-13C63578D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566095"/>
        <c:axId val="957387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'Vehicle Registrations'!$A$2</c15:sqref>
                        </c15:formulaRef>
                      </c:ext>
                    </c:extLst>
                    <c:strCache>
                      <c:ptCount val="1"/>
                      <c:pt idx="0">
                        <c:v>Andrews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'Vehicle Registrations'!$B$2:$P$2</c15:sqref>
                        </c15:fullRef>
                        <c15:formulaRef>
                          <c15:sqref>'Vehicle Registrations'!$B$2:$M$2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17360</c:v>
                      </c:pt>
                      <c:pt idx="1">
                        <c:v>18696</c:v>
                      </c:pt>
                      <c:pt idx="2">
                        <c:v>20255</c:v>
                      </c:pt>
                      <c:pt idx="3">
                        <c:v>20958</c:v>
                      </c:pt>
                      <c:pt idx="4">
                        <c:v>22213</c:v>
                      </c:pt>
                      <c:pt idx="5">
                        <c:v>21197</c:v>
                      </c:pt>
                      <c:pt idx="6">
                        <c:v>20242</c:v>
                      </c:pt>
                      <c:pt idx="7">
                        <c:v>20908</c:v>
                      </c:pt>
                      <c:pt idx="8">
                        <c:v>21896</c:v>
                      </c:pt>
                      <c:pt idx="9">
                        <c:v>22537</c:v>
                      </c:pt>
                      <c:pt idx="10">
                        <c:v>21392</c:v>
                      </c:pt>
                      <c:pt idx="11" formatCode="#,##0">
                        <c:v>21936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D8B-471A-8235-13C63578D6D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Registrations'!$A$3</c15:sqref>
                        </c15:formulaRef>
                      </c:ext>
                    </c:extLst>
                    <c:strCache>
                      <c:ptCount val="1"/>
                      <c:pt idx="0">
                        <c:v>King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Registrations'!$B$3:$P$3</c15:sqref>
                        </c15:fullRef>
                        <c15:formulaRef>
                          <c15:sqref>'Vehicle Registrations'!$B$3:$M$3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611</c:v>
                      </c:pt>
                      <c:pt idx="1">
                        <c:v>617</c:v>
                      </c:pt>
                      <c:pt idx="2">
                        <c:v>597</c:v>
                      </c:pt>
                      <c:pt idx="3">
                        <c:v>591</c:v>
                      </c:pt>
                      <c:pt idx="4">
                        <c:v>553</c:v>
                      </c:pt>
                      <c:pt idx="5">
                        <c:v>537</c:v>
                      </c:pt>
                      <c:pt idx="6">
                        <c:v>527</c:v>
                      </c:pt>
                      <c:pt idx="7">
                        <c:v>505</c:v>
                      </c:pt>
                      <c:pt idx="8">
                        <c:v>484</c:v>
                      </c:pt>
                      <c:pt idx="9">
                        <c:v>484</c:v>
                      </c:pt>
                      <c:pt idx="10">
                        <c:v>482</c:v>
                      </c:pt>
                      <c:pt idx="11">
                        <c:v>532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D8B-471A-8235-13C63578D6D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Registrations'!$A$4</c15:sqref>
                        </c15:formulaRef>
                      </c:ext>
                    </c:extLst>
                    <c:strCache>
                      <c:ptCount val="1"/>
                      <c:pt idx="0">
                        <c:v>Borden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Registrations'!$B$4:$P$4</c15:sqref>
                        </c15:fullRef>
                        <c15:formulaRef>
                          <c15:sqref>'Vehicle Registrations'!$B$4:$M$4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1159</c:v>
                      </c:pt>
                      <c:pt idx="1">
                        <c:v>1123</c:v>
                      </c:pt>
                      <c:pt idx="2">
                        <c:v>1123</c:v>
                      </c:pt>
                      <c:pt idx="3">
                        <c:v>1142</c:v>
                      </c:pt>
                      <c:pt idx="4">
                        <c:v>1159</c:v>
                      </c:pt>
                      <c:pt idx="5">
                        <c:v>1082</c:v>
                      </c:pt>
                      <c:pt idx="6">
                        <c:v>1088</c:v>
                      </c:pt>
                      <c:pt idx="7">
                        <c:v>1041</c:v>
                      </c:pt>
                      <c:pt idx="8">
                        <c:v>1034</c:v>
                      </c:pt>
                      <c:pt idx="9">
                        <c:v>1067</c:v>
                      </c:pt>
                      <c:pt idx="10">
                        <c:v>1082</c:v>
                      </c:pt>
                      <c:pt idx="11">
                        <c:v>1044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8B-471A-8235-13C63578D6D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Registrations'!$A$5</c15:sqref>
                        </c15:formulaRef>
                      </c:ext>
                    </c:extLst>
                    <c:strCache>
                      <c:ptCount val="1"/>
                      <c:pt idx="0">
                        <c:v>Cochran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Registrations'!$B$5:$P$5</c15:sqref>
                        </c15:fullRef>
                        <c15:formulaRef>
                          <c15:sqref>'Vehicle Registrations'!$B$5:$M$5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3472</c:v>
                      </c:pt>
                      <c:pt idx="1">
                        <c:v>3465</c:v>
                      </c:pt>
                      <c:pt idx="2">
                        <c:v>3413</c:v>
                      </c:pt>
                      <c:pt idx="3">
                        <c:v>3392</c:v>
                      </c:pt>
                      <c:pt idx="4">
                        <c:v>3376</c:v>
                      </c:pt>
                      <c:pt idx="5">
                        <c:v>3164</c:v>
                      </c:pt>
                      <c:pt idx="6">
                        <c:v>3092</c:v>
                      </c:pt>
                      <c:pt idx="7">
                        <c:v>3039</c:v>
                      </c:pt>
                      <c:pt idx="8">
                        <c:v>2990</c:v>
                      </c:pt>
                      <c:pt idx="9">
                        <c:v>2942</c:v>
                      </c:pt>
                      <c:pt idx="10">
                        <c:v>2889</c:v>
                      </c:pt>
                      <c:pt idx="11" formatCode="#,##0">
                        <c:v>2870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8B-471A-8235-13C63578D6D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Registrations'!$A$6</c15:sqref>
                        </c15:formulaRef>
                      </c:ext>
                    </c:extLst>
                    <c:strCache>
                      <c:ptCount val="1"/>
                      <c:pt idx="0">
                        <c:v>Coke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Registrations'!$B$6:$P$6</c15:sqref>
                        </c15:fullRef>
                        <c15:formulaRef>
                          <c15:sqref>'Vehicle Registrations'!$B$6:$M$6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4505</c:v>
                      </c:pt>
                      <c:pt idx="1">
                        <c:v>4585</c:v>
                      </c:pt>
                      <c:pt idx="2">
                        <c:v>4573</c:v>
                      </c:pt>
                      <c:pt idx="3">
                        <c:v>4505</c:v>
                      </c:pt>
                      <c:pt idx="4">
                        <c:v>4505</c:v>
                      </c:pt>
                      <c:pt idx="5">
                        <c:v>4481</c:v>
                      </c:pt>
                      <c:pt idx="6">
                        <c:v>4423</c:v>
                      </c:pt>
                      <c:pt idx="7">
                        <c:v>4517</c:v>
                      </c:pt>
                      <c:pt idx="8">
                        <c:v>4545</c:v>
                      </c:pt>
                      <c:pt idx="9">
                        <c:v>4635</c:v>
                      </c:pt>
                      <c:pt idx="10">
                        <c:v>4593</c:v>
                      </c:pt>
                      <c:pt idx="11" formatCode="#,##0">
                        <c:v>4831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D8B-471A-8235-13C63578D6D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Registrations'!$A$7</c15:sqref>
                        </c15:formulaRef>
                      </c:ext>
                    </c:extLst>
                    <c:strCache>
                      <c:ptCount val="1"/>
                      <c:pt idx="0">
                        <c:v>Roberts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Registrations'!$B$7:$P$7</c15:sqref>
                        </c15:fullRef>
                        <c15:formulaRef>
                          <c15:sqref>'Vehicle Registrations'!$B$7:$M$7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1456</c:v>
                      </c:pt>
                      <c:pt idx="1">
                        <c:v>1454</c:v>
                      </c:pt>
                      <c:pt idx="2">
                        <c:v>1496</c:v>
                      </c:pt>
                      <c:pt idx="3">
                        <c:v>1481</c:v>
                      </c:pt>
                      <c:pt idx="4">
                        <c:v>1542</c:v>
                      </c:pt>
                      <c:pt idx="5">
                        <c:v>1503</c:v>
                      </c:pt>
                      <c:pt idx="6">
                        <c:v>1327</c:v>
                      </c:pt>
                      <c:pt idx="7">
                        <c:v>1357</c:v>
                      </c:pt>
                      <c:pt idx="8">
                        <c:v>1295</c:v>
                      </c:pt>
                      <c:pt idx="9">
                        <c:v>1298</c:v>
                      </c:pt>
                      <c:pt idx="10">
                        <c:v>1218</c:v>
                      </c:pt>
                      <c:pt idx="11" formatCode="#,##0">
                        <c:v>1233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D8B-471A-8235-13C63578D6D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Registrations'!$A$8</c15:sqref>
                        </c15:formulaRef>
                      </c:ext>
                    </c:extLst>
                    <c:strCache>
                      <c:ptCount val="1"/>
                      <c:pt idx="0">
                        <c:v>Motley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Registrations'!$B$8:$P$8</c15:sqref>
                        </c15:fullRef>
                        <c15:formulaRef>
                          <c15:sqref>'Vehicle Registrations'!$B$8:$M$8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1740</c:v>
                      </c:pt>
                      <c:pt idx="1">
                        <c:v>1704</c:v>
                      </c:pt>
                      <c:pt idx="2">
                        <c:v>1734</c:v>
                      </c:pt>
                      <c:pt idx="3">
                        <c:v>1717</c:v>
                      </c:pt>
                      <c:pt idx="4">
                        <c:v>1677</c:v>
                      </c:pt>
                      <c:pt idx="5">
                        <c:v>1689</c:v>
                      </c:pt>
                      <c:pt idx="6">
                        <c:v>1693</c:v>
                      </c:pt>
                      <c:pt idx="7">
                        <c:v>1768</c:v>
                      </c:pt>
                      <c:pt idx="8">
                        <c:v>1760</c:v>
                      </c:pt>
                      <c:pt idx="9">
                        <c:v>1674</c:v>
                      </c:pt>
                      <c:pt idx="10">
                        <c:v>1652</c:v>
                      </c:pt>
                      <c:pt idx="11" formatCode="#,##0">
                        <c:v>1711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D8B-471A-8235-13C63578D6D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Registrations'!$A$9</c15:sqref>
                        </c15:formulaRef>
                      </c:ext>
                    </c:extLst>
                    <c:strCache>
                      <c:ptCount val="1"/>
                      <c:pt idx="0">
                        <c:v>Cottle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Registrations'!$B$9:$P$9</c15:sqref>
                        </c15:fullRef>
                        <c15:formulaRef>
                          <c15:sqref>'Vehicle Registrations'!$B$9:$M$9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1887</c:v>
                      </c:pt>
                      <c:pt idx="1">
                        <c:v>1889</c:v>
                      </c:pt>
                      <c:pt idx="2">
                        <c:v>1818</c:v>
                      </c:pt>
                      <c:pt idx="3">
                        <c:v>1822</c:v>
                      </c:pt>
                      <c:pt idx="4">
                        <c:v>1892</c:v>
                      </c:pt>
                      <c:pt idx="5">
                        <c:v>1811</c:v>
                      </c:pt>
                      <c:pt idx="6">
                        <c:v>1744</c:v>
                      </c:pt>
                      <c:pt idx="7">
                        <c:v>1712</c:v>
                      </c:pt>
                      <c:pt idx="8">
                        <c:v>1702</c:v>
                      </c:pt>
                      <c:pt idx="9">
                        <c:v>1624</c:v>
                      </c:pt>
                      <c:pt idx="10">
                        <c:v>1554</c:v>
                      </c:pt>
                      <c:pt idx="11" formatCode="#,##0">
                        <c:v>1554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D8B-471A-8235-13C63578D6D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Registrations'!$A$10</c15:sqref>
                        </c15:formulaRef>
                      </c:ext>
                    </c:extLst>
                    <c:strCache>
                      <c:ptCount val="1"/>
                      <c:pt idx="0">
                        <c:v>Stonewall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Registrations'!$B$10:$P$10</c15:sqref>
                        </c15:fullRef>
                        <c15:formulaRef>
                          <c15:sqref>'Vehicle Registrations'!$B$10:$M$10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2338</c:v>
                      </c:pt>
                      <c:pt idx="1">
                        <c:v>2303</c:v>
                      </c:pt>
                      <c:pt idx="2">
                        <c:v>2297</c:v>
                      </c:pt>
                      <c:pt idx="3">
                        <c:v>2272</c:v>
                      </c:pt>
                      <c:pt idx="4">
                        <c:v>2267</c:v>
                      </c:pt>
                      <c:pt idx="5">
                        <c:v>2145</c:v>
                      </c:pt>
                      <c:pt idx="6">
                        <c:v>2121</c:v>
                      </c:pt>
                      <c:pt idx="7">
                        <c:v>2133</c:v>
                      </c:pt>
                      <c:pt idx="8">
                        <c:v>2050</c:v>
                      </c:pt>
                      <c:pt idx="9">
                        <c:v>2047</c:v>
                      </c:pt>
                      <c:pt idx="10">
                        <c:v>2054</c:v>
                      </c:pt>
                      <c:pt idx="11" formatCode="#,##0">
                        <c:v>1980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D8B-471A-8235-13C63578D6D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Registrations'!$A$11</c15:sqref>
                        </c15:formulaRef>
                      </c:ext>
                    </c:extLst>
                    <c:strCache>
                      <c:ptCount val="1"/>
                      <c:pt idx="0">
                        <c:v>Concho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Registrations'!$B$11:$P$11</c15:sqref>
                        </c15:fullRef>
                        <c15:formulaRef>
                          <c15:sqref>'Vehicle Registrations'!$B$11:$M$11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3557</c:v>
                      </c:pt>
                      <c:pt idx="1">
                        <c:v>3480</c:v>
                      </c:pt>
                      <c:pt idx="2">
                        <c:v>3548</c:v>
                      </c:pt>
                      <c:pt idx="3">
                        <c:v>3509</c:v>
                      </c:pt>
                      <c:pt idx="4">
                        <c:v>3620</c:v>
                      </c:pt>
                      <c:pt idx="5">
                        <c:v>3518</c:v>
                      </c:pt>
                      <c:pt idx="6">
                        <c:v>3465</c:v>
                      </c:pt>
                      <c:pt idx="7">
                        <c:v>3435</c:v>
                      </c:pt>
                      <c:pt idx="8">
                        <c:v>3358</c:v>
                      </c:pt>
                      <c:pt idx="9">
                        <c:v>3442</c:v>
                      </c:pt>
                      <c:pt idx="10">
                        <c:v>3408</c:v>
                      </c:pt>
                      <c:pt idx="11" formatCode="#,##0">
                        <c:v>3552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D8B-471A-8235-13C63578D6D0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Registrations'!$A$12</c15:sqref>
                        </c15:formulaRef>
                      </c:ext>
                    </c:extLst>
                    <c:strCache>
                      <c:ptCount val="1"/>
                      <c:pt idx="0">
                        <c:v>Crane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Registrations'!$B$12:$P$12</c15:sqref>
                        </c15:fullRef>
                        <c15:formulaRef>
                          <c15:sqref>'Vehicle Registrations'!$B$12:$M$12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4867</c:v>
                      </c:pt>
                      <c:pt idx="1">
                        <c:v>5126</c:v>
                      </c:pt>
                      <c:pt idx="2">
                        <c:v>5359</c:v>
                      </c:pt>
                      <c:pt idx="3">
                        <c:v>5654</c:v>
                      </c:pt>
                      <c:pt idx="4">
                        <c:v>5849</c:v>
                      </c:pt>
                      <c:pt idx="5">
                        <c:v>5413</c:v>
                      </c:pt>
                      <c:pt idx="6">
                        <c:v>5015</c:v>
                      </c:pt>
                      <c:pt idx="7">
                        <c:v>4905</c:v>
                      </c:pt>
                      <c:pt idx="8">
                        <c:v>5091</c:v>
                      </c:pt>
                      <c:pt idx="9">
                        <c:v>5311</c:v>
                      </c:pt>
                      <c:pt idx="10">
                        <c:v>4974</c:v>
                      </c:pt>
                      <c:pt idx="11" formatCode="#,##0">
                        <c:v>5045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D8B-471A-8235-13C63578D6D0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Registrations'!$A$13</c15:sqref>
                        </c15:formulaRef>
                      </c:ext>
                    </c:extLst>
                    <c:strCache>
                      <c:ptCount val="1"/>
                      <c:pt idx="0">
                        <c:v>Crockett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Registrations'!$B$13:$P$13</c15:sqref>
                        </c15:fullRef>
                        <c15:formulaRef>
                          <c15:sqref>'Vehicle Registrations'!$B$13:$M$13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5360</c:v>
                      </c:pt>
                      <c:pt idx="1">
                        <c:v>5406</c:v>
                      </c:pt>
                      <c:pt idx="2">
                        <c:v>5708</c:v>
                      </c:pt>
                      <c:pt idx="3">
                        <c:v>6023</c:v>
                      </c:pt>
                      <c:pt idx="4">
                        <c:v>6265</c:v>
                      </c:pt>
                      <c:pt idx="5">
                        <c:v>5814</c:v>
                      </c:pt>
                      <c:pt idx="6">
                        <c:v>5374</c:v>
                      </c:pt>
                      <c:pt idx="7">
                        <c:v>5203</c:v>
                      </c:pt>
                      <c:pt idx="8">
                        <c:v>5122</c:v>
                      </c:pt>
                      <c:pt idx="9">
                        <c:v>5609</c:v>
                      </c:pt>
                      <c:pt idx="10">
                        <c:v>5126</c:v>
                      </c:pt>
                      <c:pt idx="11" formatCode="#,##0">
                        <c:v>5484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D8B-471A-8235-13C63578D6D0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Registrations'!$A$14</c15:sqref>
                        </c15:formulaRef>
                      </c:ext>
                    </c:extLst>
                    <c:strCache>
                      <c:ptCount val="1"/>
                      <c:pt idx="0">
                        <c:v>Jeff Davis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Registrations'!$B$14:$P$14</c15:sqref>
                        </c15:fullRef>
                        <c15:formulaRef>
                          <c15:sqref>'Vehicle Registrations'!$B$14:$M$14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3097</c:v>
                      </c:pt>
                      <c:pt idx="1">
                        <c:v>2983</c:v>
                      </c:pt>
                      <c:pt idx="2">
                        <c:v>3027</c:v>
                      </c:pt>
                      <c:pt idx="3">
                        <c:v>2920</c:v>
                      </c:pt>
                      <c:pt idx="4">
                        <c:v>2971</c:v>
                      </c:pt>
                      <c:pt idx="5">
                        <c:v>2816</c:v>
                      </c:pt>
                      <c:pt idx="6">
                        <c:v>2741</c:v>
                      </c:pt>
                      <c:pt idx="7">
                        <c:v>2797</c:v>
                      </c:pt>
                      <c:pt idx="8">
                        <c:v>2741</c:v>
                      </c:pt>
                      <c:pt idx="9">
                        <c:v>2733</c:v>
                      </c:pt>
                      <c:pt idx="10">
                        <c:v>2653</c:v>
                      </c:pt>
                      <c:pt idx="11" formatCode="#,##0">
                        <c:v>2732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D8B-471A-8235-13C63578D6D0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Registrations'!$A$15</c15:sqref>
                        </c15:formulaRef>
                      </c:ext>
                    </c:extLst>
                    <c:strCache>
                      <c:ptCount val="1"/>
                      <c:pt idx="0">
                        <c:v>Crosby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Registrations'!$B$15:$P$15</c15:sqref>
                        </c15:fullRef>
                        <c15:formulaRef>
                          <c15:sqref>'Vehicle Registrations'!$B$15:$M$15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6480</c:v>
                      </c:pt>
                      <c:pt idx="1">
                        <c:v>6448</c:v>
                      </c:pt>
                      <c:pt idx="2">
                        <c:v>6514</c:v>
                      </c:pt>
                      <c:pt idx="3">
                        <c:v>6426</c:v>
                      </c:pt>
                      <c:pt idx="4">
                        <c:v>6354</c:v>
                      </c:pt>
                      <c:pt idx="5">
                        <c:v>6097</c:v>
                      </c:pt>
                      <c:pt idx="6">
                        <c:v>6015</c:v>
                      </c:pt>
                      <c:pt idx="7">
                        <c:v>6055</c:v>
                      </c:pt>
                      <c:pt idx="8">
                        <c:v>5853</c:v>
                      </c:pt>
                      <c:pt idx="9">
                        <c:v>5656</c:v>
                      </c:pt>
                      <c:pt idx="10">
                        <c:v>5580</c:v>
                      </c:pt>
                      <c:pt idx="11" formatCode="#,##0">
                        <c:v>5784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D8B-471A-8235-13C63578D6D0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Registrations'!$A$16</c15:sqref>
                        </c15:formulaRef>
                      </c:ext>
                    </c:extLst>
                    <c:strCache>
                      <c:ptCount val="1"/>
                      <c:pt idx="0">
                        <c:v>Culberson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Registrations'!$B$16:$P$16</c15:sqref>
                        </c15:fullRef>
                        <c15:formulaRef>
                          <c15:sqref>'Vehicle Registrations'!$B$16:$M$16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2223</c:v>
                      </c:pt>
                      <c:pt idx="1">
                        <c:v>2238</c:v>
                      </c:pt>
                      <c:pt idx="2">
                        <c:v>2206</c:v>
                      </c:pt>
                      <c:pt idx="3">
                        <c:v>2278</c:v>
                      </c:pt>
                      <c:pt idx="4">
                        <c:v>2291</c:v>
                      </c:pt>
                      <c:pt idx="5">
                        <c:v>2155</c:v>
                      </c:pt>
                      <c:pt idx="6">
                        <c:v>2234</c:v>
                      </c:pt>
                      <c:pt idx="7">
                        <c:v>2260</c:v>
                      </c:pt>
                      <c:pt idx="8">
                        <c:v>2170</c:v>
                      </c:pt>
                      <c:pt idx="9">
                        <c:v>2235</c:v>
                      </c:pt>
                      <c:pt idx="10">
                        <c:v>2173</c:v>
                      </c:pt>
                      <c:pt idx="11" formatCode="#,##0">
                        <c:v>2429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D8B-471A-8235-13C63578D6D0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Registrations'!$A$17</c15:sqref>
                        </c15:formulaRef>
                      </c:ext>
                    </c:extLst>
                    <c:strCache>
                      <c:ptCount val="1"/>
                      <c:pt idx="0">
                        <c:v>Edwards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Registrations'!$B$17:$P$17</c15:sqref>
                        </c15:fullRef>
                        <c15:formulaRef>
                          <c15:sqref>'Vehicle Registrations'!$B$17:$M$17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3118</c:v>
                      </c:pt>
                      <c:pt idx="1">
                        <c:v>3188</c:v>
                      </c:pt>
                      <c:pt idx="2">
                        <c:v>3181</c:v>
                      </c:pt>
                      <c:pt idx="3">
                        <c:v>3097</c:v>
                      </c:pt>
                      <c:pt idx="4">
                        <c:v>3118</c:v>
                      </c:pt>
                      <c:pt idx="5">
                        <c:v>2963</c:v>
                      </c:pt>
                      <c:pt idx="6">
                        <c:v>2992</c:v>
                      </c:pt>
                      <c:pt idx="7">
                        <c:v>2993</c:v>
                      </c:pt>
                      <c:pt idx="8">
                        <c:v>2952</c:v>
                      </c:pt>
                      <c:pt idx="9">
                        <c:v>2932</c:v>
                      </c:pt>
                      <c:pt idx="10">
                        <c:v>2933</c:v>
                      </c:pt>
                      <c:pt idx="11" formatCode="#,##0">
                        <c:v>3202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D8B-471A-8235-13C63578D6D0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Registrations'!$A$18</c15:sqref>
                        </c15:formulaRef>
                      </c:ext>
                    </c:extLst>
                    <c:strCache>
                      <c:ptCount val="1"/>
                      <c:pt idx="0">
                        <c:v>Sherman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Registrations'!$B$18:$P$18</c15:sqref>
                        </c15:fullRef>
                        <c15:formulaRef>
                          <c15:sqref>'Vehicle Registrations'!$B$18:$M$18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3233</c:v>
                      </c:pt>
                      <c:pt idx="1">
                        <c:v>3184</c:v>
                      </c:pt>
                      <c:pt idx="2">
                        <c:v>3281</c:v>
                      </c:pt>
                      <c:pt idx="3">
                        <c:v>3368</c:v>
                      </c:pt>
                      <c:pt idx="4">
                        <c:v>3406</c:v>
                      </c:pt>
                      <c:pt idx="5">
                        <c:v>3198</c:v>
                      </c:pt>
                      <c:pt idx="6">
                        <c:v>3213</c:v>
                      </c:pt>
                      <c:pt idx="7">
                        <c:v>3214</c:v>
                      </c:pt>
                      <c:pt idx="8">
                        <c:v>3011</c:v>
                      </c:pt>
                      <c:pt idx="9">
                        <c:v>2971</c:v>
                      </c:pt>
                      <c:pt idx="10">
                        <c:v>2914</c:v>
                      </c:pt>
                      <c:pt idx="11" formatCode="#,##0">
                        <c:v>2920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D8B-471A-8235-13C63578D6D0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Registrations'!$A$19</c15:sqref>
                        </c15:formulaRef>
                      </c:ext>
                    </c:extLst>
                    <c:strCache>
                      <c:ptCount val="1"/>
                      <c:pt idx="0">
                        <c:v>Dawson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Registrations'!$B$19:$P$19</c15:sqref>
                        </c15:fullRef>
                        <c15:formulaRef>
                          <c15:sqref>'Vehicle Registrations'!$B$19:$M$19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12153</c:v>
                      </c:pt>
                      <c:pt idx="1">
                        <c:v>12131</c:v>
                      </c:pt>
                      <c:pt idx="2">
                        <c:v>12422</c:v>
                      </c:pt>
                      <c:pt idx="3">
                        <c:v>12489</c:v>
                      </c:pt>
                      <c:pt idx="4">
                        <c:v>12487</c:v>
                      </c:pt>
                      <c:pt idx="5">
                        <c:v>11902</c:v>
                      </c:pt>
                      <c:pt idx="6">
                        <c:v>11624</c:v>
                      </c:pt>
                      <c:pt idx="7">
                        <c:v>11856</c:v>
                      </c:pt>
                      <c:pt idx="8">
                        <c:v>11571</c:v>
                      </c:pt>
                      <c:pt idx="9">
                        <c:v>11415</c:v>
                      </c:pt>
                      <c:pt idx="10">
                        <c:v>11619</c:v>
                      </c:pt>
                      <c:pt idx="11" formatCode="#,##0">
                        <c:v>11773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D8B-471A-8235-13C63578D6D0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Registrations'!$A$20</c15:sqref>
                        </c15:formulaRef>
                      </c:ext>
                    </c:extLst>
                    <c:strCache>
                      <c:ptCount val="1"/>
                      <c:pt idx="0">
                        <c:v>Dickens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Registrations'!$B$20:$P$20</c15:sqref>
                        </c15:fullRef>
                        <c15:formulaRef>
                          <c15:sqref>'Vehicle Registrations'!$B$20:$M$20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3193</c:v>
                      </c:pt>
                      <c:pt idx="1">
                        <c:v>3172</c:v>
                      </c:pt>
                      <c:pt idx="2">
                        <c:v>3082</c:v>
                      </c:pt>
                      <c:pt idx="3">
                        <c:v>3079</c:v>
                      </c:pt>
                      <c:pt idx="4">
                        <c:v>3030</c:v>
                      </c:pt>
                      <c:pt idx="5">
                        <c:v>2857</c:v>
                      </c:pt>
                      <c:pt idx="6">
                        <c:v>2807</c:v>
                      </c:pt>
                      <c:pt idx="7">
                        <c:v>2751</c:v>
                      </c:pt>
                      <c:pt idx="8">
                        <c:v>2730</c:v>
                      </c:pt>
                      <c:pt idx="9">
                        <c:v>2712</c:v>
                      </c:pt>
                      <c:pt idx="10">
                        <c:v>2723</c:v>
                      </c:pt>
                      <c:pt idx="11" formatCode="#,##0">
                        <c:v>2696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D8B-471A-8235-13C63578D6D0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Registrations'!$A$22</c15:sqref>
                        </c15:formulaRef>
                      </c:ext>
                    </c:extLst>
                    <c:strCache>
                      <c:ptCount val="1"/>
                      <c:pt idx="0">
                        <c:v>Hudspeth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Registrations'!$B$22:$P$22</c15:sqref>
                        </c15:fullRef>
                        <c15:formulaRef>
                          <c15:sqref>'Vehicle Registrations'!$B$22:$M$22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3604</c:v>
                      </c:pt>
                      <c:pt idx="1">
                        <c:v>3710</c:v>
                      </c:pt>
                      <c:pt idx="2">
                        <c:v>3768</c:v>
                      </c:pt>
                      <c:pt idx="3">
                        <c:v>3790</c:v>
                      </c:pt>
                      <c:pt idx="4">
                        <c:v>3894</c:v>
                      </c:pt>
                      <c:pt idx="5">
                        <c:v>3830</c:v>
                      </c:pt>
                      <c:pt idx="6">
                        <c:v>3768</c:v>
                      </c:pt>
                      <c:pt idx="7">
                        <c:v>3739</c:v>
                      </c:pt>
                      <c:pt idx="8">
                        <c:v>3580</c:v>
                      </c:pt>
                      <c:pt idx="9">
                        <c:v>3675</c:v>
                      </c:pt>
                      <c:pt idx="10">
                        <c:v>3798</c:v>
                      </c:pt>
                      <c:pt idx="11" formatCode="#,##0">
                        <c:v>4032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9D8B-471A-8235-13C63578D6D0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Registrations'!$A$23</c15:sqref>
                        </c15:formulaRef>
                      </c:ext>
                    </c:extLst>
                    <c:strCache>
                      <c:ptCount val="1"/>
                      <c:pt idx="0">
                        <c:v>Fisher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Registrations'!$B$23:$P$23</c15:sqref>
                        </c15:fullRef>
                        <c15:formulaRef>
                          <c15:sqref>'Vehicle Registrations'!$B$23:$M$23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4981</c:v>
                      </c:pt>
                      <c:pt idx="1">
                        <c:v>4986</c:v>
                      </c:pt>
                      <c:pt idx="2">
                        <c:v>5104</c:v>
                      </c:pt>
                      <c:pt idx="3">
                        <c:v>5251</c:v>
                      </c:pt>
                      <c:pt idx="4">
                        <c:v>5206</c:v>
                      </c:pt>
                      <c:pt idx="5">
                        <c:v>5071</c:v>
                      </c:pt>
                      <c:pt idx="6">
                        <c:v>4909</c:v>
                      </c:pt>
                      <c:pt idx="7">
                        <c:v>4869</c:v>
                      </c:pt>
                      <c:pt idx="8">
                        <c:v>4639</c:v>
                      </c:pt>
                      <c:pt idx="9">
                        <c:v>4550</c:v>
                      </c:pt>
                      <c:pt idx="10">
                        <c:v>4534</c:v>
                      </c:pt>
                      <c:pt idx="11" formatCode="#,##0">
                        <c:v>4721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9D8B-471A-8235-13C63578D6D0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Registrations'!$A$24</c15:sqref>
                        </c15:formulaRef>
                      </c:ext>
                    </c:extLst>
                    <c:strCache>
                      <c:ptCount val="1"/>
                      <c:pt idx="0">
                        <c:v>Knox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Registrations'!$B$24:$P$24</c15:sqref>
                        </c15:fullRef>
                        <c15:formulaRef>
                          <c15:sqref>'Vehicle Registrations'!$B$24:$M$24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4753</c:v>
                      </c:pt>
                      <c:pt idx="1">
                        <c:v>4704</c:v>
                      </c:pt>
                      <c:pt idx="2">
                        <c:v>4748</c:v>
                      </c:pt>
                      <c:pt idx="3">
                        <c:v>4840</c:v>
                      </c:pt>
                      <c:pt idx="4">
                        <c:v>4846</c:v>
                      </c:pt>
                      <c:pt idx="5">
                        <c:v>4691</c:v>
                      </c:pt>
                      <c:pt idx="6">
                        <c:v>4497</c:v>
                      </c:pt>
                      <c:pt idx="7">
                        <c:v>4424</c:v>
                      </c:pt>
                      <c:pt idx="8">
                        <c:v>4296</c:v>
                      </c:pt>
                      <c:pt idx="9">
                        <c:v>4226</c:v>
                      </c:pt>
                      <c:pt idx="10">
                        <c:v>4152</c:v>
                      </c:pt>
                      <c:pt idx="11" formatCode="#,##0">
                        <c:v>4329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9D8B-471A-8235-13C63578D6D0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Registrations'!$A$25</c15:sqref>
                        </c15:formulaRef>
                      </c:ext>
                    </c:extLst>
                    <c:strCache>
                      <c:ptCount val="1"/>
                      <c:pt idx="0">
                        <c:v>Gaines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Registrations'!$B$25:$P$25</c15:sqref>
                        </c15:fullRef>
                        <c15:formulaRef>
                          <c15:sqref>'Vehicle Registrations'!$B$25:$M$25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18096</c:v>
                      </c:pt>
                      <c:pt idx="1">
                        <c:v>18097</c:v>
                      </c:pt>
                      <c:pt idx="2">
                        <c:v>19037</c:v>
                      </c:pt>
                      <c:pt idx="3">
                        <c:v>19693</c:v>
                      </c:pt>
                      <c:pt idx="4">
                        <c:v>20725</c:v>
                      </c:pt>
                      <c:pt idx="5">
                        <c:v>20198</c:v>
                      </c:pt>
                      <c:pt idx="6">
                        <c:v>20189</c:v>
                      </c:pt>
                      <c:pt idx="7">
                        <c:v>21059</c:v>
                      </c:pt>
                      <c:pt idx="8">
                        <c:v>22334</c:v>
                      </c:pt>
                      <c:pt idx="9">
                        <c:v>22972</c:v>
                      </c:pt>
                      <c:pt idx="10">
                        <c:v>22896</c:v>
                      </c:pt>
                      <c:pt idx="11" formatCode="#,##0">
                        <c:v>24081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9D8B-471A-8235-13C63578D6D0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Registrations'!$A$26</c15:sqref>
                        </c15:formulaRef>
                      </c:ext>
                    </c:extLst>
                    <c:strCache>
                      <c:ptCount val="1"/>
                      <c:pt idx="0">
                        <c:v>Garza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Registrations'!$B$26:$P$26</c15:sqref>
                        </c15:fullRef>
                        <c15:formulaRef>
                          <c15:sqref>'Vehicle Registrations'!$B$26:$M$26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5354</c:v>
                      </c:pt>
                      <c:pt idx="1">
                        <c:v>5370</c:v>
                      </c:pt>
                      <c:pt idx="2">
                        <c:v>5487</c:v>
                      </c:pt>
                      <c:pt idx="3">
                        <c:v>5503</c:v>
                      </c:pt>
                      <c:pt idx="4">
                        <c:v>5580</c:v>
                      </c:pt>
                      <c:pt idx="5">
                        <c:v>5058</c:v>
                      </c:pt>
                      <c:pt idx="6">
                        <c:v>4950</c:v>
                      </c:pt>
                      <c:pt idx="7">
                        <c:v>4927</c:v>
                      </c:pt>
                      <c:pt idx="8">
                        <c:v>4881</c:v>
                      </c:pt>
                      <c:pt idx="9">
                        <c:v>4799</c:v>
                      </c:pt>
                      <c:pt idx="10">
                        <c:v>4687</c:v>
                      </c:pt>
                      <c:pt idx="11" formatCode="#,##0">
                        <c:v>4942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9D8B-471A-8235-13C63578D6D0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Registrations'!$A$27</c15:sqref>
                        </c15:formulaRef>
                      </c:ext>
                    </c:extLst>
                    <c:strCache>
                      <c:ptCount val="1"/>
                      <c:pt idx="0">
                        <c:v>Glasscock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Registrations'!$B$27:$P$27</c15:sqref>
                        </c15:fullRef>
                        <c15:formulaRef>
                          <c15:sqref>'Vehicle Registrations'!$B$27:$M$27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2369</c:v>
                      </c:pt>
                      <c:pt idx="1">
                        <c:v>2435</c:v>
                      </c:pt>
                      <c:pt idx="2">
                        <c:v>2522</c:v>
                      </c:pt>
                      <c:pt idx="3">
                        <c:v>2592</c:v>
                      </c:pt>
                      <c:pt idx="4">
                        <c:v>2869</c:v>
                      </c:pt>
                      <c:pt idx="5">
                        <c:v>2599</c:v>
                      </c:pt>
                      <c:pt idx="6">
                        <c:v>2380</c:v>
                      </c:pt>
                      <c:pt idx="7">
                        <c:v>2438</c:v>
                      </c:pt>
                      <c:pt idx="8">
                        <c:v>2668</c:v>
                      </c:pt>
                      <c:pt idx="9">
                        <c:v>2703</c:v>
                      </c:pt>
                      <c:pt idx="10">
                        <c:v>2691</c:v>
                      </c:pt>
                      <c:pt idx="11" formatCode="#,##0">
                        <c:v>2821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9D8B-471A-8235-13C63578D6D0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Registrations'!$A$28</c15:sqref>
                        </c15:formulaRef>
                      </c:ext>
                    </c:extLst>
                    <c:strCache>
                      <c:ptCount val="1"/>
                      <c:pt idx="0">
                        <c:v>Hockley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Registrations'!$B$28:$P$28</c15:sqref>
                        </c15:fullRef>
                        <c15:formulaRef>
                          <c15:sqref>'Vehicle Registrations'!$B$28:$M$28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26074</c:v>
                      </c:pt>
                      <c:pt idx="1">
                        <c:v>27528</c:v>
                      </c:pt>
                      <c:pt idx="2">
                        <c:v>28564</c:v>
                      </c:pt>
                      <c:pt idx="3">
                        <c:v>28577</c:v>
                      </c:pt>
                      <c:pt idx="4">
                        <c:v>27743</c:v>
                      </c:pt>
                      <c:pt idx="5">
                        <c:v>27038</c:v>
                      </c:pt>
                      <c:pt idx="6">
                        <c:v>26107</c:v>
                      </c:pt>
                      <c:pt idx="7">
                        <c:v>26656</c:v>
                      </c:pt>
                      <c:pt idx="8">
                        <c:v>26581</c:v>
                      </c:pt>
                      <c:pt idx="9">
                        <c:v>26540</c:v>
                      </c:pt>
                      <c:pt idx="10">
                        <c:v>25285</c:v>
                      </c:pt>
                      <c:pt idx="11" formatCode="#,##0">
                        <c:v>25606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9D8B-471A-8235-13C63578D6D0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Registrations'!$A$29</c15:sqref>
                        </c15:formulaRef>
                      </c:ext>
                    </c:extLst>
                    <c:strCache>
                      <c:ptCount val="1"/>
                      <c:pt idx="0">
                        <c:v>Howard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Registrations'!$B$29:$P$29</c15:sqref>
                        </c15:fullRef>
                        <c15:formulaRef>
                          <c15:sqref>'Vehicle Registrations'!$B$29:$M$29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29182</c:v>
                      </c:pt>
                      <c:pt idx="1">
                        <c:v>29550</c:v>
                      </c:pt>
                      <c:pt idx="2">
                        <c:v>30851</c:v>
                      </c:pt>
                      <c:pt idx="3">
                        <c:v>31665</c:v>
                      </c:pt>
                      <c:pt idx="4">
                        <c:v>32535</c:v>
                      </c:pt>
                      <c:pt idx="5">
                        <c:v>31443</c:v>
                      </c:pt>
                      <c:pt idx="6">
                        <c:v>30276</c:v>
                      </c:pt>
                      <c:pt idx="7">
                        <c:v>30044</c:v>
                      </c:pt>
                      <c:pt idx="8">
                        <c:v>30538</c:v>
                      </c:pt>
                      <c:pt idx="9">
                        <c:v>30813</c:v>
                      </c:pt>
                      <c:pt idx="10">
                        <c:v>29361</c:v>
                      </c:pt>
                      <c:pt idx="11" formatCode="#,##0">
                        <c:v>29961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9D8B-471A-8235-13C63578D6D0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Registrations'!$A$30</c15:sqref>
                        </c15:formulaRef>
                      </c:ext>
                    </c:extLst>
                    <c:strCache>
                      <c:ptCount val="1"/>
                      <c:pt idx="0">
                        <c:v>Irion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Registrations'!$B$30:$P$30</c15:sqref>
                        </c15:fullRef>
                        <c15:formulaRef>
                          <c15:sqref>'Vehicle Registrations'!$B$30:$M$30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3216</c:v>
                      </c:pt>
                      <c:pt idx="1">
                        <c:v>3381</c:v>
                      </c:pt>
                      <c:pt idx="2">
                        <c:v>3874</c:v>
                      </c:pt>
                      <c:pt idx="3">
                        <c:v>3620</c:v>
                      </c:pt>
                      <c:pt idx="4">
                        <c:v>3998</c:v>
                      </c:pt>
                      <c:pt idx="5">
                        <c:v>4210</c:v>
                      </c:pt>
                      <c:pt idx="6">
                        <c:v>3946</c:v>
                      </c:pt>
                      <c:pt idx="7">
                        <c:v>3685</c:v>
                      </c:pt>
                      <c:pt idx="8">
                        <c:v>3523</c:v>
                      </c:pt>
                      <c:pt idx="9">
                        <c:v>3460</c:v>
                      </c:pt>
                      <c:pt idx="10">
                        <c:v>3351</c:v>
                      </c:pt>
                      <c:pt idx="11" formatCode="#,##0">
                        <c:v>3419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9D8B-471A-8235-13C63578D6D0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Registrations'!$A$31</c15:sqref>
                        </c15:formulaRef>
                      </c:ext>
                    </c:extLst>
                    <c:strCache>
                      <c:ptCount val="1"/>
                      <c:pt idx="0">
                        <c:v>Kent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Registrations'!$B$31:$P$31</c15:sqref>
                        </c15:fullRef>
                        <c15:formulaRef>
                          <c15:sqref>'Vehicle Registrations'!$B$31:$M$31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1204</c:v>
                      </c:pt>
                      <c:pt idx="1">
                        <c:v>1265</c:v>
                      </c:pt>
                      <c:pt idx="2">
                        <c:v>1251</c:v>
                      </c:pt>
                      <c:pt idx="3">
                        <c:v>1211</c:v>
                      </c:pt>
                      <c:pt idx="4">
                        <c:v>1238</c:v>
                      </c:pt>
                      <c:pt idx="5">
                        <c:v>1260</c:v>
                      </c:pt>
                      <c:pt idx="6">
                        <c:v>1305</c:v>
                      </c:pt>
                      <c:pt idx="7">
                        <c:v>1146</c:v>
                      </c:pt>
                      <c:pt idx="8">
                        <c:v>1138</c:v>
                      </c:pt>
                      <c:pt idx="9">
                        <c:v>1141</c:v>
                      </c:pt>
                      <c:pt idx="10">
                        <c:v>1114</c:v>
                      </c:pt>
                      <c:pt idx="11" formatCode="#,##0">
                        <c:v>1101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9D8B-471A-8235-13C63578D6D0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Registrations'!$A$32</c15:sqref>
                        </c15:formulaRef>
                      </c:ext>
                    </c:extLst>
                    <c:strCache>
                      <c:ptCount val="1"/>
                      <c:pt idx="0">
                        <c:v>Loving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Registrations'!$B$32:$P$32</c15:sqref>
                        </c15:fullRef>
                        <c15:formulaRef>
                          <c15:sqref>'Vehicle Registrations'!$B$32:$M$32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263</c:v>
                      </c:pt>
                      <c:pt idx="1">
                        <c:v>220</c:v>
                      </c:pt>
                      <c:pt idx="2">
                        <c:v>217</c:v>
                      </c:pt>
                      <c:pt idx="3">
                        <c:v>197</c:v>
                      </c:pt>
                      <c:pt idx="4">
                        <c:v>215</c:v>
                      </c:pt>
                      <c:pt idx="5">
                        <c:v>189</c:v>
                      </c:pt>
                      <c:pt idx="6">
                        <c:v>213</c:v>
                      </c:pt>
                      <c:pt idx="7">
                        <c:v>211</c:v>
                      </c:pt>
                      <c:pt idx="8">
                        <c:v>226</c:v>
                      </c:pt>
                      <c:pt idx="9">
                        <c:v>235</c:v>
                      </c:pt>
                      <c:pt idx="10">
                        <c:v>239</c:v>
                      </c:pt>
                      <c:pt idx="11">
                        <c:v>222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9D8B-471A-8235-13C63578D6D0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Registrations'!$A$33</c15:sqref>
                        </c15:formulaRef>
                      </c:ext>
                    </c:extLst>
                    <c:strCache>
                      <c:ptCount val="1"/>
                      <c:pt idx="0">
                        <c:v>Lubbock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Registrations'!$B$33:$P$33</c15:sqref>
                        </c15:fullRef>
                        <c15:formulaRef>
                          <c15:sqref>'Vehicle Registrations'!$B$33:$M$33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224495</c:v>
                      </c:pt>
                      <c:pt idx="1">
                        <c:v>225710</c:v>
                      </c:pt>
                      <c:pt idx="2">
                        <c:v>230816</c:v>
                      </c:pt>
                      <c:pt idx="3">
                        <c:v>236266</c:v>
                      </c:pt>
                      <c:pt idx="4">
                        <c:v>241997</c:v>
                      </c:pt>
                      <c:pt idx="5">
                        <c:v>244063</c:v>
                      </c:pt>
                      <c:pt idx="6">
                        <c:v>241749</c:v>
                      </c:pt>
                      <c:pt idx="7">
                        <c:v>243608</c:v>
                      </c:pt>
                      <c:pt idx="8">
                        <c:v>244145</c:v>
                      </c:pt>
                      <c:pt idx="9">
                        <c:v>246176</c:v>
                      </c:pt>
                      <c:pt idx="10">
                        <c:v>244480</c:v>
                      </c:pt>
                      <c:pt idx="11" formatCode="#,##0">
                        <c:v>258111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9D8B-471A-8235-13C63578D6D0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Registrations'!$A$34</c15:sqref>
                        </c15:formulaRef>
                      </c:ext>
                    </c:extLst>
                    <c:strCache>
                      <c:ptCount val="1"/>
                      <c:pt idx="0">
                        <c:v>Kimble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Registrations'!$B$34:$P$34</c15:sqref>
                        </c15:fullRef>
                        <c15:formulaRef>
                          <c15:sqref>'Vehicle Registrations'!$B$34:$M$34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6636</c:v>
                      </c:pt>
                      <c:pt idx="1">
                        <c:v>6523</c:v>
                      </c:pt>
                      <c:pt idx="2">
                        <c:v>6533</c:v>
                      </c:pt>
                      <c:pt idx="3">
                        <c:v>6562</c:v>
                      </c:pt>
                      <c:pt idx="4">
                        <c:v>6541</c:v>
                      </c:pt>
                      <c:pt idx="5">
                        <c:v>6443</c:v>
                      </c:pt>
                      <c:pt idx="6">
                        <c:v>6412</c:v>
                      </c:pt>
                      <c:pt idx="7">
                        <c:v>6423</c:v>
                      </c:pt>
                      <c:pt idx="8">
                        <c:v>6298</c:v>
                      </c:pt>
                      <c:pt idx="9">
                        <c:v>6308</c:v>
                      </c:pt>
                      <c:pt idx="10">
                        <c:v>5556</c:v>
                      </c:pt>
                      <c:pt idx="11" formatCode="#,##0">
                        <c:v>6437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9D8B-471A-8235-13C63578D6D0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Registrations'!$A$35</c15:sqref>
                        </c15:formulaRef>
                      </c:ext>
                    </c:extLst>
                    <c:strCache>
                      <c:ptCount val="1"/>
                      <c:pt idx="0">
                        <c:v>Lynn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Registrations'!$B$35:$P$35</c15:sqref>
                        </c15:fullRef>
                        <c15:formulaRef>
                          <c15:sqref>'Vehicle Registrations'!$B$35:$M$35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6516</c:v>
                      </c:pt>
                      <c:pt idx="1">
                        <c:v>6594</c:v>
                      </c:pt>
                      <c:pt idx="2">
                        <c:v>6607</c:v>
                      </c:pt>
                      <c:pt idx="3">
                        <c:v>6633</c:v>
                      </c:pt>
                      <c:pt idx="4">
                        <c:v>6683</c:v>
                      </c:pt>
                      <c:pt idx="5">
                        <c:v>6341</c:v>
                      </c:pt>
                      <c:pt idx="6">
                        <c:v>6466</c:v>
                      </c:pt>
                      <c:pt idx="7">
                        <c:v>6539</c:v>
                      </c:pt>
                      <c:pt idx="8">
                        <c:v>6349</c:v>
                      </c:pt>
                      <c:pt idx="9">
                        <c:v>6387</c:v>
                      </c:pt>
                      <c:pt idx="10">
                        <c:v>6332</c:v>
                      </c:pt>
                      <c:pt idx="11" formatCode="#,##0">
                        <c:v>6680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9D8B-471A-8235-13C63578D6D0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Registrations'!$A$36</c15:sqref>
                        </c15:formulaRef>
                      </c:ext>
                    </c:extLst>
                    <c:strCache>
                      <c:ptCount val="1"/>
                      <c:pt idx="0">
                        <c:v>Martin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Registrations'!$B$36:$P$36</c15:sqref>
                        </c15:fullRef>
                        <c15:formulaRef>
                          <c15:sqref>'Vehicle Registrations'!$B$36:$M$36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6416</c:v>
                      </c:pt>
                      <c:pt idx="1">
                        <c:v>6714</c:v>
                      </c:pt>
                      <c:pt idx="2">
                        <c:v>7052</c:v>
                      </c:pt>
                      <c:pt idx="3">
                        <c:v>7388</c:v>
                      </c:pt>
                      <c:pt idx="4">
                        <c:v>7777</c:v>
                      </c:pt>
                      <c:pt idx="5">
                        <c:v>7269</c:v>
                      </c:pt>
                      <c:pt idx="6">
                        <c:v>7081</c:v>
                      </c:pt>
                      <c:pt idx="7">
                        <c:v>7042</c:v>
                      </c:pt>
                      <c:pt idx="8">
                        <c:v>6993</c:v>
                      </c:pt>
                      <c:pt idx="9">
                        <c:v>6974</c:v>
                      </c:pt>
                      <c:pt idx="10">
                        <c:v>7036</c:v>
                      </c:pt>
                      <c:pt idx="11" formatCode="#,##0">
                        <c:v>7414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9D8B-471A-8235-13C63578D6D0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Registrations'!$A$37</c15:sqref>
                        </c15:formulaRef>
                      </c:ext>
                    </c:extLst>
                    <c:strCache>
                      <c:ptCount val="1"/>
                      <c:pt idx="0">
                        <c:v>Floyd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Registrations'!$B$37:$P$37</c15:sqref>
                        </c15:fullRef>
                        <c15:formulaRef>
                          <c15:sqref>'Vehicle Registrations'!$B$37:$M$37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7561</c:v>
                      </c:pt>
                      <c:pt idx="1">
                        <c:v>7471</c:v>
                      </c:pt>
                      <c:pt idx="2">
                        <c:v>7549</c:v>
                      </c:pt>
                      <c:pt idx="3">
                        <c:v>7453</c:v>
                      </c:pt>
                      <c:pt idx="4">
                        <c:v>7413</c:v>
                      </c:pt>
                      <c:pt idx="5">
                        <c:v>7236</c:v>
                      </c:pt>
                      <c:pt idx="6">
                        <c:v>7213</c:v>
                      </c:pt>
                      <c:pt idx="7">
                        <c:v>7241</c:v>
                      </c:pt>
                      <c:pt idx="8">
                        <c:v>6969</c:v>
                      </c:pt>
                      <c:pt idx="9">
                        <c:v>6874</c:v>
                      </c:pt>
                      <c:pt idx="10">
                        <c:v>6652</c:v>
                      </c:pt>
                      <c:pt idx="11" formatCode="#,##0">
                        <c:v>7055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9D8B-471A-8235-13C63578D6D0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Registrations'!$A$38</c15:sqref>
                        </c15:formulaRef>
                      </c:ext>
                    </c:extLst>
                    <c:strCache>
                      <c:ptCount val="1"/>
                      <c:pt idx="0">
                        <c:v>Swisher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Registrations'!$B$38:$P$38</c15:sqref>
                        </c15:fullRef>
                        <c15:formulaRef>
                          <c15:sqref>'Vehicle Registrations'!$B$38:$M$38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7465</c:v>
                      </c:pt>
                      <c:pt idx="1">
                        <c:v>7586</c:v>
                      </c:pt>
                      <c:pt idx="2">
                        <c:v>7788</c:v>
                      </c:pt>
                      <c:pt idx="3">
                        <c:v>7581</c:v>
                      </c:pt>
                      <c:pt idx="4">
                        <c:v>7553</c:v>
                      </c:pt>
                      <c:pt idx="5">
                        <c:v>7473</c:v>
                      </c:pt>
                      <c:pt idx="6">
                        <c:v>7299</c:v>
                      </c:pt>
                      <c:pt idx="7">
                        <c:v>7200</c:v>
                      </c:pt>
                      <c:pt idx="8">
                        <c:v>7059</c:v>
                      </c:pt>
                      <c:pt idx="9">
                        <c:v>6874</c:v>
                      </c:pt>
                      <c:pt idx="10">
                        <c:v>6532</c:v>
                      </c:pt>
                      <c:pt idx="11" formatCode="#,##0">
                        <c:v>7006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9D8B-471A-8235-13C63578D6D0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Registrations'!$A$39</c15:sqref>
                        </c15:formulaRef>
                      </c:ext>
                    </c:extLst>
                    <c:strCache>
                      <c:ptCount val="1"/>
                      <c:pt idx="0">
                        <c:v>Carson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Registrations'!$B$39:$P$39</c15:sqref>
                        </c15:fullRef>
                        <c15:formulaRef>
                          <c15:sqref>'Vehicle Registrations'!$B$39:$M$39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7958</c:v>
                      </c:pt>
                      <c:pt idx="1">
                        <c:v>7909</c:v>
                      </c:pt>
                      <c:pt idx="2">
                        <c:v>7959</c:v>
                      </c:pt>
                      <c:pt idx="3">
                        <c:v>7867</c:v>
                      </c:pt>
                      <c:pt idx="4">
                        <c:v>7872</c:v>
                      </c:pt>
                      <c:pt idx="5">
                        <c:v>7571</c:v>
                      </c:pt>
                      <c:pt idx="6">
                        <c:v>7417</c:v>
                      </c:pt>
                      <c:pt idx="7">
                        <c:v>7465</c:v>
                      </c:pt>
                      <c:pt idx="8">
                        <c:v>7445</c:v>
                      </c:pt>
                      <c:pt idx="9">
                        <c:v>7420</c:v>
                      </c:pt>
                      <c:pt idx="10">
                        <c:v>7384</c:v>
                      </c:pt>
                      <c:pt idx="11" formatCode="#,##0">
                        <c:v>7678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9D8B-471A-8235-13C63578D6D0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Registrations'!$A$40</c15:sqref>
                        </c15:formulaRef>
                      </c:ext>
                    </c:extLst>
                    <c:strCache>
                      <c:ptCount val="1"/>
                      <c:pt idx="0">
                        <c:v>McCulloch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Registrations'!$B$40:$P$40</c15:sqref>
                        </c15:fullRef>
                        <c15:formulaRef>
                          <c15:sqref>'Vehicle Registrations'!$B$40:$M$40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9994</c:v>
                      </c:pt>
                      <c:pt idx="1">
                        <c:v>10058</c:v>
                      </c:pt>
                      <c:pt idx="2">
                        <c:v>10206</c:v>
                      </c:pt>
                      <c:pt idx="3">
                        <c:v>10223</c:v>
                      </c:pt>
                      <c:pt idx="4">
                        <c:v>10376</c:v>
                      </c:pt>
                      <c:pt idx="5">
                        <c:v>10100</c:v>
                      </c:pt>
                      <c:pt idx="6">
                        <c:v>9976</c:v>
                      </c:pt>
                      <c:pt idx="7">
                        <c:v>10009</c:v>
                      </c:pt>
                      <c:pt idx="8">
                        <c:v>9928</c:v>
                      </c:pt>
                      <c:pt idx="9">
                        <c:v>9747</c:v>
                      </c:pt>
                      <c:pt idx="10">
                        <c:v>9385</c:v>
                      </c:pt>
                      <c:pt idx="11" formatCode="#,##0">
                        <c:v>9825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9D8B-471A-8235-13C63578D6D0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Registrations'!$A$41</c15:sqref>
                        </c15:formulaRef>
                      </c:ext>
                    </c:extLst>
                    <c:strCache>
                      <c:ptCount val="1"/>
                      <c:pt idx="0">
                        <c:v>Dallam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Registrations'!$B$41:$P$41</c15:sqref>
                        </c15:fullRef>
                        <c15:formulaRef>
                          <c15:sqref>'Vehicle Registrations'!$B$41:$M$41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7457</c:v>
                      </c:pt>
                      <c:pt idx="1">
                        <c:v>7833</c:v>
                      </c:pt>
                      <c:pt idx="2">
                        <c:v>8041</c:v>
                      </c:pt>
                      <c:pt idx="3">
                        <c:v>7987</c:v>
                      </c:pt>
                      <c:pt idx="4">
                        <c:v>8013</c:v>
                      </c:pt>
                      <c:pt idx="5">
                        <c:v>7866</c:v>
                      </c:pt>
                      <c:pt idx="6">
                        <c:v>7960</c:v>
                      </c:pt>
                      <c:pt idx="7">
                        <c:v>8014</c:v>
                      </c:pt>
                      <c:pt idx="8">
                        <c:v>7992</c:v>
                      </c:pt>
                      <c:pt idx="9">
                        <c:v>8000</c:v>
                      </c:pt>
                      <c:pt idx="10">
                        <c:v>8121</c:v>
                      </c:pt>
                      <c:pt idx="11" formatCode="#,##0">
                        <c:v>8152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9D8B-471A-8235-13C63578D6D0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Registrations'!$A$42</c15:sqref>
                        </c15:formulaRef>
                      </c:ext>
                    </c:extLst>
                    <c:strCache>
                      <c:ptCount val="1"/>
                      <c:pt idx="0">
                        <c:v>Presidio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Registrations'!$B$42:$P$42</c15:sqref>
                        </c15:fullRef>
                        <c15:formulaRef>
                          <c15:sqref>'Vehicle Registrations'!$B$42:$M$42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8047</c:v>
                      </c:pt>
                      <c:pt idx="1">
                        <c:v>8122</c:v>
                      </c:pt>
                      <c:pt idx="2">
                        <c:v>8460</c:v>
                      </c:pt>
                      <c:pt idx="3">
                        <c:v>8386</c:v>
                      </c:pt>
                      <c:pt idx="4">
                        <c:v>8395</c:v>
                      </c:pt>
                      <c:pt idx="5">
                        <c:v>8098</c:v>
                      </c:pt>
                      <c:pt idx="6">
                        <c:v>7951</c:v>
                      </c:pt>
                      <c:pt idx="7">
                        <c:v>8075</c:v>
                      </c:pt>
                      <c:pt idx="8">
                        <c:v>7956</c:v>
                      </c:pt>
                      <c:pt idx="9">
                        <c:v>7919</c:v>
                      </c:pt>
                      <c:pt idx="10">
                        <c:v>7842</c:v>
                      </c:pt>
                      <c:pt idx="11" formatCode="#,##0">
                        <c:v>8141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9D8B-471A-8235-13C63578D6D0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Registrations'!$A$43</c15:sqref>
                        </c15:formulaRef>
                      </c:ext>
                    </c:extLst>
                    <c:strCache>
                      <c:ptCount val="1"/>
                      <c:pt idx="0">
                        <c:v>Menard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Registrations'!$B$43:$P$43</c15:sqref>
                        </c15:fullRef>
                        <c15:formulaRef>
                          <c15:sqref>'Vehicle Registrations'!$B$43:$M$43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3049</c:v>
                      </c:pt>
                      <c:pt idx="1">
                        <c:v>3075</c:v>
                      </c:pt>
                      <c:pt idx="2">
                        <c:v>3047</c:v>
                      </c:pt>
                      <c:pt idx="3">
                        <c:v>3088</c:v>
                      </c:pt>
                      <c:pt idx="4">
                        <c:v>3086</c:v>
                      </c:pt>
                      <c:pt idx="5">
                        <c:v>2993</c:v>
                      </c:pt>
                      <c:pt idx="6">
                        <c:v>2977</c:v>
                      </c:pt>
                      <c:pt idx="7">
                        <c:v>2932</c:v>
                      </c:pt>
                      <c:pt idx="8">
                        <c:v>2887</c:v>
                      </c:pt>
                      <c:pt idx="9">
                        <c:v>2942</c:v>
                      </c:pt>
                      <c:pt idx="10">
                        <c:v>2821</c:v>
                      </c:pt>
                      <c:pt idx="11" formatCode="#,##0">
                        <c:v>2996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9D8B-471A-8235-13C63578D6D0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Registrations'!$A$45</c15:sqref>
                        </c15:formulaRef>
                      </c:ext>
                    </c:extLst>
                    <c:strCache>
                      <c:ptCount val="1"/>
                      <c:pt idx="0">
                        <c:v>Brewster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Registrations'!$B$45:$P$45</c15:sqref>
                        </c15:fullRef>
                        <c15:formulaRef>
                          <c15:sqref>'Vehicle Registrations'!$B$45:$M$45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10756</c:v>
                      </c:pt>
                      <c:pt idx="1">
                        <c:v>10640</c:v>
                      </c:pt>
                      <c:pt idx="2">
                        <c:v>10858</c:v>
                      </c:pt>
                      <c:pt idx="3">
                        <c:v>10859</c:v>
                      </c:pt>
                      <c:pt idx="4">
                        <c:v>10756</c:v>
                      </c:pt>
                      <c:pt idx="5">
                        <c:v>10704</c:v>
                      </c:pt>
                      <c:pt idx="6">
                        <c:v>10908</c:v>
                      </c:pt>
                      <c:pt idx="7">
                        <c:v>11028</c:v>
                      </c:pt>
                      <c:pt idx="8">
                        <c:v>10516</c:v>
                      </c:pt>
                      <c:pt idx="9">
                        <c:v>10785</c:v>
                      </c:pt>
                      <c:pt idx="10">
                        <c:v>10005</c:v>
                      </c:pt>
                      <c:pt idx="11" formatCode="#,##0">
                        <c:v>10968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9D8B-471A-8235-13C63578D6D0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Registrations'!$A$46</c15:sqref>
                        </c15:formulaRef>
                      </c:ext>
                    </c:extLst>
                    <c:strCache>
                      <c:ptCount val="1"/>
                      <c:pt idx="0">
                        <c:v>Mitchell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Registrations'!$B$46:$P$46</c15:sqref>
                        </c15:fullRef>
                        <c15:formulaRef>
                          <c15:sqref>'Vehicle Registrations'!$B$46:$M$46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8088</c:v>
                      </c:pt>
                      <c:pt idx="1">
                        <c:v>8014</c:v>
                      </c:pt>
                      <c:pt idx="2">
                        <c:v>8253</c:v>
                      </c:pt>
                      <c:pt idx="3">
                        <c:v>8212</c:v>
                      </c:pt>
                      <c:pt idx="4">
                        <c:v>8335</c:v>
                      </c:pt>
                      <c:pt idx="5">
                        <c:v>7820</c:v>
                      </c:pt>
                      <c:pt idx="6">
                        <c:v>7624</c:v>
                      </c:pt>
                      <c:pt idx="7">
                        <c:v>7539</c:v>
                      </c:pt>
                      <c:pt idx="8">
                        <c:v>7306</c:v>
                      </c:pt>
                      <c:pt idx="9">
                        <c:v>7170</c:v>
                      </c:pt>
                      <c:pt idx="10">
                        <c:v>6950</c:v>
                      </c:pt>
                      <c:pt idx="11" formatCode="#,##0">
                        <c:v>7312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9D8B-471A-8235-13C63578D6D0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Registrations'!$A$47</c15:sqref>
                        </c15:formulaRef>
                      </c:ext>
                    </c:extLst>
                    <c:strCache>
                      <c:ptCount val="1"/>
                      <c:pt idx="0">
                        <c:v>Nolan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Registrations'!$B$47:$P$47</c15:sqref>
                        </c15:fullRef>
                        <c15:formulaRef>
                          <c15:sqref>'Vehicle Registrations'!$B$47:$M$47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15762</c:v>
                      </c:pt>
                      <c:pt idx="1">
                        <c:v>15573</c:v>
                      </c:pt>
                      <c:pt idx="2">
                        <c:v>15701</c:v>
                      </c:pt>
                      <c:pt idx="3">
                        <c:v>15643</c:v>
                      </c:pt>
                      <c:pt idx="4">
                        <c:v>15845</c:v>
                      </c:pt>
                      <c:pt idx="5">
                        <c:v>15378</c:v>
                      </c:pt>
                      <c:pt idx="6">
                        <c:v>15028</c:v>
                      </c:pt>
                      <c:pt idx="7">
                        <c:v>14922</c:v>
                      </c:pt>
                      <c:pt idx="8">
                        <c:v>14668</c:v>
                      </c:pt>
                      <c:pt idx="9">
                        <c:v>14511</c:v>
                      </c:pt>
                      <c:pt idx="10">
                        <c:v>13998</c:v>
                      </c:pt>
                      <c:pt idx="11" formatCode="#,##0">
                        <c:v>14761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9D8B-471A-8235-13C63578D6D0}"/>
                  </c:ext>
                </c:extLst>
              </c15:ser>
            </c15:filteredLineSeries>
            <c15:filteredLine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Registrations'!$A$48</c15:sqref>
                        </c15:formulaRef>
                      </c:ext>
                    </c:extLst>
                    <c:strCache>
                      <c:ptCount val="1"/>
                      <c:pt idx="0">
                        <c:v>Pecos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Registrations'!$B$48:$P$48</c15:sqref>
                        </c15:fullRef>
                        <c15:formulaRef>
                          <c15:sqref>'Vehicle Registrations'!$B$48:$M$48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17660</c:v>
                      </c:pt>
                      <c:pt idx="1">
                        <c:v>18070</c:v>
                      </c:pt>
                      <c:pt idx="2">
                        <c:v>18591</c:v>
                      </c:pt>
                      <c:pt idx="3">
                        <c:v>18481</c:v>
                      </c:pt>
                      <c:pt idx="4">
                        <c:v>18006</c:v>
                      </c:pt>
                      <c:pt idx="5">
                        <c:v>16414</c:v>
                      </c:pt>
                      <c:pt idx="6">
                        <c:v>15748</c:v>
                      </c:pt>
                      <c:pt idx="7">
                        <c:v>15966</c:v>
                      </c:pt>
                      <c:pt idx="8">
                        <c:v>16186</c:v>
                      </c:pt>
                      <c:pt idx="9">
                        <c:v>16412</c:v>
                      </c:pt>
                      <c:pt idx="10">
                        <c:v>16206</c:v>
                      </c:pt>
                      <c:pt idx="11" formatCode="#,##0">
                        <c:v>16189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9D8B-471A-8235-13C63578D6D0}"/>
                  </c:ext>
                </c:extLst>
              </c15:ser>
            </c15:filteredLineSeries>
            <c15:filteredLine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Registrations'!$A$49</c15:sqref>
                        </c15:formulaRef>
                      </c:ext>
                    </c:extLst>
                    <c:strCache>
                      <c:ptCount val="1"/>
                      <c:pt idx="0">
                        <c:v>Reagan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Registrations'!$B$49:$P$49</c15:sqref>
                        </c15:fullRef>
                        <c15:formulaRef>
                          <c15:sqref>'Vehicle Registrations'!$B$49:$M$49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4192</c:v>
                      </c:pt>
                      <c:pt idx="1">
                        <c:v>4396</c:v>
                      </c:pt>
                      <c:pt idx="2">
                        <c:v>4796</c:v>
                      </c:pt>
                      <c:pt idx="3">
                        <c:v>5293</c:v>
                      </c:pt>
                      <c:pt idx="4">
                        <c:v>5742</c:v>
                      </c:pt>
                      <c:pt idx="5">
                        <c:v>5530</c:v>
                      </c:pt>
                      <c:pt idx="6">
                        <c:v>5280</c:v>
                      </c:pt>
                      <c:pt idx="7">
                        <c:v>5313</c:v>
                      </c:pt>
                      <c:pt idx="8">
                        <c:v>5429</c:v>
                      </c:pt>
                      <c:pt idx="9">
                        <c:v>5456</c:v>
                      </c:pt>
                      <c:pt idx="10">
                        <c:v>5191</c:v>
                      </c:pt>
                      <c:pt idx="11" formatCode="#,##0">
                        <c:v>5066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9D8B-471A-8235-13C63578D6D0}"/>
                  </c:ext>
                </c:extLst>
              </c15:ser>
            </c15:filteredLineSeries>
            <c15:filteredLine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Registrations'!$A$50</c15:sqref>
                        </c15:formulaRef>
                      </c:ext>
                    </c:extLst>
                    <c:strCache>
                      <c:ptCount val="1"/>
                      <c:pt idx="0">
                        <c:v>Reeves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Registrations'!$B$50:$P$50</c15:sqref>
                        </c15:fullRef>
                        <c15:formulaRef>
                          <c15:sqref>'Vehicle Registrations'!$B$50:$M$50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10082</c:v>
                      </c:pt>
                      <c:pt idx="1">
                        <c:v>10579</c:v>
                      </c:pt>
                      <c:pt idx="2">
                        <c:v>11158</c:v>
                      </c:pt>
                      <c:pt idx="3">
                        <c:v>11660</c:v>
                      </c:pt>
                      <c:pt idx="4">
                        <c:v>12272</c:v>
                      </c:pt>
                      <c:pt idx="5">
                        <c:v>11673</c:v>
                      </c:pt>
                      <c:pt idx="6">
                        <c:v>11979</c:v>
                      </c:pt>
                      <c:pt idx="7">
                        <c:v>12636</c:v>
                      </c:pt>
                      <c:pt idx="8">
                        <c:v>13457</c:v>
                      </c:pt>
                      <c:pt idx="9">
                        <c:v>15197</c:v>
                      </c:pt>
                      <c:pt idx="10">
                        <c:v>14890</c:v>
                      </c:pt>
                      <c:pt idx="11" formatCode="#,##0">
                        <c:v>14631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9D8B-471A-8235-13C63578D6D0}"/>
                  </c:ext>
                </c:extLst>
              </c15:ser>
            </c15:filteredLineSeries>
            <c15:filteredLineSeries>
              <c15:ser>
                <c:idx val="49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Registrations'!$A$51</c15:sqref>
                        </c15:formulaRef>
                      </c:ext>
                    </c:extLst>
                    <c:strCache>
                      <c:ptCount val="1"/>
                      <c:pt idx="0">
                        <c:v>Ochiltree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Registrations'!$B$51:$P$51</c15:sqref>
                        </c15:fullRef>
                        <c15:formulaRef>
                          <c15:sqref>'Vehicle Registrations'!$B$51:$M$51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13442</c:v>
                      </c:pt>
                      <c:pt idx="1">
                        <c:v>13942</c:v>
                      </c:pt>
                      <c:pt idx="2">
                        <c:v>14447</c:v>
                      </c:pt>
                      <c:pt idx="3">
                        <c:v>14583</c:v>
                      </c:pt>
                      <c:pt idx="4">
                        <c:v>14991</c:v>
                      </c:pt>
                      <c:pt idx="5">
                        <c:v>13809</c:v>
                      </c:pt>
                      <c:pt idx="6">
                        <c:v>12775</c:v>
                      </c:pt>
                      <c:pt idx="7">
                        <c:v>12433</c:v>
                      </c:pt>
                      <c:pt idx="8">
                        <c:v>12112</c:v>
                      </c:pt>
                      <c:pt idx="9">
                        <c:v>12061</c:v>
                      </c:pt>
                      <c:pt idx="10">
                        <c:v>11804</c:v>
                      </c:pt>
                      <c:pt idx="11" formatCode="#,##0">
                        <c:v>11604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9D8B-471A-8235-13C63578D6D0}"/>
                  </c:ext>
                </c:extLst>
              </c15:ser>
            </c15:filteredLineSeries>
            <c15:filteredLineSeries>
              <c15:ser>
                <c:idx val="50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Registrations'!$A$52</c15:sqref>
                        </c15:formulaRef>
                      </c:ext>
                    </c:extLst>
                    <c:strCache>
                      <c:ptCount val="1"/>
                      <c:pt idx="0">
                        <c:v>Lamb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Registrations'!$B$52:$P$52</c15:sqref>
                        </c15:fullRef>
                        <c15:formulaRef>
                          <c15:sqref>'Vehicle Registrations'!$B$52:$M$52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14301</c:v>
                      </c:pt>
                      <c:pt idx="1">
                        <c:v>14234</c:v>
                      </c:pt>
                      <c:pt idx="2">
                        <c:v>14709</c:v>
                      </c:pt>
                      <c:pt idx="3">
                        <c:v>14596</c:v>
                      </c:pt>
                      <c:pt idx="4">
                        <c:v>14596</c:v>
                      </c:pt>
                      <c:pt idx="5">
                        <c:v>13892</c:v>
                      </c:pt>
                      <c:pt idx="6">
                        <c:v>13611</c:v>
                      </c:pt>
                      <c:pt idx="7">
                        <c:v>13736</c:v>
                      </c:pt>
                      <c:pt idx="8">
                        <c:v>13347</c:v>
                      </c:pt>
                      <c:pt idx="9">
                        <c:v>12946</c:v>
                      </c:pt>
                      <c:pt idx="10">
                        <c:v>12650</c:v>
                      </c:pt>
                      <c:pt idx="11" formatCode="#,##0">
                        <c:v>13210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9D8B-471A-8235-13C63578D6D0}"/>
                  </c:ext>
                </c:extLst>
              </c15:ser>
            </c15:filteredLineSeries>
            <c15:filteredLineSeries>
              <c15:ser>
                <c:idx val="51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Registrations'!$A$53</c15:sqref>
                        </c15:formulaRef>
                      </c:ext>
                    </c:extLst>
                    <c:strCache>
                      <c:ptCount val="1"/>
                      <c:pt idx="0">
                        <c:v>Runnels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Registrations'!$B$53:$P$53</c15:sqref>
                        </c15:fullRef>
                        <c15:formulaRef>
                          <c15:sqref>'Vehicle Registrations'!$B$53:$M$53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13281</c:v>
                      </c:pt>
                      <c:pt idx="1">
                        <c:v>13109</c:v>
                      </c:pt>
                      <c:pt idx="2">
                        <c:v>13275</c:v>
                      </c:pt>
                      <c:pt idx="3">
                        <c:v>13476</c:v>
                      </c:pt>
                      <c:pt idx="4">
                        <c:v>13511</c:v>
                      </c:pt>
                      <c:pt idx="5">
                        <c:v>13300</c:v>
                      </c:pt>
                      <c:pt idx="6">
                        <c:v>12985</c:v>
                      </c:pt>
                      <c:pt idx="7">
                        <c:v>13006</c:v>
                      </c:pt>
                      <c:pt idx="8">
                        <c:v>12914</c:v>
                      </c:pt>
                      <c:pt idx="9">
                        <c:v>12867</c:v>
                      </c:pt>
                      <c:pt idx="10">
                        <c:v>12840</c:v>
                      </c:pt>
                      <c:pt idx="11" formatCode="#,##0">
                        <c:v>13090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9D8B-471A-8235-13C63578D6D0}"/>
                  </c:ext>
                </c:extLst>
              </c15:ser>
            </c15:filteredLineSeries>
            <c15:filteredLineSeries>
              <c15:ser>
                <c:idx val="52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Registrations'!$A$54</c15:sqref>
                        </c15:formulaRef>
                      </c:ext>
                    </c:extLst>
                    <c:strCache>
                      <c:ptCount val="1"/>
                      <c:pt idx="0">
                        <c:v>Schleicher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Registrations'!$B$54:$P$54</c15:sqref>
                        </c15:fullRef>
                        <c15:formulaRef>
                          <c15:sqref>'Vehicle Registrations'!$B$54:$M$54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4298</c:v>
                      </c:pt>
                      <c:pt idx="1">
                        <c:v>4238</c:v>
                      </c:pt>
                      <c:pt idx="2">
                        <c:v>4410</c:v>
                      </c:pt>
                      <c:pt idx="3">
                        <c:v>4480</c:v>
                      </c:pt>
                      <c:pt idx="4">
                        <c:v>4606</c:v>
                      </c:pt>
                      <c:pt idx="5">
                        <c:v>4530</c:v>
                      </c:pt>
                      <c:pt idx="6">
                        <c:v>4297</c:v>
                      </c:pt>
                      <c:pt idx="7">
                        <c:v>4212</c:v>
                      </c:pt>
                      <c:pt idx="8">
                        <c:v>4245</c:v>
                      </c:pt>
                      <c:pt idx="9">
                        <c:v>4284</c:v>
                      </c:pt>
                      <c:pt idx="10">
                        <c:v>4158</c:v>
                      </c:pt>
                      <c:pt idx="11" formatCode="#,##0">
                        <c:v>4252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9D8B-471A-8235-13C63578D6D0}"/>
                  </c:ext>
                </c:extLst>
              </c15:ser>
            </c15:filteredLineSeries>
            <c15:filteredLineSeries>
              <c15:ser>
                <c:idx val="53"/>
                <c:order val="5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Registrations'!$A$55</c15:sqref>
                        </c15:formulaRef>
                      </c:ext>
                    </c:extLst>
                    <c:strCache>
                      <c:ptCount val="1"/>
                      <c:pt idx="0">
                        <c:v>Scurry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Registrations'!$B$55:$P$55</c15:sqref>
                        </c15:fullRef>
                        <c15:formulaRef>
                          <c15:sqref>'Vehicle Registrations'!$B$55:$M$55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21112</c:v>
                      </c:pt>
                      <c:pt idx="1">
                        <c:v>22391</c:v>
                      </c:pt>
                      <c:pt idx="2">
                        <c:v>23896</c:v>
                      </c:pt>
                      <c:pt idx="3">
                        <c:v>25145</c:v>
                      </c:pt>
                      <c:pt idx="4">
                        <c:v>27079</c:v>
                      </c:pt>
                      <c:pt idx="5">
                        <c:v>25061</c:v>
                      </c:pt>
                      <c:pt idx="6">
                        <c:v>23274</c:v>
                      </c:pt>
                      <c:pt idx="7">
                        <c:v>22647</c:v>
                      </c:pt>
                      <c:pt idx="8">
                        <c:v>22226</c:v>
                      </c:pt>
                      <c:pt idx="9">
                        <c:v>20163</c:v>
                      </c:pt>
                      <c:pt idx="10">
                        <c:v>19836</c:v>
                      </c:pt>
                      <c:pt idx="11" formatCode="#,##0">
                        <c:v>19558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9D8B-471A-8235-13C63578D6D0}"/>
                  </c:ext>
                </c:extLst>
              </c15:ser>
            </c15:filteredLineSeries>
            <c15:filteredLineSeries>
              <c15:ser>
                <c:idx val="54"/>
                <c:order val="5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Registrations'!$A$56</c15:sqref>
                        </c15:formulaRef>
                      </c:ext>
                    </c:extLst>
                    <c:strCache>
                      <c:ptCount val="1"/>
                      <c:pt idx="0">
                        <c:v>Sterling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Registrations'!$B$56:$P$56</c15:sqref>
                        </c15:fullRef>
                        <c15:formulaRef>
                          <c15:sqref>'Vehicle Registrations'!$B$56:$M$56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2093</c:v>
                      </c:pt>
                      <c:pt idx="1">
                        <c:v>2178</c:v>
                      </c:pt>
                      <c:pt idx="2">
                        <c:v>2411</c:v>
                      </c:pt>
                      <c:pt idx="3">
                        <c:v>2557</c:v>
                      </c:pt>
                      <c:pt idx="4">
                        <c:v>2718</c:v>
                      </c:pt>
                      <c:pt idx="5">
                        <c:v>2580</c:v>
                      </c:pt>
                      <c:pt idx="6">
                        <c:v>2457</c:v>
                      </c:pt>
                      <c:pt idx="7">
                        <c:v>2546</c:v>
                      </c:pt>
                      <c:pt idx="8">
                        <c:v>2470</c:v>
                      </c:pt>
                      <c:pt idx="9">
                        <c:v>2489</c:v>
                      </c:pt>
                      <c:pt idx="10">
                        <c:v>2416</c:v>
                      </c:pt>
                      <c:pt idx="11" formatCode="#,##0">
                        <c:v>2413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9D8B-471A-8235-13C63578D6D0}"/>
                  </c:ext>
                </c:extLst>
              </c15:ser>
            </c15:filteredLineSeries>
            <c15:filteredLineSeries>
              <c15:ser>
                <c:idx val="55"/>
                <c:order val="5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Registrations'!$A$57</c15:sqref>
                        </c15:formulaRef>
                      </c:ext>
                    </c:extLst>
                    <c:strCache>
                      <c:ptCount val="1"/>
                      <c:pt idx="0">
                        <c:v>Sutton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Registrations'!$B$57:$P$57</c15:sqref>
                        </c15:fullRef>
                        <c15:formulaRef>
                          <c15:sqref>'Vehicle Registrations'!$B$57:$M$57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6687</c:v>
                      </c:pt>
                      <c:pt idx="1">
                        <c:v>6714</c:v>
                      </c:pt>
                      <c:pt idx="2">
                        <c:v>6832</c:v>
                      </c:pt>
                      <c:pt idx="3">
                        <c:v>6884</c:v>
                      </c:pt>
                      <c:pt idx="4">
                        <c:v>6892</c:v>
                      </c:pt>
                      <c:pt idx="5">
                        <c:v>6291</c:v>
                      </c:pt>
                      <c:pt idx="6">
                        <c:v>5966</c:v>
                      </c:pt>
                      <c:pt idx="7">
                        <c:v>5793</c:v>
                      </c:pt>
                      <c:pt idx="8">
                        <c:v>5660</c:v>
                      </c:pt>
                      <c:pt idx="9">
                        <c:v>5717</c:v>
                      </c:pt>
                      <c:pt idx="10">
                        <c:v>5539</c:v>
                      </c:pt>
                      <c:pt idx="11" formatCode="#,##0">
                        <c:v>5522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9D8B-471A-8235-13C63578D6D0}"/>
                  </c:ext>
                </c:extLst>
              </c15:ser>
            </c15:filteredLineSeries>
            <c15:filteredLineSeries>
              <c15:ser>
                <c:idx val="56"/>
                <c:order val="5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Registrations'!$A$58</c15:sqref>
                        </c15:formulaRef>
                      </c:ext>
                    </c:extLst>
                    <c:strCache>
                      <c:ptCount val="1"/>
                      <c:pt idx="0">
                        <c:v>Taylor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Registrations'!$B$58:$P$58</c15:sqref>
                        </c15:fullRef>
                        <c15:formulaRef>
                          <c15:sqref>'Vehicle Registrations'!$B$58:$M$58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123651</c:v>
                      </c:pt>
                      <c:pt idx="1">
                        <c:v>124813</c:v>
                      </c:pt>
                      <c:pt idx="2">
                        <c:v>127685</c:v>
                      </c:pt>
                      <c:pt idx="3">
                        <c:v>128543</c:v>
                      </c:pt>
                      <c:pt idx="4">
                        <c:v>131035</c:v>
                      </c:pt>
                      <c:pt idx="5">
                        <c:v>131041</c:v>
                      </c:pt>
                      <c:pt idx="6">
                        <c:v>129047</c:v>
                      </c:pt>
                      <c:pt idx="7">
                        <c:v>130175</c:v>
                      </c:pt>
                      <c:pt idx="8">
                        <c:v>129553</c:v>
                      </c:pt>
                      <c:pt idx="9">
                        <c:v>129882</c:v>
                      </c:pt>
                      <c:pt idx="10">
                        <c:v>126224</c:v>
                      </c:pt>
                      <c:pt idx="11" formatCode="#,##0">
                        <c:v>132311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9D8B-471A-8235-13C63578D6D0}"/>
                  </c:ext>
                </c:extLst>
              </c15:ser>
            </c15:filteredLineSeries>
            <c15:filteredLineSeries>
              <c15:ser>
                <c:idx val="57"/>
                <c:order val="5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Registrations'!$A$59</c15:sqref>
                        </c15:formulaRef>
                      </c:ext>
                    </c:extLst>
                    <c:strCache>
                      <c:ptCount val="1"/>
                      <c:pt idx="0">
                        <c:v>Moore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Registrations'!$B$59:$P$59</c15:sqref>
                        </c15:fullRef>
                        <c15:formulaRef>
                          <c15:sqref>'Vehicle Registrations'!$B$59:$M$59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21946</c:v>
                      </c:pt>
                      <c:pt idx="1">
                        <c:v>22327</c:v>
                      </c:pt>
                      <c:pt idx="2">
                        <c:v>23013</c:v>
                      </c:pt>
                      <c:pt idx="3">
                        <c:v>23058</c:v>
                      </c:pt>
                      <c:pt idx="4">
                        <c:v>23125</c:v>
                      </c:pt>
                      <c:pt idx="5">
                        <c:v>23083</c:v>
                      </c:pt>
                      <c:pt idx="6">
                        <c:v>23387</c:v>
                      </c:pt>
                      <c:pt idx="7">
                        <c:v>23798</c:v>
                      </c:pt>
                      <c:pt idx="8">
                        <c:v>23582</c:v>
                      </c:pt>
                      <c:pt idx="9">
                        <c:v>23530</c:v>
                      </c:pt>
                      <c:pt idx="10">
                        <c:v>22949</c:v>
                      </c:pt>
                      <c:pt idx="11" formatCode="#,##0">
                        <c:v>24006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9D8B-471A-8235-13C63578D6D0}"/>
                  </c:ext>
                </c:extLst>
              </c15:ser>
            </c15:filteredLineSeries>
            <c15:filteredLineSeries>
              <c15:ser>
                <c:idx val="58"/>
                <c:order val="5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Registrations'!$A$60</c15:sqref>
                        </c15:formulaRef>
                      </c:ext>
                    </c:extLst>
                    <c:strCache>
                      <c:ptCount val="1"/>
                      <c:pt idx="0">
                        <c:v>Gray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Registrations'!$B$60:$P$60</c15:sqref>
                        </c15:fullRef>
                        <c15:formulaRef>
                          <c15:sqref>'Vehicle Registrations'!$B$60:$M$60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25175</c:v>
                      </c:pt>
                      <c:pt idx="1">
                        <c:v>25543</c:v>
                      </c:pt>
                      <c:pt idx="2">
                        <c:v>26092</c:v>
                      </c:pt>
                      <c:pt idx="3">
                        <c:v>26171</c:v>
                      </c:pt>
                      <c:pt idx="4">
                        <c:v>26264</c:v>
                      </c:pt>
                      <c:pt idx="5">
                        <c:v>24864</c:v>
                      </c:pt>
                      <c:pt idx="6">
                        <c:v>23944</c:v>
                      </c:pt>
                      <c:pt idx="7">
                        <c:v>23870</c:v>
                      </c:pt>
                      <c:pt idx="8">
                        <c:v>23095</c:v>
                      </c:pt>
                      <c:pt idx="9">
                        <c:v>22691</c:v>
                      </c:pt>
                      <c:pt idx="10">
                        <c:v>21756</c:v>
                      </c:pt>
                      <c:pt idx="11" formatCode="#,##0">
                        <c:v>22385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9D8B-471A-8235-13C63578D6D0}"/>
                  </c:ext>
                </c:extLst>
              </c15:ser>
            </c15:filteredLineSeries>
            <c15:filteredLineSeries>
              <c15:ser>
                <c:idx val="59"/>
                <c:order val="5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Registrations'!$A$61</c15:sqref>
                        </c15:formulaRef>
                      </c:ext>
                    </c:extLst>
                    <c:strCache>
                      <c:ptCount val="1"/>
                      <c:pt idx="0">
                        <c:v>Terrell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Registrations'!$B$61:$P$61</c15:sqref>
                        </c15:fullRef>
                        <c15:formulaRef>
                          <c15:sqref>'Vehicle Registrations'!$B$61:$M$61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1500</c:v>
                      </c:pt>
                      <c:pt idx="1">
                        <c:v>1452</c:v>
                      </c:pt>
                      <c:pt idx="2">
                        <c:v>1439</c:v>
                      </c:pt>
                      <c:pt idx="3">
                        <c:v>1385</c:v>
                      </c:pt>
                      <c:pt idx="4">
                        <c:v>1382</c:v>
                      </c:pt>
                      <c:pt idx="5">
                        <c:v>1341</c:v>
                      </c:pt>
                      <c:pt idx="6">
                        <c:v>1379</c:v>
                      </c:pt>
                      <c:pt idx="7">
                        <c:v>1348</c:v>
                      </c:pt>
                      <c:pt idx="8">
                        <c:v>1288</c:v>
                      </c:pt>
                      <c:pt idx="9">
                        <c:v>1200</c:v>
                      </c:pt>
                      <c:pt idx="10">
                        <c:v>1214</c:v>
                      </c:pt>
                      <c:pt idx="11" formatCode="#,##0">
                        <c:v>1230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9D8B-471A-8235-13C63578D6D0}"/>
                  </c:ext>
                </c:extLst>
              </c15:ser>
            </c15:filteredLineSeries>
            <c15:filteredLineSeries>
              <c15:ser>
                <c:idx val="60"/>
                <c:order val="6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Registrations'!$A$62</c15:sqref>
                        </c15:formulaRef>
                      </c:ext>
                    </c:extLst>
                    <c:strCache>
                      <c:ptCount val="1"/>
                      <c:pt idx="0">
                        <c:v>Hale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Registrations'!$B$62:$P$62</c15:sqref>
                        </c15:fullRef>
                        <c15:formulaRef>
                          <c15:sqref>'Vehicle Registrations'!$B$62:$M$62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31061</c:v>
                      </c:pt>
                      <c:pt idx="1">
                        <c:v>30833</c:v>
                      </c:pt>
                      <c:pt idx="2">
                        <c:v>30757</c:v>
                      </c:pt>
                      <c:pt idx="3">
                        <c:v>30667</c:v>
                      </c:pt>
                      <c:pt idx="4">
                        <c:v>30559</c:v>
                      </c:pt>
                      <c:pt idx="5">
                        <c:v>30189</c:v>
                      </c:pt>
                      <c:pt idx="6">
                        <c:v>29911</c:v>
                      </c:pt>
                      <c:pt idx="7">
                        <c:v>2159</c:v>
                      </c:pt>
                      <c:pt idx="8">
                        <c:v>28908</c:v>
                      </c:pt>
                      <c:pt idx="9">
                        <c:v>28261</c:v>
                      </c:pt>
                      <c:pt idx="10">
                        <c:v>28047</c:v>
                      </c:pt>
                      <c:pt idx="11" formatCode="#,##0">
                        <c:v>28695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C-9D8B-471A-8235-13C63578D6D0}"/>
                  </c:ext>
                </c:extLst>
              </c15:ser>
            </c15:filteredLineSeries>
            <c15:filteredLineSeries>
              <c15:ser>
                <c:idx val="61"/>
                <c:order val="6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Registrations'!$A$63</c15:sqref>
                        </c15:formulaRef>
                      </c:ext>
                    </c:extLst>
                    <c:strCache>
                      <c:ptCount val="1"/>
                      <c:pt idx="0">
                        <c:v>Terry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Registrations'!$B$63:$P$63</c15:sqref>
                        </c15:fullRef>
                        <c15:formulaRef>
                          <c15:sqref>'Vehicle Registrations'!$B$63:$M$63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12309</c:v>
                      </c:pt>
                      <c:pt idx="1">
                        <c:v>12283</c:v>
                      </c:pt>
                      <c:pt idx="2">
                        <c:v>12508</c:v>
                      </c:pt>
                      <c:pt idx="3">
                        <c:v>12238</c:v>
                      </c:pt>
                      <c:pt idx="4">
                        <c:v>12356</c:v>
                      </c:pt>
                      <c:pt idx="5">
                        <c:v>11944</c:v>
                      </c:pt>
                      <c:pt idx="6">
                        <c:v>11784</c:v>
                      </c:pt>
                      <c:pt idx="7">
                        <c:v>11887</c:v>
                      </c:pt>
                      <c:pt idx="8">
                        <c:v>11096</c:v>
                      </c:pt>
                      <c:pt idx="9">
                        <c:v>11170</c:v>
                      </c:pt>
                      <c:pt idx="10">
                        <c:v>10928</c:v>
                      </c:pt>
                      <c:pt idx="11" formatCode="#,##0">
                        <c:v>11555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9D8B-471A-8235-13C63578D6D0}"/>
                  </c:ext>
                </c:extLst>
              </c15:ser>
            </c15:filteredLineSeries>
            <c15:filteredLineSeries>
              <c15:ser>
                <c:idx val="62"/>
                <c:order val="6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Registrations'!$A$64</c15:sqref>
                        </c15:formulaRef>
                      </c:ext>
                    </c:extLst>
                    <c:strCache>
                      <c:ptCount val="1"/>
                      <c:pt idx="0">
                        <c:v>Val Verde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Registrations'!$B$64:$P$64</c15:sqref>
                        </c15:fullRef>
                        <c15:formulaRef>
                          <c15:sqref>'Vehicle Registrations'!$B$64:$M$64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4315</c:v>
                      </c:pt>
                      <c:pt idx="1">
                        <c:v>43629</c:v>
                      </c:pt>
                      <c:pt idx="2">
                        <c:v>44348</c:v>
                      </c:pt>
                      <c:pt idx="3">
                        <c:v>45038</c:v>
                      </c:pt>
                      <c:pt idx="4">
                        <c:v>45783</c:v>
                      </c:pt>
                      <c:pt idx="5">
                        <c:v>46513</c:v>
                      </c:pt>
                      <c:pt idx="6">
                        <c:v>45810</c:v>
                      </c:pt>
                      <c:pt idx="7">
                        <c:v>46770</c:v>
                      </c:pt>
                      <c:pt idx="8">
                        <c:v>46848</c:v>
                      </c:pt>
                      <c:pt idx="9">
                        <c:v>47317</c:v>
                      </c:pt>
                      <c:pt idx="10">
                        <c:v>46833</c:v>
                      </c:pt>
                      <c:pt idx="11" formatCode="#,##0">
                        <c:v>49827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9D8B-471A-8235-13C63578D6D0}"/>
                  </c:ext>
                </c:extLst>
              </c15:ser>
            </c15:filteredLineSeries>
            <c15:filteredLineSeries>
              <c15:ser>
                <c:idx val="63"/>
                <c:order val="6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Registrations'!$A$65</c15:sqref>
                        </c15:formulaRef>
                      </c:ext>
                    </c:extLst>
                    <c:strCache>
                      <c:ptCount val="1"/>
                      <c:pt idx="0">
                        <c:v>Potter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Registrations'!$B$65:$P$65</c15:sqref>
                        </c15:fullRef>
                        <c15:formulaRef>
                          <c15:sqref>'Vehicle Registrations'!$B$65:$M$65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100607</c:v>
                      </c:pt>
                      <c:pt idx="1">
                        <c:v>101309</c:v>
                      </c:pt>
                      <c:pt idx="2">
                        <c:v>103032</c:v>
                      </c:pt>
                      <c:pt idx="3">
                        <c:v>103782</c:v>
                      </c:pt>
                      <c:pt idx="4">
                        <c:v>105006</c:v>
                      </c:pt>
                      <c:pt idx="5">
                        <c:v>105711</c:v>
                      </c:pt>
                      <c:pt idx="6">
                        <c:v>104415</c:v>
                      </c:pt>
                      <c:pt idx="7">
                        <c:v>104954</c:v>
                      </c:pt>
                      <c:pt idx="8">
                        <c:v>103625</c:v>
                      </c:pt>
                      <c:pt idx="9">
                        <c:v>103010</c:v>
                      </c:pt>
                      <c:pt idx="10">
                        <c:v>102311</c:v>
                      </c:pt>
                      <c:pt idx="11" formatCode="#,##0">
                        <c:v>106510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9D8B-471A-8235-13C63578D6D0}"/>
                  </c:ext>
                </c:extLst>
              </c15:ser>
            </c15:filteredLineSeries>
            <c15:filteredLineSeries>
              <c15:ser>
                <c:idx val="64"/>
                <c:order val="6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Registrations'!$A$66</c15:sqref>
                        </c15:formulaRef>
                      </c:ext>
                    </c:extLst>
                    <c:strCache>
                      <c:ptCount val="1"/>
                      <c:pt idx="0">
                        <c:v>Tom Green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Registrations'!$B$66:$P$66</c15:sqref>
                        </c15:fullRef>
                        <c15:formulaRef>
                          <c15:sqref>'Vehicle Registrations'!$B$66:$M$66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108265</c:v>
                      </c:pt>
                      <c:pt idx="1">
                        <c:v>110526</c:v>
                      </c:pt>
                      <c:pt idx="2">
                        <c:v>112966</c:v>
                      </c:pt>
                      <c:pt idx="3">
                        <c:v>115254</c:v>
                      </c:pt>
                      <c:pt idx="4">
                        <c:v>118620</c:v>
                      </c:pt>
                      <c:pt idx="5">
                        <c:v>118753</c:v>
                      </c:pt>
                      <c:pt idx="6">
                        <c:v>115874</c:v>
                      </c:pt>
                      <c:pt idx="7">
                        <c:v>116437</c:v>
                      </c:pt>
                      <c:pt idx="8">
                        <c:v>115558</c:v>
                      </c:pt>
                      <c:pt idx="9">
                        <c:v>116796</c:v>
                      </c:pt>
                      <c:pt idx="10">
                        <c:v>114441</c:v>
                      </c:pt>
                      <c:pt idx="11" formatCode="#,##0">
                        <c:v>119308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9D8B-471A-8235-13C63578D6D0}"/>
                  </c:ext>
                </c:extLst>
              </c15:ser>
            </c15:filteredLineSeries>
            <c15:filteredLineSeries>
              <c15:ser>
                <c:idx val="65"/>
                <c:order val="6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Registrations'!$A$67</c15:sqref>
                        </c15:formulaRef>
                      </c:ext>
                    </c:extLst>
                    <c:strCache>
                      <c:ptCount val="1"/>
                      <c:pt idx="0">
                        <c:v>Upton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Registrations'!$B$67:$P$67</c15:sqref>
                        </c15:fullRef>
                        <c15:formulaRef>
                          <c15:sqref>'Vehicle Registrations'!$B$67:$M$67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4232</c:v>
                      </c:pt>
                      <c:pt idx="1">
                        <c:v>4527</c:v>
                      </c:pt>
                      <c:pt idx="2">
                        <c:v>4804</c:v>
                      </c:pt>
                      <c:pt idx="3">
                        <c:v>4975</c:v>
                      </c:pt>
                      <c:pt idx="4">
                        <c:v>5218</c:v>
                      </c:pt>
                      <c:pt idx="5">
                        <c:v>4797</c:v>
                      </c:pt>
                      <c:pt idx="6">
                        <c:v>4421</c:v>
                      </c:pt>
                      <c:pt idx="7">
                        <c:v>4435</c:v>
                      </c:pt>
                      <c:pt idx="8">
                        <c:v>4316</c:v>
                      </c:pt>
                      <c:pt idx="9">
                        <c:v>4771</c:v>
                      </c:pt>
                      <c:pt idx="10">
                        <c:v>4712</c:v>
                      </c:pt>
                      <c:pt idx="11" formatCode="#,##0">
                        <c:v>5066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9D8B-471A-8235-13C63578D6D0}"/>
                  </c:ext>
                </c:extLst>
              </c15:ser>
            </c15:filteredLineSeries>
            <c15:filteredLineSeries>
              <c15:ser>
                <c:idx val="66"/>
                <c:order val="6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Registrations'!$A$68</c15:sqref>
                        </c15:formulaRef>
                      </c:ext>
                    </c:extLst>
                    <c:strCache>
                      <c:ptCount val="1"/>
                      <c:pt idx="0">
                        <c:v>Randall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Registrations'!$B$68:$P$68</c15:sqref>
                        </c15:fullRef>
                        <c15:formulaRef>
                          <c15:sqref>'Vehicle Registrations'!$B$68:$M$68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122848</c:v>
                      </c:pt>
                      <c:pt idx="1">
                        <c:v>124922</c:v>
                      </c:pt>
                      <c:pt idx="2">
                        <c:v>128949</c:v>
                      </c:pt>
                      <c:pt idx="3">
                        <c:v>131155</c:v>
                      </c:pt>
                      <c:pt idx="4">
                        <c:v>133540</c:v>
                      </c:pt>
                      <c:pt idx="5">
                        <c:v>135576</c:v>
                      </c:pt>
                      <c:pt idx="6">
                        <c:v>135100</c:v>
                      </c:pt>
                      <c:pt idx="7">
                        <c:v>136498</c:v>
                      </c:pt>
                      <c:pt idx="8">
                        <c:v>135371</c:v>
                      </c:pt>
                      <c:pt idx="9">
                        <c:v>137062</c:v>
                      </c:pt>
                      <c:pt idx="10">
                        <c:v>136973</c:v>
                      </c:pt>
                      <c:pt idx="11" formatCode="#,##0">
                        <c:v>144457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9D8B-471A-8235-13C63578D6D0}"/>
                  </c:ext>
                </c:extLst>
              </c15:ser>
            </c15:filteredLineSeries>
            <c15:filteredLineSeries>
              <c15:ser>
                <c:idx val="67"/>
                <c:order val="6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Registrations'!$A$69</c15:sqref>
                        </c15:formulaRef>
                      </c:ext>
                    </c:extLst>
                    <c:strCache>
                      <c:ptCount val="1"/>
                      <c:pt idx="0">
                        <c:v>Ward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Registrations'!$B$69:$P$69</c15:sqref>
                        </c15:fullRef>
                        <c15:formulaRef>
                          <c15:sqref>'Vehicle Registrations'!$B$69:$M$69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13270</c:v>
                      </c:pt>
                      <c:pt idx="1">
                        <c:v>13904</c:v>
                      </c:pt>
                      <c:pt idx="2">
                        <c:v>14447</c:v>
                      </c:pt>
                      <c:pt idx="3">
                        <c:v>14851</c:v>
                      </c:pt>
                      <c:pt idx="4">
                        <c:v>15684</c:v>
                      </c:pt>
                      <c:pt idx="5">
                        <c:v>14875</c:v>
                      </c:pt>
                      <c:pt idx="6">
                        <c:v>14226</c:v>
                      </c:pt>
                      <c:pt idx="7">
                        <c:v>14394</c:v>
                      </c:pt>
                      <c:pt idx="8">
                        <c:v>15146</c:v>
                      </c:pt>
                      <c:pt idx="9">
                        <c:v>15657</c:v>
                      </c:pt>
                      <c:pt idx="10">
                        <c:v>15361</c:v>
                      </c:pt>
                      <c:pt idx="11" formatCode="#,##0">
                        <c:v>15129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9D8B-471A-8235-13C63578D6D0}"/>
                  </c:ext>
                </c:extLst>
              </c15:ser>
            </c15:filteredLineSeries>
            <c15:filteredLineSeries>
              <c15:ser>
                <c:idx val="68"/>
                <c:order val="6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Registrations'!$A$70</c15:sqref>
                        </c15:formulaRef>
                      </c:ext>
                    </c:extLst>
                    <c:strCache>
                      <c:ptCount val="1"/>
                      <c:pt idx="0">
                        <c:v>Winkler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Registrations'!$B$70:$P$70</c15:sqref>
                        </c15:fullRef>
                        <c15:formulaRef>
                          <c15:sqref>'Vehicle Registrations'!$B$70:$M$70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7977</c:v>
                      </c:pt>
                      <c:pt idx="1">
                        <c:v>8250</c:v>
                      </c:pt>
                      <c:pt idx="2">
                        <c:v>8584</c:v>
                      </c:pt>
                      <c:pt idx="3">
                        <c:v>8980</c:v>
                      </c:pt>
                      <c:pt idx="4">
                        <c:v>9529</c:v>
                      </c:pt>
                      <c:pt idx="5">
                        <c:v>9087</c:v>
                      </c:pt>
                      <c:pt idx="6">
                        <c:v>8851</c:v>
                      </c:pt>
                      <c:pt idx="7">
                        <c:v>9129</c:v>
                      </c:pt>
                      <c:pt idx="8">
                        <c:v>10155</c:v>
                      </c:pt>
                      <c:pt idx="9">
                        <c:v>11084</c:v>
                      </c:pt>
                      <c:pt idx="10">
                        <c:v>10029</c:v>
                      </c:pt>
                      <c:pt idx="11" formatCode="#,##0">
                        <c:v>9752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9D8B-471A-8235-13C63578D6D0}"/>
                  </c:ext>
                </c:extLst>
              </c15:ser>
            </c15:filteredLineSeries>
            <c15:filteredLineSeries>
              <c15:ser>
                <c:idx val="69"/>
                <c:order val="6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'Vehicle Registrations'!$A$71</c15:sqref>
                        </c15:formulaRef>
                      </c:ext>
                    </c:extLst>
                    <c:strCache>
                      <c:ptCount val="1"/>
                      <c:pt idx="0">
                        <c:v>Yoakum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Registrations'!$B$1:$P$1</c15:sqref>
                        </c15:fullRef>
                        <c15:formulaRef>
                          <c15:sqref>'Vehicle Registrations'!$B$1:$M$1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'Vehicle Registrations'!$B$71:$P$71</c15:sqref>
                        </c15:fullRef>
                        <c15:formulaRef>
                          <c15:sqref>'Vehicle Registrations'!$B$71:$M$71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10115</c:v>
                      </c:pt>
                      <c:pt idx="1">
                        <c:v>10643</c:v>
                      </c:pt>
                      <c:pt idx="2">
                        <c:v>11016</c:v>
                      </c:pt>
                      <c:pt idx="3">
                        <c:v>11338</c:v>
                      </c:pt>
                      <c:pt idx="4">
                        <c:v>11797</c:v>
                      </c:pt>
                      <c:pt idx="5">
                        <c:v>11412</c:v>
                      </c:pt>
                      <c:pt idx="6">
                        <c:v>11175</c:v>
                      </c:pt>
                      <c:pt idx="7">
                        <c:v>11361</c:v>
                      </c:pt>
                      <c:pt idx="8">
                        <c:v>11430</c:v>
                      </c:pt>
                      <c:pt idx="9">
                        <c:v>11173</c:v>
                      </c:pt>
                      <c:pt idx="10">
                        <c:v>10764</c:v>
                      </c:pt>
                      <c:pt idx="11" formatCode="#,##0">
                        <c:v>10633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9D8B-471A-8235-13C63578D6D0}"/>
                  </c:ext>
                </c:extLst>
              </c15:ser>
            </c15:filteredLineSeries>
          </c:ext>
        </c:extLst>
      </c:lineChart>
      <c:catAx>
        <c:axId val="209556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38767"/>
        <c:crosses val="autoZero"/>
        <c:auto val="1"/>
        <c:lblAlgn val="ctr"/>
        <c:lblOffset val="100"/>
        <c:noMultiLvlLbl val="0"/>
      </c:catAx>
      <c:valAx>
        <c:axId val="9573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56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Daily Vehicle Miles</a:t>
            </a:r>
          </a:p>
        </c:rich>
      </c:tx>
      <c:layout>
        <c:manualLayout>
          <c:xMode val="edge"/>
          <c:yMode val="edge"/>
          <c:x val="0.29613243321578669"/>
          <c:y val="5.09258648058214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2007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DVM!$B$73</c:f>
              <c:numCache>
                <c:formatCode>#,##0.000</c:formatCode>
                <c:ptCount val="1"/>
                <c:pt idx="0">
                  <c:v>50765852.172999993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E-4C43-9DEE-FA092E9B8105}"/>
            </c:ext>
          </c:extLst>
        </c:ser>
        <c:ser>
          <c:idx val="1"/>
          <c:order val="1"/>
          <c:tx>
            <c:v>2008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DVM!$C$73</c:f>
              <c:numCache>
                <c:formatCode>#,##0.000</c:formatCode>
                <c:ptCount val="1"/>
                <c:pt idx="0">
                  <c:v>48669422.417000003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BE-4C43-9DEE-FA092E9B8105}"/>
            </c:ext>
          </c:extLst>
        </c:ser>
        <c:ser>
          <c:idx val="2"/>
          <c:order val="2"/>
          <c:tx>
            <c:v>2009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DVM!$D$73</c:f>
              <c:numCache>
                <c:formatCode>#,##0.000</c:formatCode>
                <c:ptCount val="1"/>
                <c:pt idx="0">
                  <c:v>48229677.752000012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BE-4C43-9DEE-FA092E9B8105}"/>
            </c:ext>
          </c:extLst>
        </c:ser>
        <c:ser>
          <c:idx val="3"/>
          <c:order val="3"/>
          <c:tx>
            <c:v>2010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DVM!$E$73</c:f>
              <c:numCache>
                <c:formatCode>#,##0.000</c:formatCode>
                <c:ptCount val="1"/>
                <c:pt idx="0">
                  <c:v>48517763.626999997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2BE-4C43-9DEE-FA092E9B8105}"/>
            </c:ext>
          </c:extLst>
        </c:ser>
        <c:ser>
          <c:idx val="4"/>
          <c:order val="4"/>
          <c:tx>
            <c:v>2011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DVM!$F$73</c:f>
              <c:numCache>
                <c:formatCode>#,##0.000</c:formatCode>
                <c:ptCount val="1"/>
                <c:pt idx="0">
                  <c:v>49222996.357000001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2BE-4C43-9DEE-FA092E9B8105}"/>
            </c:ext>
          </c:extLst>
        </c:ser>
        <c:ser>
          <c:idx val="5"/>
          <c:order val="5"/>
          <c:tx>
            <c:v>2012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DVM!$G$73</c:f>
              <c:numCache>
                <c:formatCode>#,##0.000</c:formatCode>
                <c:ptCount val="1"/>
                <c:pt idx="0">
                  <c:v>49244973.598000005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2BE-4C43-9DEE-FA092E9B8105}"/>
            </c:ext>
          </c:extLst>
        </c:ser>
        <c:ser>
          <c:idx val="6"/>
          <c:order val="6"/>
          <c:tx>
            <c:v>2013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DVM!$H$73</c:f>
              <c:numCache>
                <c:formatCode>#,##0.000</c:formatCode>
                <c:ptCount val="1"/>
                <c:pt idx="0">
                  <c:v>55112376.028999999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2BE-4C43-9DEE-FA092E9B8105}"/>
            </c:ext>
          </c:extLst>
        </c:ser>
        <c:ser>
          <c:idx val="7"/>
          <c:order val="7"/>
          <c:tx>
            <c:v>2014</c:v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DVM!$I$73</c:f>
              <c:numCache>
                <c:formatCode>#,##0.000</c:formatCode>
                <c:ptCount val="1"/>
                <c:pt idx="0">
                  <c:v>54574018.053000003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2BE-4C43-9DEE-FA092E9B8105}"/>
            </c:ext>
          </c:extLst>
        </c:ser>
        <c:ser>
          <c:idx val="8"/>
          <c:order val="8"/>
          <c:tx>
            <c:v>2015</c:v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DVM!$J$73</c:f>
              <c:numCache>
                <c:formatCode>#,##0.000</c:formatCode>
                <c:ptCount val="1"/>
                <c:pt idx="0">
                  <c:v>54871072.602000006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2BE-4C43-9DEE-FA092E9B8105}"/>
            </c:ext>
          </c:extLst>
        </c:ser>
        <c:ser>
          <c:idx val="9"/>
          <c:order val="9"/>
          <c:tx>
            <c:v>2016</c:v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DVM!$K$73</c:f>
              <c:numCache>
                <c:formatCode>#,##0.000</c:formatCode>
                <c:ptCount val="1"/>
                <c:pt idx="0">
                  <c:v>55321606.557999991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2BE-4C43-9DEE-FA092E9B8105}"/>
            </c:ext>
          </c:extLst>
        </c:ser>
        <c:ser>
          <c:idx val="10"/>
          <c:order val="10"/>
          <c:tx>
            <c:v>2017</c:v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DVM!$L$73</c:f>
              <c:numCache>
                <c:formatCode>#,##0.000</c:formatCode>
                <c:ptCount val="1"/>
                <c:pt idx="0">
                  <c:v>44678353.719999999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2BE-4C43-9DEE-FA092E9B8105}"/>
            </c:ext>
          </c:extLst>
        </c:ser>
        <c:ser>
          <c:idx val="11"/>
          <c:order val="11"/>
          <c:tx>
            <c:v>2018</c:v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DVM!$M$73</c:f>
              <c:numCache>
                <c:formatCode>#,##0.000</c:formatCode>
                <c:ptCount val="1"/>
                <c:pt idx="0">
                  <c:v>48798025.750999995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2BE-4C43-9DEE-FA092E9B8105}"/>
            </c:ext>
          </c:extLst>
        </c:ser>
        <c:ser>
          <c:idx val="12"/>
          <c:order val="12"/>
          <c:tx>
            <c:v>2019</c:v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DVM!$N$73</c:f>
              <c:numCache>
                <c:formatCode>#,##0.000</c:formatCode>
                <c:ptCount val="1"/>
                <c:pt idx="0">
                  <c:v>52091945.030000001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2BE-4C43-9DEE-FA092E9B8105}"/>
            </c:ext>
          </c:extLst>
        </c:ser>
        <c:ser>
          <c:idx val="13"/>
          <c:order val="13"/>
          <c:tx>
            <c:v>2020</c:v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DVM!$O$73</c:f>
              <c:numCache>
                <c:formatCode>#,##0.000</c:formatCode>
                <c:ptCount val="1"/>
                <c:pt idx="0">
                  <c:v>53961392.081000008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2BE-4C43-9DEE-FA092E9B8105}"/>
            </c:ext>
          </c:extLst>
        </c:ser>
        <c:ser>
          <c:idx val="14"/>
          <c:order val="14"/>
          <c:tx>
            <c:v>2021</c:v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DVM!$P$73</c:f>
              <c:numCache>
                <c:formatCode>#,##0.000</c:formatCode>
                <c:ptCount val="1"/>
                <c:pt idx="0">
                  <c:v>46929725.760999992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2BE-4C43-9DEE-FA092E9B8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88263248"/>
        <c:axId val="1388249104"/>
      </c:barChart>
      <c:catAx>
        <c:axId val="138826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49104"/>
        <c:crosses val="autoZero"/>
        <c:auto val="1"/>
        <c:lblAlgn val="ctr"/>
        <c:lblOffset val="100"/>
        <c:noMultiLvlLbl val="0"/>
      </c:catAx>
      <c:valAx>
        <c:axId val="13882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Daily Vehicle Miles</a:t>
            </a:r>
          </a:p>
        </c:rich>
      </c:tx>
      <c:layout>
        <c:manualLayout>
          <c:xMode val="edge"/>
          <c:yMode val="edge"/>
          <c:x val="0.29613243321578669"/>
          <c:y val="5.09258648058214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2007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DVM!$B$74</c:f>
              <c:numCache>
                <c:formatCode>#,##0.000</c:formatCode>
                <c:ptCount val="1"/>
                <c:pt idx="0">
                  <c:v>725226.45961428562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9-456B-BC8A-6D95070775FF}"/>
            </c:ext>
          </c:extLst>
        </c:ser>
        <c:ser>
          <c:idx val="1"/>
          <c:order val="1"/>
          <c:tx>
            <c:v>2008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DVM!$C$74</c:f>
              <c:numCache>
                <c:formatCode>#,##0.000</c:formatCode>
                <c:ptCount val="1"/>
                <c:pt idx="0">
                  <c:v>695277.46310000005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39-456B-BC8A-6D95070775FF}"/>
            </c:ext>
          </c:extLst>
        </c:ser>
        <c:ser>
          <c:idx val="2"/>
          <c:order val="2"/>
          <c:tx>
            <c:v>2009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DVM!$D$74</c:f>
              <c:numCache>
                <c:formatCode>#,##0.000</c:formatCode>
                <c:ptCount val="1"/>
                <c:pt idx="0">
                  <c:v>688995.39645714301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39-456B-BC8A-6D95070775FF}"/>
            </c:ext>
          </c:extLst>
        </c:ser>
        <c:ser>
          <c:idx val="3"/>
          <c:order val="3"/>
          <c:tx>
            <c:v>2010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DVM!$E$74</c:f>
              <c:numCache>
                <c:formatCode>#,##0.000</c:formatCode>
                <c:ptCount val="1"/>
                <c:pt idx="0">
                  <c:v>693110.90895714285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39-456B-BC8A-6D95070775FF}"/>
            </c:ext>
          </c:extLst>
        </c:ser>
        <c:ser>
          <c:idx val="4"/>
          <c:order val="4"/>
          <c:tx>
            <c:v>2011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DVM!$F$74</c:f>
              <c:numCache>
                <c:formatCode>#,##0.000</c:formatCode>
                <c:ptCount val="1"/>
                <c:pt idx="0">
                  <c:v>703185.66224285716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39-456B-BC8A-6D95070775FF}"/>
            </c:ext>
          </c:extLst>
        </c:ser>
        <c:ser>
          <c:idx val="5"/>
          <c:order val="5"/>
          <c:tx>
            <c:v>2012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DVM!$G$74</c:f>
              <c:numCache>
                <c:formatCode>#,##0.000</c:formatCode>
                <c:ptCount val="1"/>
                <c:pt idx="0">
                  <c:v>703499.62282857148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39-456B-BC8A-6D95070775FF}"/>
            </c:ext>
          </c:extLst>
        </c:ser>
        <c:ser>
          <c:idx val="6"/>
          <c:order val="6"/>
          <c:tx>
            <c:v>2013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DVM!$H$74</c:f>
              <c:numCache>
                <c:formatCode>#,##0.000</c:formatCode>
                <c:ptCount val="1"/>
                <c:pt idx="0">
                  <c:v>787319.6575571429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39-456B-BC8A-6D95070775FF}"/>
            </c:ext>
          </c:extLst>
        </c:ser>
        <c:ser>
          <c:idx val="7"/>
          <c:order val="7"/>
          <c:tx>
            <c:v>2014</c:v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DVM!$I$74</c:f>
              <c:numCache>
                <c:formatCode>#,##0.000</c:formatCode>
                <c:ptCount val="1"/>
                <c:pt idx="0">
                  <c:v>779628.82932857145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39-456B-BC8A-6D95070775FF}"/>
            </c:ext>
          </c:extLst>
        </c:ser>
        <c:ser>
          <c:idx val="8"/>
          <c:order val="8"/>
          <c:tx>
            <c:v>2015</c:v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DVM!$J$74</c:f>
              <c:numCache>
                <c:formatCode>#,##0.000</c:formatCode>
                <c:ptCount val="1"/>
                <c:pt idx="0">
                  <c:v>783872.4657428572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39-456B-BC8A-6D95070775FF}"/>
            </c:ext>
          </c:extLst>
        </c:ser>
        <c:ser>
          <c:idx val="9"/>
          <c:order val="9"/>
          <c:tx>
            <c:v>2016</c:v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DVM!$K$74</c:f>
              <c:numCache>
                <c:formatCode>#,##0.000</c:formatCode>
                <c:ptCount val="1"/>
                <c:pt idx="0">
                  <c:v>790308.66511428554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239-456B-BC8A-6D95070775FF}"/>
            </c:ext>
          </c:extLst>
        </c:ser>
        <c:ser>
          <c:idx val="10"/>
          <c:order val="10"/>
          <c:tx>
            <c:v>2017</c:v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DVM!$L$74</c:f>
              <c:numCache>
                <c:formatCode>#,##0.000</c:formatCode>
                <c:ptCount val="1"/>
                <c:pt idx="0">
                  <c:v>638262.196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239-456B-BC8A-6D95070775FF}"/>
            </c:ext>
          </c:extLst>
        </c:ser>
        <c:ser>
          <c:idx val="11"/>
          <c:order val="11"/>
          <c:tx>
            <c:v>2018</c:v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DVM!$M$74</c:f>
              <c:numCache>
                <c:formatCode>#,##0.000</c:formatCode>
                <c:ptCount val="1"/>
                <c:pt idx="0">
                  <c:v>697114.65358571417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39-456B-BC8A-6D95070775FF}"/>
            </c:ext>
          </c:extLst>
        </c:ser>
        <c:ser>
          <c:idx val="12"/>
          <c:order val="12"/>
          <c:tx>
            <c:v>2019</c:v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DVM!$N$74</c:f>
              <c:numCache>
                <c:formatCode>#,##0.000</c:formatCode>
                <c:ptCount val="1"/>
                <c:pt idx="0">
                  <c:v>744170.64328571432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39-456B-BC8A-6D95070775FF}"/>
            </c:ext>
          </c:extLst>
        </c:ser>
        <c:ser>
          <c:idx val="13"/>
          <c:order val="13"/>
          <c:tx>
            <c:v>2020</c:v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DVM!$O$74</c:f>
              <c:numCache>
                <c:formatCode>#,##0.000</c:formatCode>
                <c:ptCount val="1"/>
                <c:pt idx="0">
                  <c:v>770877.02972857154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239-456B-BC8A-6D95070775FF}"/>
            </c:ext>
          </c:extLst>
        </c:ser>
        <c:ser>
          <c:idx val="14"/>
          <c:order val="14"/>
          <c:tx>
            <c:v>2021</c:v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DVM!$P$74</c:f>
              <c:numCache>
                <c:formatCode>#,##0.000</c:formatCode>
                <c:ptCount val="1"/>
                <c:pt idx="0">
                  <c:v>670424.65372857137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239-456B-BC8A-6D9507077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88263248"/>
        <c:axId val="1388249104"/>
      </c:barChart>
      <c:catAx>
        <c:axId val="138826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49104"/>
        <c:crosses val="autoZero"/>
        <c:auto val="1"/>
        <c:lblAlgn val="ctr"/>
        <c:lblOffset val="100"/>
        <c:noMultiLvlLbl val="0"/>
      </c:catAx>
      <c:valAx>
        <c:axId val="13882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and Total Daily Vehicle Miles Top 15 counites (2007-2021)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6"/>
          <c:order val="16"/>
          <c:tx>
            <c:strRef>
              <c:f>DVM!$R$1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DVM!$A$2:$A$71</c15:sqref>
                  </c15:fullRef>
                </c:ext>
              </c:extLst>
              <c:f>(DVM!$A$2,DVM!$A$23,DVM!$A$32,DVM!$A$37,DVM!$A$45,DVM!$A$48,DVM!$A$50,DVM!$A$53,DVM!$A$59,DVM!$A$61,DVM!$A$64:$A$66,DVM!$A$68:$A$69)</c:f>
              <c:strCache>
                <c:ptCount val="15"/>
                <c:pt idx="0">
                  <c:v>Andrews</c:v>
                </c:pt>
                <c:pt idx="1">
                  <c:v>Ector</c:v>
                </c:pt>
                <c:pt idx="2">
                  <c:v>Howard</c:v>
                </c:pt>
                <c:pt idx="3">
                  <c:v>Lubbock</c:v>
                </c:pt>
                <c:pt idx="4">
                  <c:v>Midland</c:v>
                </c:pt>
                <c:pt idx="5">
                  <c:v>Nolan</c:v>
                </c:pt>
                <c:pt idx="6">
                  <c:v>Pecos</c:v>
                </c:pt>
                <c:pt idx="7">
                  <c:v>Reeves</c:v>
                </c:pt>
                <c:pt idx="8">
                  <c:v>Hale</c:v>
                </c:pt>
                <c:pt idx="9">
                  <c:v>Taylor</c:v>
                </c:pt>
                <c:pt idx="10">
                  <c:v>Hudspeth</c:v>
                </c:pt>
                <c:pt idx="11">
                  <c:v>Randall</c:v>
                </c:pt>
                <c:pt idx="12">
                  <c:v>Tom Green</c:v>
                </c:pt>
                <c:pt idx="13">
                  <c:v>Potter</c:v>
                </c:pt>
                <c:pt idx="14">
                  <c:v>Ward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DVM!$R$2:$R$71</c15:sqref>
                  </c15:fullRef>
                </c:ext>
              </c:extLst>
              <c:f>(DVM!$R$2,DVM!$R$23,DVM!$R$32,DVM!$R$37,DVM!$R$45,DVM!$R$48,DVM!$R$50,DVM!$R$53,DVM!$R$59,DVM!$R$61,DVM!$R$64:$R$66,DVM!$R$68:$R$69)</c:f>
              <c:numCache>
                <c:formatCode>#,##0.000</c:formatCode>
                <c:ptCount val="15"/>
                <c:pt idx="0">
                  <c:v>817395.46546666662</c:v>
                </c:pt>
                <c:pt idx="1">
                  <c:v>3274165.6207999992</c:v>
                </c:pt>
                <c:pt idx="2">
                  <c:v>1274803.7025999997</c:v>
                </c:pt>
                <c:pt idx="3">
                  <c:v>5196202.2469999986</c:v>
                </c:pt>
                <c:pt idx="4">
                  <c:v>4051010.5568000004</c:v>
                </c:pt>
                <c:pt idx="5">
                  <c:v>1032098.9751333332</c:v>
                </c:pt>
                <c:pt idx="6">
                  <c:v>1151944.2793333335</c:v>
                </c:pt>
                <c:pt idx="7">
                  <c:v>1217669.3007333332</c:v>
                </c:pt>
                <c:pt idx="8">
                  <c:v>979977.72639999993</c:v>
                </c:pt>
                <c:pt idx="9">
                  <c:v>3127561.0371333333</c:v>
                </c:pt>
                <c:pt idx="10">
                  <c:v>1286307.0487333334</c:v>
                </c:pt>
                <c:pt idx="11">
                  <c:v>1985667.9586666669</c:v>
                </c:pt>
                <c:pt idx="12">
                  <c:v>2312139.8338666661</c:v>
                </c:pt>
                <c:pt idx="13">
                  <c:v>3193416.3338000001</c:v>
                </c:pt>
                <c:pt idx="14">
                  <c:v>859680.11533333338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ADB-4300-9A14-E0A394A17B3C}"/>
            </c:ext>
          </c:extLst>
        </c:ser>
        <c:ser>
          <c:idx val="17"/>
          <c:order val="17"/>
          <c:tx>
            <c:strRef>
              <c:f>DVM!$S$1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DVM!$A$2:$A$71</c15:sqref>
                  </c15:fullRef>
                </c:ext>
              </c:extLst>
              <c:f>(DVM!$A$2,DVM!$A$23,DVM!$A$32,DVM!$A$37,DVM!$A$45,DVM!$A$48,DVM!$A$50,DVM!$A$53,DVM!$A$59,DVM!$A$61,DVM!$A$64:$A$66,DVM!$A$68:$A$69)</c:f>
              <c:strCache>
                <c:ptCount val="15"/>
                <c:pt idx="0">
                  <c:v>Andrews</c:v>
                </c:pt>
                <c:pt idx="1">
                  <c:v>Ector</c:v>
                </c:pt>
                <c:pt idx="2">
                  <c:v>Howard</c:v>
                </c:pt>
                <c:pt idx="3">
                  <c:v>Lubbock</c:v>
                </c:pt>
                <c:pt idx="4">
                  <c:v>Midland</c:v>
                </c:pt>
                <c:pt idx="5">
                  <c:v>Nolan</c:v>
                </c:pt>
                <c:pt idx="6">
                  <c:v>Pecos</c:v>
                </c:pt>
                <c:pt idx="7">
                  <c:v>Reeves</c:v>
                </c:pt>
                <c:pt idx="8">
                  <c:v>Hale</c:v>
                </c:pt>
                <c:pt idx="9">
                  <c:v>Taylor</c:v>
                </c:pt>
                <c:pt idx="10">
                  <c:v>Hudspeth</c:v>
                </c:pt>
                <c:pt idx="11">
                  <c:v>Randall</c:v>
                </c:pt>
                <c:pt idx="12">
                  <c:v>Tom Green</c:v>
                </c:pt>
                <c:pt idx="13">
                  <c:v>Potter</c:v>
                </c:pt>
                <c:pt idx="14">
                  <c:v>Ward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DVM!$S$2:$S$71</c15:sqref>
                  </c15:fullRef>
                </c:ext>
              </c:extLst>
              <c:f>(DVM!$S$2,DVM!$S$23,DVM!$S$32,DVM!$S$37,DVM!$S$45,DVM!$S$48,DVM!$S$50,DVM!$S$53,DVM!$S$59,DVM!$S$61,DVM!$S$64:$S$66,DVM!$S$68:$S$69)</c:f>
              <c:numCache>
                <c:formatCode>#,##0.000</c:formatCode>
                <c:ptCount val="15"/>
                <c:pt idx="0">
                  <c:v>12260931.981999999</c:v>
                </c:pt>
                <c:pt idx="1">
                  <c:v>49112484.311999992</c:v>
                </c:pt>
                <c:pt idx="2">
                  <c:v>19122055.538999997</c:v>
                </c:pt>
                <c:pt idx="3">
                  <c:v>77943033.704999983</c:v>
                </c:pt>
                <c:pt idx="4">
                  <c:v>60765158.352000006</c:v>
                </c:pt>
                <c:pt idx="5">
                  <c:v>15481484.626999998</c:v>
                </c:pt>
                <c:pt idx="6">
                  <c:v>17279164.190000001</c:v>
                </c:pt>
                <c:pt idx="7">
                  <c:v>18265039.511</c:v>
                </c:pt>
                <c:pt idx="8">
                  <c:v>14699665.896</c:v>
                </c:pt>
                <c:pt idx="9">
                  <c:v>46913415.556999996</c:v>
                </c:pt>
                <c:pt idx="10">
                  <c:v>19294605.730999999</c:v>
                </c:pt>
                <c:pt idx="11">
                  <c:v>29785019.380000003</c:v>
                </c:pt>
                <c:pt idx="12">
                  <c:v>34682097.507999994</c:v>
                </c:pt>
                <c:pt idx="13">
                  <c:v>47901245.006999999</c:v>
                </c:pt>
                <c:pt idx="14">
                  <c:v>12895201.73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ADB-4300-9A14-E0A394A17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388271568"/>
        <c:axId val="1388286544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DVM!$B$1</c15:sqref>
                        </c15:formulaRef>
                      </c:ext>
                    </c:extLst>
                    <c:strCache>
                      <c:ptCount val="1"/>
                      <c:pt idx="0">
                        <c:v>2007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DVM!$A$2:$A$71</c15:sqref>
                        </c15:fullRef>
                        <c15:formulaRef>
                          <c15:sqref>(DVM!$A$2,DVM!$A$23,DVM!$A$32,DVM!$A$37,DVM!$A$45,DVM!$A$48,DVM!$A$50,DVM!$A$53,DVM!$A$59,DVM!$A$61,DVM!$A$64:$A$66,DVM!$A$68:$A$69)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Howard</c:v>
                      </c:pt>
                      <c:pt idx="3">
                        <c:v>Lubbock</c:v>
                      </c:pt>
                      <c:pt idx="4">
                        <c:v>Midland</c:v>
                      </c:pt>
                      <c:pt idx="5">
                        <c:v>Nolan</c:v>
                      </c:pt>
                      <c:pt idx="6">
                        <c:v>Pecos</c:v>
                      </c:pt>
                      <c:pt idx="7">
                        <c:v>Reeves</c:v>
                      </c:pt>
                      <c:pt idx="8">
                        <c:v>Hale</c:v>
                      </c:pt>
                      <c:pt idx="9">
                        <c:v>Taylor</c:v>
                      </c:pt>
                      <c:pt idx="10">
                        <c:v>Hudspeth</c:v>
                      </c:pt>
                      <c:pt idx="11">
                        <c:v>Randall</c:v>
                      </c:pt>
                      <c:pt idx="12">
                        <c:v>Tom Green</c:v>
                      </c:pt>
                      <c:pt idx="13">
                        <c:v>Potter</c:v>
                      </c:pt>
                      <c:pt idx="14">
                        <c:v>Ward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DVM!$B$2:$B$71</c15:sqref>
                        </c15:fullRef>
                        <c15:formulaRef>
                          <c15:sqref>(DVM!$B$2,DVM!$B$23,DVM!$B$32,DVM!$B$37,DVM!$B$45,DVM!$B$48,DVM!$B$50,DVM!$B$53,DVM!$B$59,DVM!$B$61,DVM!$B$64:$B$66,DVM!$B$68:$B$69)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622426.64500000002</c:v>
                      </c:pt>
                      <c:pt idx="1">
                        <c:v>3181737.9070000001</c:v>
                      </c:pt>
                      <c:pt idx="2">
                        <c:v>1212657.477</c:v>
                      </c:pt>
                      <c:pt idx="3">
                        <c:v>6006662.3799999999</c:v>
                      </c:pt>
                      <c:pt idx="4">
                        <c:v>3421450.27</c:v>
                      </c:pt>
                      <c:pt idx="5">
                        <c:v>936040.43799999997</c:v>
                      </c:pt>
                      <c:pt idx="6">
                        <c:v>1027261.428</c:v>
                      </c:pt>
                      <c:pt idx="7">
                        <c:v>821410.38</c:v>
                      </c:pt>
                      <c:pt idx="8">
                        <c:v>1086229.902</c:v>
                      </c:pt>
                      <c:pt idx="9">
                        <c:v>3917424.4309999999</c:v>
                      </c:pt>
                      <c:pt idx="10">
                        <c:v>1240629.679</c:v>
                      </c:pt>
                      <c:pt idx="11">
                        <c:v>2246682.0759999999</c:v>
                      </c:pt>
                      <c:pt idx="12">
                        <c:v>2170497.8509999998</c:v>
                      </c:pt>
                      <c:pt idx="13">
                        <c:v>3783910.5</c:v>
                      </c:pt>
                      <c:pt idx="14">
                        <c:v>659700.35800000001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ADB-4300-9A14-E0A394A17B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DVM!$C$1</c15:sqref>
                        </c15:formulaRef>
                      </c:ext>
                    </c:extLst>
                    <c:strCache>
                      <c:ptCount val="1"/>
                      <c:pt idx="0">
                        <c:v>2008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DVM!$A$2:$A$71</c15:sqref>
                        </c15:fullRef>
                        <c15:formulaRef>
                          <c15:sqref>(DVM!$A$2,DVM!$A$23,DVM!$A$32,DVM!$A$37,DVM!$A$45,DVM!$A$48,DVM!$A$50,DVM!$A$53,DVM!$A$59,DVM!$A$61,DVM!$A$64:$A$66,DVM!$A$68:$A$69)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Howard</c:v>
                      </c:pt>
                      <c:pt idx="3">
                        <c:v>Lubbock</c:v>
                      </c:pt>
                      <c:pt idx="4">
                        <c:v>Midland</c:v>
                      </c:pt>
                      <c:pt idx="5">
                        <c:v>Nolan</c:v>
                      </c:pt>
                      <c:pt idx="6">
                        <c:v>Pecos</c:v>
                      </c:pt>
                      <c:pt idx="7">
                        <c:v>Reeves</c:v>
                      </c:pt>
                      <c:pt idx="8">
                        <c:v>Hale</c:v>
                      </c:pt>
                      <c:pt idx="9">
                        <c:v>Taylor</c:v>
                      </c:pt>
                      <c:pt idx="10">
                        <c:v>Hudspeth</c:v>
                      </c:pt>
                      <c:pt idx="11">
                        <c:v>Randall</c:v>
                      </c:pt>
                      <c:pt idx="12">
                        <c:v>Tom Green</c:v>
                      </c:pt>
                      <c:pt idx="13">
                        <c:v>Potter</c:v>
                      </c:pt>
                      <c:pt idx="14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DVM!$C$2:$C$71</c15:sqref>
                        </c15:fullRef>
                        <c15:formulaRef>
                          <c15:sqref>(DVM!$C$2,DVM!$C$23,DVM!$C$32,DVM!$C$37,DVM!$C$45,DVM!$C$48,DVM!$C$50,DVM!$C$53,DVM!$C$59,DVM!$C$61,DVM!$C$64:$C$66,DVM!$C$68:$C$69)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648493.35600000003</c:v>
                      </c:pt>
                      <c:pt idx="1">
                        <c:v>3099158.3820000002</c:v>
                      </c:pt>
                      <c:pt idx="2">
                        <c:v>1219560.477</c:v>
                      </c:pt>
                      <c:pt idx="3">
                        <c:v>5661394.8660000004</c:v>
                      </c:pt>
                      <c:pt idx="4">
                        <c:v>3402073.7960000001</c:v>
                      </c:pt>
                      <c:pt idx="5">
                        <c:v>908498.87300000002</c:v>
                      </c:pt>
                      <c:pt idx="6">
                        <c:v>1013340.453</c:v>
                      </c:pt>
                      <c:pt idx="7">
                        <c:v>732512.81799999997</c:v>
                      </c:pt>
                      <c:pt idx="8">
                        <c:v>1008013.84</c:v>
                      </c:pt>
                      <c:pt idx="9">
                        <c:v>3783487.088</c:v>
                      </c:pt>
                      <c:pt idx="10">
                        <c:v>961371.51100000006</c:v>
                      </c:pt>
                      <c:pt idx="11">
                        <c:v>2188583.9870000002</c:v>
                      </c:pt>
                      <c:pt idx="12">
                        <c:v>2465290.233</c:v>
                      </c:pt>
                      <c:pt idx="13">
                        <c:v>3533156.608</c:v>
                      </c:pt>
                      <c:pt idx="14">
                        <c:v>528316.58700000006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ADB-4300-9A14-E0A394A17B3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DVM!$D$1</c15:sqref>
                        </c15:formulaRef>
                      </c:ext>
                    </c:extLst>
                    <c:strCache>
                      <c:ptCount val="1"/>
                      <c:pt idx="0">
                        <c:v>2009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DVM!$A$2:$A$71</c15:sqref>
                        </c15:fullRef>
                        <c15:formulaRef>
                          <c15:sqref>(DVM!$A$2,DVM!$A$23,DVM!$A$32,DVM!$A$37,DVM!$A$45,DVM!$A$48,DVM!$A$50,DVM!$A$53,DVM!$A$59,DVM!$A$61,DVM!$A$64:$A$66,DVM!$A$68:$A$69)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Howard</c:v>
                      </c:pt>
                      <c:pt idx="3">
                        <c:v>Lubbock</c:v>
                      </c:pt>
                      <c:pt idx="4">
                        <c:v>Midland</c:v>
                      </c:pt>
                      <c:pt idx="5">
                        <c:v>Nolan</c:v>
                      </c:pt>
                      <c:pt idx="6">
                        <c:v>Pecos</c:v>
                      </c:pt>
                      <c:pt idx="7">
                        <c:v>Reeves</c:v>
                      </c:pt>
                      <c:pt idx="8">
                        <c:v>Hale</c:v>
                      </c:pt>
                      <c:pt idx="9">
                        <c:v>Taylor</c:v>
                      </c:pt>
                      <c:pt idx="10">
                        <c:v>Hudspeth</c:v>
                      </c:pt>
                      <c:pt idx="11">
                        <c:v>Randall</c:v>
                      </c:pt>
                      <c:pt idx="12">
                        <c:v>Tom Green</c:v>
                      </c:pt>
                      <c:pt idx="13">
                        <c:v>Potter</c:v>
                      </c:pt>
                      <c:pt idx="14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DVM!$D$2:$D$71</c15:sqref>
                        </c15:fullRef>
                        <c15:formulaRef>
                          <c15:sqref>(DVM!$D$2,DVM!$D$23,DVM!$D$32,DVM!$D$37,DVM!$D$45,DVM!$D$48,DVM!$D$50,DVM!$D$53,DVM!$D$59,DVM!$D$61,DVM!$D$64:$D$66,DVM!$D$68:$D$69)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620924.826</c:v>
                      </c:pt>
                      <c:pt idx="1">
                        <c:v>2884975.071</c:v>
                      </c:pt>
                      <c:pt idx="2">
                        <c:v>1133459.99</c:v>
                      </c:pt>
                      <c:pt idx="3">
                        <c:v>5770334.3590000002</c:v>
                      </c:pt>
                      <c:pt idx="4">
                        <c:v>3275794.8480000002</c:v>
                      </c:pt>
                      <c:pt idx="5">
                        <c:v>918309.81599999999</c:v>
                      </c:pt>
                      <c:pt idx="6">
                        <c:v>1036822.789</c:v>
                      </c:pt>
                      <c:pt idx="7">
                        <c:v>734439.54599999997</c:v>
                      </c:pt>
                      <c:pt idx="8">
                        <c:v>1007088.666</c:v>
                      </c:pt>
                      <c:pt idx="9">
                        <c:v>3743313.824</c:v>
                      </c:pt>
                      <c:pt idx="10">
                        <c:v>1111815.77</c:v>
                      </c:pt>
                      <c:pt idx="11">
                        <c:v>2172119.5550000002</c:v>
                      </c:pt>
                      <c:pt idx="12">
                        <c:v>2519050.5589999999</c:v>
                      </c:pt>
                      <c:pt idx="13">
                        <c:v>3614179.15</c:v>
                      </c:pt>
                      <c:pt idx="14">
                        <c:v>497145.41200000001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ADB-4300-9A14-E0A394A17B3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DVM!$E$1</c15:sqref>
                        </c15:formulaRef>
                      </c:ext>
                    </c:extLst>
                    <c:strCache>
                      <c:ptCount val="1"/>
                      <c:pt idx="0">
                        <c:v>2010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DVM!$A$2:$A$71</c15:sqref>
                        </c15:fullRef>
                        <c15:formulaRef>
                          <c15:sqref>(DVM!$A$2,DVM!$A$23,DVM!$A$32,DVM!$A$37,DVM!$A$45,DVM!$A$48,DVM!$A$50,DVM!$A$53,DVM!$A$59,DVM!$A$61,DVM!$A$64:$A$66,DVM!$A$68:$A$69)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Howard</c:v>
                      </c:pt>
                      <c:pt idx="3">
                        <c:v>Lubbock</c:v>
                      </c:pt>
                      <c:pt idx="4">
                        <c:v>Midland</c:v>
                      </c:pt>
                      <c:pt idx="5">
                        <c:v>Nolan</c:v>
                      </c:pt>
                      <c:pt idx="6">
                        <c:v>Pecos</c:v>
                      </c:pt>
                      <c:pt idx="7">
                        <c:v>Reeves</c:v>
                      </c:pt>
                      <c:pt idx="8">
                        <c:v>Hale</c:v>
                      </c:pt>
                      <c:pt idx="9">
                        <c:v>Taylor</c:v>
                      </c:pt>
                      <c:pt idx="10">
                        <c:v>Hudspeth</c:v>
                      </c:pt>
                      <c:pt idx="11">
                        <c:v>Randall</c:v>
                      </c:pt>
                      <c:pt idx="12">
                        <c:v>Tom Green</c:v>
                      </c:pt>
                      <c:pt idx="13">
                        <c:v>Potter</c:v>
                      </c:pt>
                      <c:pt idx="14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DVM!$E$2:$E$71</c15:sqref>
                        </c15:fullRef>
                        <c15:formulaRef>
                          <c15:sqref>(DVM!$E$2,DVM!$E$23,DVM!$E$32,DVM!$E$37,DVM!$E$45,DVM!$E$48,DVM!$E$50,DVM!$E$53,DVM!$E$59,DVM!$E$61,DVM!$E$64:$E$66,DVM!$E$68:$E$69)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665120.97699999996</c:v>
                      </c:pt>
                      <c:pt idx="1">
                        <c:v>2849625.8360000001</c:v>
                      </c:pt>
                      <c:pt idx="2">
                        <c:v>1151250.6470000001</c:v>
                      </c:pt>
                      <c:pt idx="3">
                        <c:v>5715595.8339999998</c:v>
                      </c:pt>
                      <c:pt idx="4">
                        <c:v>3376805.44</c:v>
                      </c:pt>
                      <c:pt idx="5">
                        <c:v>921270.56</c:v>
                      </c:pt>
                      <c:pt idx="6">
                        <c:v>1060830.3740000001</c:v>
                      </c:pt>
                      <c:pt idx="7">
                        <c:v>743459.01</c:v>
                      </c:pt>
                      <c:pt idx="8">
                        <c:v>1070693.9269999999</c:v>
                      </c:pt>
                      <c:pt idx="9">
                        <c:v>3322232.307</c:v>
                      </c:pt>
                      <c:pt idx="10">
                        <c:v>1142725.382</c:v>
                      </c:pt>
                      <c:pt idx="11">
                        <c:v>2254851.5389999999</c:v>
                      </c:pt>
                      <c:pt idx="12">
                        <c:v>2583081.2009999999</c:v>
                      </c:pt>
                      <c:pt idx="13">
                        <c:v>3740390.9130000002</c:v>
                      </c:pt>
                      <c:pt idx="14">
                        <c:v>515290.78600000002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ADB-4300-9A14-E0A394A17B3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DVM!$F$1</c15:sqref>
                        </c15:formulaRef>
                      </c:ext>
                    </c:extLst>
                    <c:strCache>
                      <c:ptCount val="1"/>
                      <c:pt idx="0">
                        <c:v>2011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DVM!$A$2:$A$71</c15:sqref>
                        </c15:fullRef>
                        <c15:formulaRef>
                          <c15:sqref>(DVM!$A$2,DVM!$A$23,DVM!$A$32,DVM!$A$37,DVM!$A$45,DVM!$A$48,DVM!$A$50,DVM!$A$53,DVM!$A$59,DVM!$A$61,DVM!$A$64:$A$66,DVM!$A$68:$A$69)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Howard</c:v>
                      </c:pt>
                      <c:pt idx="3">
                        <c:v>Lubbock</c:v>
                      </c:pt>
                      <c:pt idx="4">
                        <c:v>Midland</c:v>
                      </c:pt>
                      <c:pt idx="5">
                        <c:v>Nolan</c:v>
                      </c:pt>
                      <c:pt idx="6">
                        <c:v>Pecos</c:v>
                      </c:pt>
                      <c:pt idx="7">
                        <c:v>Reeves</c:v>
                      </c:pt>
                      <c:pt idx="8">
                        <c:v>Hale</c:v>
                      </c:pt>
                      <c:pt idx="9">
                        <c:v>Taylor</c:v>
                      </c:pt>
                      <c:pt idx="10">
                        <c:v>Hudspeth</c:v>
                      </c:pt>
                      <c:pt idx="11">
                        <c:v>Randall</c:v>
                      </c:pt>
                      <c:pt idx="12">
                        <c:v>Tom Green</c:v>
                      </c:pt>
                      <c:pt idx="13">
                        <c:v>Potter</c:v>
                      </c:pt>
                      <c:pt idx="14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DVM!$F$2:$F$71</c15:sqref>
                        </c15:fullRef>
                        <c15:formulaRef>
                          <c15:sqref>(DVM!$F$2,DVM!$F$23,DVM!$F$32,DVM!$F$37,DVM!$F$45,DVM!$F$48,DVM!$F$50,DVM!$F$53,DVM!$F$59,DVM!$F$61,DVM!$F$64:$F$66,DVM!$F$68:$F$69)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760322.29200000002</c:v>
                      </c:pt>
                      <c:pt idx="1">
                        <c:v>3046680.4619999998</c:v>
                      </c:pt>
                      <c:pt idx="2">
                        <c:v>1107076.7420000001</c:v>
                      </c:pt>
                      <c:pt idx="3">
                        <c:v>5852910.8210000005</c:v>
                      </c:pt>
                      <c:pt idx="4">
                        <c:v>3797094.8870000001</c:v>
                      </c:pt>
                      <c:pt idx="5">
                        <c:v>845002.9</c:v>
                      </c:pt>
                      <c:pt idx="6">
                        <c:v>1036476.769</c:v>
                      </c:pt>
                      <c:pt idx="7">
                        <c:v>851418.98800000001</c:v>
                      </c:pt>
                      <c:pt idx="8">
                        <c:v>1033001.84</c:v>
                      </c:pt>
                      <c:pt idx="9">
                        <c:v>3259000.2760000001</c:v>
                      </c:pt>
                      <c:pt idx="10">
                        <c:v>1074916.777</c:v>
                      </c:pt>
                      <c:pt idx="11">
                        <c:v>2181731.2710000002</c:v>
                      </c:pt>
                      <c:pt idx="12">
                        <c:v>2477788.9730000002</c:v>
                      </c:pt>
                      <c:pt idx="13">
                        <c:v>3618766.72</c:v>
                      </c:pt>
                      <c:pt idx="14">
                        <c:v>601190.92200000002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ADB-4300-9A14-E0A394A17B3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DVM!$G$1</c15:sqref>
                        </c15:formulaRef>
                      </c:ext>
                    </c:extLst>
                    <c:strCache>
                      <c:ptCount val="1"/>
                      <c:pt idx="0">
                        <c:v>2012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DVM!$A$2:$A$71</c15:sqref>
                        </c15:fullRef>
                        <c15:formulaRef>
                          <c15:sqref>(DVM!$A$2,DVM!$A$23,DVM!$A$32,DVM!$A$37,DVM!$A$45,DVM!$A$48,DVM!$A$50,DVM!$A$53,DVM!$A$59,DVM!$A$61,DVM!$A$64:$A$66,DVM!$A$68:$A$69)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Howard</c:v>
                      </c:pt>
                      <c:pt idx="3">
                        <c:v>Lubbock</c:v>
                      </c:pt>
                      <c:pt idx="4">
                        <c:v>Midland</c:v>
                      </c:pt>
                      <c:pt idx="5">
                        <c:v>Nolan</c:v>
                      </c:pt>
                      <c:pt idx="6">
                        <c:v>Pecos</c:v>
                      </c:pt>
                      <c:pt idx="7">
                        <c:v>Reeves</c:v>
                      </c:pt>
                      <c:pt idx="8">
                        <c:v>Hale</c:v>
                      </c:pt>
                      <c:pt idx="9">
                        <c:v>Taylor</c:v>
                      </c:pt>
                      <c:pt idx="10">
                        <c:v>Hudspeth</c:v>
                      </c:pt>
                      <c:pt idx="11">
                        <c:v>Randall</c:v>
                      </c:pt>
                      <c:pt idx="12">
                        <c:v>Tom Green</c:v>
                      </c:pt>
                      <c:pt idx="13">
                        <c:v>Potter</c:v>
                      </c:pt>
                      <c:pt idx="14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DVM!$G$2:$G$71</c15:sqref>
                        </c15:fullRef>
                        <c15:formulaRef>
                          <c15:sqref>(DVM!$G$2,DVM!$G$23,DVM!$G$32,DVM!$G$37,DVM!$G$45,DVM!$G$48,DVM!$G$50,DVM!$G$53,DVM!$G$59,DVM!$G$61,DVM!$G$64:$G$66,DVM!$G$68:$G$69)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847226.09</c:v>
                      </c:pt>
                      <c:pt idx="1">
                        <c:v>3467859.7919999999</c:v>
                      </c:pt>
                      <c:pt idx="2">
                        <c:v>1179089.9469999999</c:v>
                      </c:pt>
                      <c:pt idx="3">
                        <c:v>5589778.4560000002</c:v>
                      </c:pt>
                      <c:pt idx="4">
                        <c:v>4082324.4380000001</c:v>
                      </c:pt>
                      <c:pt idx="5">
                        <c:v>880493.81</c:v>
                      </c:pt>
                      <c:pt idx="6">
                        <c:v>1029695.228</c:v>
                      </c:pt>
                      <c:pt idx="7">
                        <c:v>906934.451</c:v>
                      </c:pt>
                      <c:pt idx="8">
                        <c:v>950400.60699999996</c:v>
                      </c:pt>
                      <c:pt idx="9">
                        <c:v>3113508.27</c:v>
                      </c:pt>
                      <c:pt idx="10">
                        <c:v>1114601.656</c:v>
                      </c:pt>
                      <c:pt idx="11">
                        <c:v>2164973.9210000001</c:v>
                      </c:pt>
                      <c:pt idx="12">
                        <c:v>2511736.3909999998</c:v>
                      </c:pt>
                      <c:pt idx="13">
                        <c:v>3504956.1860000002</c:v>
                      </c:pt>
                      <c:pt idx="14">
                        <c:v>716507.87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ADB-4300-9A14-E0A394A17B3C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DVM!$H$1</c15:sqref>
                        </c15:formulaRef>
                      </c:ext>
                    </c:extLst>
                    <c:strCache>
                      <c:ptCount val="1"/>
                      <c:pt idx="0">
                        <c:v>2013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DVM!$A$2:$A$71</c15:sqref>
                        </c15:fullRef>
                        <c15:formulaRef>
                          <c15:sqref>(DVM!$A$2,DVM!$A$23,DVM!$A$32,DVM!$A$37,DVM!$A$45,DVM!$A$48,DVM!$A$50,DVM!$A$53,DVM!$A$59,DVM!$A$61,DVM!$A$64:$A$66,DVM!$A$68:$A$69)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Howard</c:v>
                      </c:pt>
                      <c:pt idx="3">
                        <c:v>Lubbock</c:v>
                      </c:pt>
                      <c:pt idx="4">
                        <c:v>Midland</c:v>
                      </c:pt>
                      <c:pt idx="5">
                        <c:v>Nolan</c:v>
                      </c:pt>
                      <c:pt idx="6">
                        <c:v>Pecos</c:v>
                      </c:pt>
                      <c:pt idx="7">
                        <c:v>Reeves</c:v>
                      </c:pt>
                      <c:pt idx="8">
                        <c:v>Hale</c:v>
                      </c:pt>
                      <c:pt idx="9">
                        <c:v>Taylor</c:v>
                      </c:pt>
                      <c:pt idx="10">
                        <c:v>Hudspeth</c:v>
                      </c:pt>
                      <c:pt idx="11">
                        <c:v>Randall</c:v>
                      </c:pt>
                      <c:pt idx="12">
                        <c:v>Tom Green</c:v>
                      </c:pt>
                      <c:pt idx="13">
                        <c:v>Potter</c:v>
                      </c:pt>
                      <c:pt idx="14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DVM!$H$2:$H$71</c15:sqref>
                        </c15:fullRef>
                        <c15:formulaRef>
                          <c15:sqref>(DVM!$H$2,DVM!$H$23,DVM!$H$32,DVM!$H$37,DVM!$H$45,DVM!$H$48,DVM!$H$50,DVM!$H$53,DVM!$H$59,DVM!$H$61,DVM!$H$64:$H$66,DVM!$H$68:$H$69)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995582.06799999997</c:v>
                      </c:pt>
                      <c:pt idx="1">
                        <c:v>3809766.4789999998</c:v>
                      </c:pt>
                      <c:pt idx="2">
                        <c:v>1278431.1540000001</c:v>
                      </c:pt>
                      <c:pt idx="3">
                        <c:v>5719593.9210000001</c:v>
                      </c:pt>
                      <c:pt idx="4">
                        <c:v>4823789.7029999997</c:v>
                      </c:pt>
                      <c:pt idx="5">
                        <c:v>956264.76500000001</c:v>
                      </c:pt>
                      <c:pt idx="6">
                        <c:v>1038606.299</c:v>
                      </c:pt>
                      <c:pt idx="7">
                        <c:v>1090035.3840000001</c:v>
                      </c:pt>
                      <c:pt idx="8">
                        <c:v>995175.35900000005</c:v>
                      </c:pt>
                      <c:pt idx="9">
                        <c:v>3239767.9840000002</c:v>
                      </c:pt>
                      <c:pt idx="10">
                        <c:v>1322905.666</c:v>
                      </c:pt>
                      <c:pt idx="11">
                        <c:v>2327614.2259999998</c:v>
                      </c:pt>
                      <c:pt idx="12">
                        <c:v>2650007.1379999998</c:v>
                      </c:pt>
                      <c:pt idx="13">
                        <c:v>3731421.3160000001</c:v>
                      </c:pt>
                      <c:pt idx="14">
                        <c:v>788775.89199999999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ADB-4300-9A14-E0A394A17B3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DVM!$I$1</c15:sqref>
                        </c15:formulaRef>
                      </c:ext>
                    </c:extLst>
                    <c:strCache>
                      <c:ptCount val="1"/>
                      <c:pt idx="0">
                        <c:v>2014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DVM!$A$2:$A$71</c15:sqref>
                        </c15:fullRef>
                        <c15:formulaRef>
                          <c15:sqref>(DVM!$A$2,DVM!$A$23,DVM!$A$32,DVM!$A$37,DVM!$A$45,DVM!$A$48,DVM!$A$50,DVM!$A$53,DVM!$A$59,DVM!$A$61,DVM!$A$64:$A$66,DVM!$A$68:$A$69)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Howard</c:v>
                      </c:pt>
                      <c:pt idx="3">
                        <c:v>Lubbock</c:v>
                      </c:pt>
                      <c:pt idx="4">
                        <c:v>Midland</c:v>
                      </c:pt>
                      <c:pt idx="5">
                        <c:v>Nolan</c:v>
                      </c:pt>
                      <c:pt idx="6">
                        <c:v>Pecos</c:v>
                      </c:pt>
                      <c:pt idx="7">
                        <c:v>Reeves</c:v>
                      </c:pt>
                      <c:pt idx="8">
                        <c:v>Hale</c:v>
                      </c:pt>
                      <c:pt idx="9">
                        <c:v>Taylor</c:v>
                      </c:pt>
                      <c:pt idx="10">
                        <c:v>Hudspeth</c:v>
                      </c:pt>
                      <c:pt idx="11">
                        <c:v>Randall</c:v>
                      </c:pt>
                      <c:pt idx="12">
                        <c:v>Tom Green</c:v>
                      </c:pt>
                      <c:pt idx="13">
                        <c:v>Potter</c:v>
                      </c:pt>
                      <c:pt idx="14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DVM!$I$2:$I$71</c15:sqref>
                        </c15:fullRef>
                        <c15:formulaRef>
                          <c15:sqref>(DVM!$I$2,DVM!$I$23,DVM!$I$32,DVM!$I$37,DVM!$I$45,DVM!$I$48,DVM!$I$50,DVM!$I$53,DVM!$I$59,DVM!$I$61,DVM!$I$64:$I$66,DVM!$I$68:$I$69)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1083483.25</c:v>
                      </c:pt>
                      <c:pt idx="1">
                        <c:v>3857944.6379999998</c:v>
                      </c:pt>
                      <c:pt idx="2">
                        <c:v>1395262.2039999999</c:v>
                      </c:pt>
                      <c:pt idx="3">
                        <c:v>5456234.824</c:v>
                      </c:pt>
                      <c:pt idx="4">
                        <c:v>4696162.5269999998</c:v>
                      </c:pt>
                      <c:pt idx="5">
                        <c:v>1066456.04</c:v>
                      </c:pt>
                      <c:pt idx="6">
                        <c:v>1098138.379</c:v>
                      </c:pt>
                      <c:pt idx="7">
                        <c:v>1263737.7050000001</c:v>
                      </c:pt>
                      <c:pt idx="8">
                        <c:v>918296.777</c:v>
                      </c:pt>
                      <c:pt idx="9">
                        <c:v>3194612.736</c:v>
                      </c:pt>
                      <c:pt idx="10">
                        <c:v>1292505.983</c:v>
                      </c:pt>
                      <c:pt idx="11">
                        <c:v>2165441.98</c:v>
                      </c:pt>
                      <c:pt idx="12">
                        <c:v>2722013.5630000001</c:v>
                      </c:pt>
                      <c:pt idx="13">
                        <c:v>3220317.7990000001</c:v>
                      </c:pt>
                      <c:pt idx="14">
                        <c:v>837765.74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ADB-4300-9A14-E0A394A17B3C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DVM!$J$1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DVM!$A$2:$A$71</c15:sqref>
                        </c15:fullRef>
                        <c15:formulaRef>
                          <c15:sqref>(DVM!$A$2,DVM!$A$23,DVM!$A$32,DVM!$A$37,DVM!$A$45,DVM!$A$48,DVM!$A$50,DVM!$A$53,DVM!$A$59,DVM!$A$61,DVM!$A$64:$A$66,DVM!$A$68:$A$69)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Howard</c:v>
                      </c:pt>
                      <c:pt idx="3">
                        <c:v>Lubbock</c:v>
                      </c:pt>
                      <c:pt idx="4">
                        <c:v>Midland</c:v>
                      </c:pt>
                      <c:pt idx="5">
                        <c:v>Nolan</c:v>
                      </c:pt>
                      <c:pt idx="6">
                        <c:v>Pecos</c:v>
                      </c:pt>
                      <c:pt idx="7">
                        <c:v>Reeves</c:v>
                      </c:pt>
                      <c:pt idx="8">
                        <c:v>Hale</c:v>
                      </c:pt>
                      <c:pt idx="9">
                        <c:v>Taylor</c:v>
                      </c:pt>
                      <c:pt idx="10">
                        <c:v>Hudspeth</c:v>
                      </c:pt>
                      <c:pt idx="11">
                        <c:v>Randall</c:v>
                      </c:pt>
                      <c:pt idx="12">
                        <c:v>Tom Green</c:v>
                      </c:pt>
                      <c:pt idx="13">
                        <c:v>Potter</c:v>
                      </c:pt>
                      <c:pt idx="14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DVM!$J$2:$J$71</c15:sqref>
                        </c15:fullRef>
                        <c15:formulaRef>
                          <c15:sqref>(DVM!$J$2,DVM!$J$23,DVM!$J$32,DVM!$J$37,DVM!$J$45,DVM!$J$48,DVM!$J$50,DVM!$J$53,DVM!$J$59,DVM!$J$61,DVM!$J$64:$J$66,DVM!$J$68:$J$69)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972111.81099999999</c:v>
                      </c:pt>
                      <c:pt idx="1">
                        <c:v>3963437.7310000001</c:v>
                      </c:pt>
                      <c:pt idx="2">
                        <c:v>1399800.507</c:v>
                      </c:pt>
                      <c:pt idx="3">
                        <c:v>6009556.676</c:v>
                      </c:pt>
                      <c:pt idx="4">
                        <c:v>4690378.9620000003</c:v>
                      </c:pt>
                      <c:pt idx="5">
                        <c:v>1115656.8559999999</c:v>
                      </c:pt>
                      <c:pt idx="6">
                        <c:v>1231036.243</c:v>
                      </c:pt>
                      <c:pt idx="7">
                        <c:v>1301577.4620000001</c:v>
                      </c:pt>
                      <c:pt idx="8">
                        <c:v>1076462.794</c:v>
                      </c:pt>
                      <c:pt idx="9">
                        <c:v>3264399.11</c:v>
                      </c:pt>
                      <c:pt idx="10">
                        <c:v>1029649.654</c:v>
                      </c:pt>
                      <c:pt idx="11">
                        <c:v>2282872.1839999999</c:v>
                      </c:pt>
                      <c:pt idx="12">
                        <c:v>2676179.8909999998</c:v>
                      </c:pt>
                      <c:pt idx="13">
                        <c:v>3307418.71</c:v>
                      </c:pt>
                      <c:pt idx="14">
                        <c:v>834457.45499999996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ADB-4300-9A14-E0A394A17B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DVM!$K$1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DVM!$A$2:$A$71</c15:sqref>
                        </c15:fullRef>
                        <c15:formulaRef>
                          <c15:sqref>(DVM!$A$2,DVM!$A$23,DVM!$A$32,DVM!$A$37,DVM!$A$45,DVM!$A$48,DVM!$A$50,DVM!$A$53,DVM!$A$59,DVM!$A$61,DVM!$A$64:$A$66,DVM!$A$68:$A$69)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Howard</c:v>
                      </c:pt>
                      <c:pt idx="3">
                        <c:v>Lubbock</c:v>
                      </c:pt>
                      <c:pt idx="4">
                        <c:v>Midland</c:v>
                      </c:pt>
                      <c:pt idx="5">
                        <c:v>Nolan</c:v>
                      </c:pt>
                      <c:pt idx="6">
                        <c:v>Pecos</c:v>
                      </c:pt>
                      <c:pt idx="7">
                        <c:v>Reeves</c:v>
                      </c:pt>
                      <c:pt idx="8">
                        <c:v>Hale</c:v>
                      </c:pt>
                      <c:pt idx="9">
                        <c:v>Taylor</c:v>
                      </c:pt>
                      <c:pt idx="10">
                        <c:v>Hudspeth</c:v>
                      </c:pt>
                      <c:pt idx="11">
                        <c:v>Randall</c:v>
                      </c:pt>
                      <c:pt idx="12">
                        <c:v>Tom Green</c:v>
                      </c:pt>
                      <c:pt idx="13">
                        <c:v>Potter</c:v>
                      </c:pt>
                      <c:pt idx="14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DVM!$K$2:$K$71</c15:sqref>
                        </c15:fullRef>
                        <c15:formulaRef>
                          <c15:sqref>(DVM!$K$2,DVM!$K$23,DVM!$K$32,DVM!$K$37,DVM!$K$45,DVM!$K$48,DVM!$K$50,DVM!$K$53,DVM!$K$59,DVM!$K$61,DVM!$K$64:$K$66,DVM!$K$68:$K$69)</c15:sqref>
                        </c15:formulaRef>
                      </c:ext>
                    </c:extLst>
                    <c:numCache>
                      <c:formatCode>_(* #,##0.000_);_(* \(#,##0.000\);_(* "-"??_);_(@_)</c:formatCode>
                      <c:ptCount val="15"/>
                      <c:pt idx="0">
                        <c:v>802672.88600000006</c:v>
                      </c:pt>
                      <c:pt idx="1">
                        <c:v>3756583.4410000001</c:v>
                      </c:pt>
                      <c:pt idx="2">
                        <c:v>1369657.602</c:v>
                      </c:pt>
                      <c:pt idx="3" formatCode="#,##0.000">
                        <c:v>6140281.9359999998</c:v>
                      </c:pt>
                      <c:pt idx="4">
                        <c:v>4603901.2489999998</c:v>
                      </c:pt>
                      <c:pt idx="5">
                        <c:v>1128353.7109999999</c:v>
                      </c:pt>
                      <c:pt idx="6">
                        <c:v>1228080.453</c:v>
                      </c:pt>
                      <c:pt idx="7">
                        <c:v>1328845.727</c:v>
                      </c:pt>
                      <c:pt idx="8">
                        <c:v>1071042.7180000001</c:v>
                      </c:pt>
                      <c:pt idx="9" formatCode="_(* #,##0.00_);_(* \(#,##0.00\);_(* &quot;-&quot;??_);_(@_)">
                        <c:v>3369086.128</c:v>
                      </c:pt>
                      <c:pt idx="10" formatCode="General">
                        <c:v>1349955.3759999999</c:v>
                      </c:pt>
                      <c:pt idx="11">
                        <c:v>2281939.773</c:v>
                      </c:pt>
                      <c:pt idx="12">
                        <c:v>2710508.7439999999</c:v>
                      </c:pt>
                      <c:pt idx="13">
                        <c:v>3222648.4169999999</c:v>
                      </c:pt>
                      <c:pt idx="14">
                        <c:v>929141.24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ADB-4300-9A14-E0A394A17B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DVM!$L$1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DVM!$A$2:$A$71</c15:sqref>
                        </c15:fullRef>
                        <c15:formulaRef>
                          <c15:sqref>(DVM!$A$2,DVM!$A$23,DVM!$A$32,DVM!$A$37,DVM!$A$45,DVM!$A$48,DVM!$A$50,DVM!$A$53,DVM!$A$59,DVM!$A$61,DVM!$A$64:$A$66,DVM!$A$68:$A$69)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Howard</c:v>
                      </c:pt>
                      <c:pt idx="3">
                        <c:v>Lubbock</c:v>
                      </c:pt>
                      <c:pt idx="4">
                        <c:v>Midland</c:v>
                      </c:pt>
                      <c:pt idx="5">
                        <c:v>Nolan</c:v>
                      </c:pt>
                      <c:pt idx="6">
                        <c:v>Pecos</c:v>
                      </c:pt>
                      <c:pt idx="7">
                        <c:v>Reeves</c:v>
                      </c:pt>
                      <c:pt idx="8">
                        <c:v>Hale</c:v>
                      </c:pt>
                      <c:pt idx="9">
                        <c:v>Taylor</c:v>
                      </c:pt>
                      <c:pt idx="10">
                        <c:v>Hudspeth</c:v>
                      </c:pt>
                      <c:pt idx="11">
                        <c:v>Randall</c:v>
                      </c:pt>
                      <c:pt idx="12">
                        <c:v>Tom Green</c:v>
                      </c:pt>
                      <c:pt idx="13">
                        <c:v>Potter</c:v>
                      </c:pt>
                      <c:pt idx="14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DVM!$L$2:$L$71</c15:sqref>
                        </c15:fullRef>
                        <c15:formulaRef>
                          <c15:sqref>(DVM!$L$2,DVM!$L$23,DVM!$L$32,DVM!$L$37,DVM!$L$45,DVM!$L$48,DVM!$L$50,DVM!$L$53,DVM!$L$59,DVM!$L$61,DVM!$L$64:$L$66,DVM!$L$68:$L$69)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644744.45400000003</c:v>
                      </c:pt>
                      <c:pt idx="1">
                        <c:v>2572496.9530000002</c:v>
                      </c:pt>
                      <c:pt idx="2">
                        <c:v>1171218.4850000001</c:v>
                      </c:pt>
                      <c:pt idx="3">
                        <c:v>3977189.3769999999</c:v>
                      </c:pt>
                      <c:pt idx="4">
                        <c:v>3485365.3829999999</c:v>
                      </c:pt>
                      <c:pt idx="5">
                        <c:v>1068286.442</c:v>
                      </c:pt>
                      <c:pt idx="6">
                        <c:v>1148016.67</c:v>
                      </c:pt>
                      <c:pt idx="7">
                        <c:v>1271638.4350000001</c:v>
                      </c:pt>
                      <c:pt idx="8">
                        <c:v>892414.64399999997</c:v>
                      </c:pt>
                      <c:pt idx="9">
                        <c:v>2444748.4619999998</c:v>
                      </c:pt>
                      <c:pt idx="10">
                        <c:v>1340225.7039999999</c:v>
                      </c:pt>
                      <c:pt idx="11">
                        <c:v>1432980.3470000001</c:v>
                      </c:pt>
                      <c:pt idx="12">
                        <c:v>1815814.811</c:v>
                      </c:pt>
                      <c:pt idx="13">
                        <c:v>2464423.6719999998</c:v>
                      </c:pt>
                      <c:pt idx="14">
                        <c:v>869569.53500000003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ADB-4300-9A14-E0A394A17B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DVM!$M$1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DVM!$A$2:$A$71</c15:sqref>
                        </c15:fullRef>
                        <c15:formulaRef>
                          <c15:sqref>(DVM!$A$2,DVM!$A$23,DVM!$A$32,DVM!$A$37,DVM!$A$45,DVM!$A$48,DVM!$A$50,DVM!$A$53,DVM!$A$59,DVM!$A$61,DVM!$A$64:$A$66,DVM!$A$68:$A$69)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Howard</c:v>
                      </c:pt>
                      <c:pt idx="3">
                        <c:v>Lubbock</c:v>
                      </c:pt>
                      <c:pt idx="4">
                        <c:v>Midland</c:v>
                      </c:pt>
                      <c:pt idx="5">
                        <c:v>Nolan</c:v>
                      </c:pt>
                      <c:pt idx="6">
                        <c:v>Pecos</c:v>
                      </c:pt>
                      <c:pt idx="7">
                        <c:v>Reeves</c:v>
                      </c:pt>
                      <c:pt idx="8">
                        <c:v>Hale</c:v>
                      </c:pt>
                      <c:pt idx="9">
                        <c:v>Taylor</c:v>
                      </c:pt>
                      <c:pt idx="10">
                        <c:v>Hudspeth</c:v>
                      </c:pt>
                      <c:pt idx="11">
                        <c:v>Randall</c:v>
                      </c:pt>
                      <c:pt idx="12">
                        <c:v>Tom Green</c:v>
                      </c:pt>
                      <c:pt idx="13">
                        <c:v>Potter</c:v>
                      </c:pt>
                      <c:pt idx="14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DVM!$M$2:$M$71</c15:sqref>
                        </c15:fullRef>
                        <c15:formulaRef>
                          <c15:sqref>(DVM!$M$2,DVM!$M$23,DVM!$M$32,DVM!$M$37,DVM!$M$45,DVM!$M$48,DVM!$M$50,DVM!$M$53,DVM!$M$59,DVM!$M$61,DVM!$M$64:$M$66,DVM!$M$68:$M$69)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748298.22699999996</c:v>
                      </c:pt>
                      <c:pt idx="1">
                        <c:v>2998994.9909999999</c:v>
                      </c:pt>
                      <c:pt idx="2">
                        <c:v>1328675.0930000001</c:v>
                      </c:pt>
                      <c:pt idx="3">
                        <c:v>4060813.1230000001</c:v>
                      </c:pt>
                      <c:pt idx="4">
                        <c:v>4159489.6009999998</c:v>
                      </c:pt>
                      <c:pt idx="5">
                        <c:v>1146814.189</c:v>
                      </c:pt>
                      <c:pt idx="6">
                        <c:v>1349906.2439999999</c:v>
                      </c:pt>
                      <c:pt idx="7">
                        <c:v>1743468.057</c:v>
                      </c:pt>
                      <c:pt idx="8">
                        <c:v>908996.19799999997</c:v>
                      </c:pt>
                      <c:pt idx="9">
                        <c:v>2554537.5830000001</c:v>
                      </c:pt>
                      <c:pt idx="10">
                        <c:v>1470618.3770000001</c:v>
                      </c:pt>
                      <c:pt idx="11">
                        <c:v>1513355.4310000001</c:v>
                      </c:pt>
                      <c:pt idx="12">
                        <c:v>1837795.8540000001</c:v>
                      </c:pt>
                      <c:pt idx="13">
                        <c:v>2571947.503</c:v>
                      </c:pt>
                      <c:pt idx="14">
                        <c:v>1205307.0730000001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ADB-4300-9A14-E0A394A17B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DVM!$N$1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DVM!$A$2:$A$71</c15:sqref>
                        </c15:fullRef>
                        <c15:formulaRef>
                          <c15:sqref>(DVM!$A$2,DVM!$A$23,DVM!$A$32,DVM!$A$37,DVM!$A$45,DVM!$A$48,DVM!$A$50,DVM!$A$53,DVM!$A$59,DVM!$A$61,DVM!$A$64:$A$66,DVM!$A$68:$A$69)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Howard</c:v>
                      </c:pt>
                      <c:pt idx="3">
                        <c:v>Lubbock</c:v>
                      </c:pt>
                      <c:pt idx="4">
                        <c:v>Midland</c:v>
                      </c:pt>
                      <c:pt idx="5">
                        <c:v>Nolan</c:v>
                      </c:pt>
                      <c:pt idx="6">
                        <c:v>Pecos</c:v>
                      </c:pt>
                      <c:pt idx="7">
                        <c:v>Reeves</c:v>
                      </c:pt>
                      <c:pt idx="8">
                        <c:v>Hale</c:v>
                      </c:pt>
                      <c:pt idx="9">
                        <c:v>Taylor</c:v>
                      </c:pt>
                      <c:pt idx="10">
                        <c:v>Hudspeth</c:v>
                      </c:pt>
                      <c:pt idx="11">
                        <c:v>Randall</c:v>
                      </c:pt>
                      <c:pt idx="12">
                        <c:v>Tom Green</c:v>
                      </c:pt>
                      <c:pt idx="13">
                        <c:v>Potter</c:v>
                      </c:pt>
                      <c:pt idx="14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DVM!$N$2:$N$71</c15:sqref>
                        </c15:fullRef>
                        <c15:formulaRef>
                          <c15:sqref>(DVM!$N$2,DVM!$N$23,DVM!$N$32,DVM!$N$37,DVM!$N$45,DVM!$N$48,DVM!$N$50,DVM!$N$53,DVM!$N$59,DVM!$N$61,DVM!$N$64:$N$66,DVM!$N$68:$N$69)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973405.06</c:v>
                      </c:pt>
                      <c:pt idx="1">
                        <c:v>3301755.9219999998</c:v>
                      </c:pt>
                      <c:pt idx="2">
                        <c:v>1432779.66</c:v>
                      </c:pt>
                      <c:pt idx="3">
                        <c:v>3983902.1069999998</c:v>
                      </c:pt>
                      <c:pt idx="4">
                        <c:v>4566802.5970000001</c:v>
                      </c:pt>
                      <c:pt idx="5">
                        <c:v>1231837.902</c:v>
                      </c:pt>
                      <c:pt idx="6">
                        <c:v>1412866.013</c:v>
                      </c:pt>
                      <c:pt idx="7">
                        <c:v>1966956.095</c:v>
                      </c:pt>
                      <c:pt idx="8">
                        <c:v>905016.98499999999</c:v>
                      </c:pt>
                      <c:pt idx="9">
                        <c:v>2622816.6430000002</c:v>
                      </c:pt>
                      <c:pt idx="10">
                        <c:v>1612970.3910000001</c:v>
                      </c:pt>
                      <c:pt idx="11">
                        <c:v>1497401.2790000001</c:v>
                      </c:pt>
                      <c:pt idx="12">
                        <c:v>1880942.469</c:v>
                      </c:pt>
                      <c:pt idx="13">
                        <c:v>2534765.1529999999</c:v>
                      </c:pt>
                      <c:pt idx="14">
                        <c:v>1296929.2479999999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ADB-4300-9A14-E0A394A17B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DVM!$O$1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DVM!$A$2:$A$71</c15:sqref>
                        </c15:fullRef>
                        <c15:formulaRef>
                          <c15:sqref>(DVM!$A$2,DVM!$A$23,DVM!$A$32,DVM!$A$37,DVM!$A$45,DVM!$A$48,DVM!$A$50,DVM!$A$53,DVM!$A$59,DVM!$A$61,DVM!$A$64:$A$66,DVM!$A$68:$A$69)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Howard</c:v>
                      </c:pt>
                      <c:pt idx="3">
                        <c:v>Lubbock</c:v>
                      </c:pt>
                      <c:pt idx="4">
                        <c:v>Midland</c:v>
                      </c:pt>
                      <c:pt idx="5">
                        <c:v>Nolan</c:v>
                      </c:pt>
                      <c:pt idx="6">
                        <c:v>Pecos</c:v>
                      </c:pt>
                      <c:pt idx="7">
                        <c:v>Reeves</c:v>
                      </c:pt>
                      <c:pt idx="8">
                        <c:v>Hale</c:v>
                      </c:pt>
                      <c:pt idx="9">
                        <c:v>Taylor</c:v>
                      </c:pt>
                      <c:pt idx="10">
                        <c:v>Hudspeth</c:v>
                      </c:pt>
                      <c:pt idx="11">
                        <c:v>Randall</c:v>
                      </c:pt>
                      <c:pt idx="12">
                        <c:v>Tom Green</c:v>
                      </c:pt>
                      <c:pt idx="13">
                        <c:v>Potter</c:v>
                      </c:pt>
                      <c:pt idx="14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DVM!$O$2:$O$71</c15:sqref>
                        </c15:fullRef>
                        <c15:formulaRef>
                          <c15:sqref>(DVM!$O$2,DVM!$O$23,DVM!$O$32,DVM!$O$37,DVM!$O$45,DVM!$O$48,DVM!$O$50,DVM!$O$53,DVM!$O$59,DVM!$O$61,DVM!$O$64:$O$66,DVM!$O$68:$O$69)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1034777.394</c:v>
                      </c:pt>
                      <c:pt idx="1">
                        <c:v>3428544.6719999998</c:v>
                      </c:pt>
                      <c:pt idx="2">
                        <c:v>1527118.334</c:v>
                      </c:pt>
                      <c:pt idx="3">
                        <c:v>4137571.372</c:v>
                      </c:pt>
                      <c:pt idx="4">
                        <c:v>4548594.8020000001</c:v>
                      </c:pt>
                      <c:pt idx="5">
                        <c:v>1282079.8959999999</c:v>
                      </c:pt>
                      <c:pt idx="6">
                        <c:v>1345185.7180000001</c:v>
                      </c:pt>
                      <c:pt idx="7">
                        <c:v>1884670.827</c:v>
                      </c:pt>
                      <c:pt idx="8">
                        <c:v>916566</c:v>
                      </c:pt>
                      <c:pt idx="9">
                        <c:v>2657940.38</c:v>
                      </c:pt>
                      <c:pt idx="10">
                        <c:v>1716004.44</c:v>
                      </c:pt>
                      <c:pt idx="11">
                        <c:v>1570319.4890000001</c:v>
                      </c:pt>
                      <c:pt idx="12">
                        <c:v>1909473.666</c:v>
                      </c:pt>
                      <c:pt idx="13">
                        <c:v>2490549.7919999999</c:v>
                      </c:pt>
                      <c:pt idx="14">
                        <c:v>1389667.9269999999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ADB-4300-9A14-E0A394A17B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DVM!$P$1</c15:sqref>
                        </c15:formulaRef>
                      </c:ext>
                    </c:extLst>
                    <c:strCache>
                      <c:ptCount val="1"/>
                      <c:pt idx="0">
                        <c:v>2021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DVM!$A$2:$A$71</c15:sqref>
                        </c15:fullRef>
                        <c15:formulaRef>
                          <c15:sqref>(DVM!$A$2,DVM!$A$23,DVM!$A$32,DVM!$A$37,DVM!$A$45,DVM!$A$48,DVM!$A$50,DVM!$A$53,DVM!$A$59,DVM!$A$61,DVM!$A$64:$A$66,DVM!$A$68:$A$69)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Howard</c:v>
                      </c:pt>
                      <c:pt idx="3">
                        <c:v>Lubbock</c:v>
                      </c:pt>
                      <c:pt idx="4">
                        <c:v>Midland</c:v>
                      </c:pt>
                      <c:pt idx="5">
                        <c:v>Nolan</c:v>
                      </c:pt>
                      <c:pt idx="6">
                        <c:v>Pecos</c:v>
                      </c:pt>
                      <c:pt idx="7">
                        <c:v>Reeves</c:v>
                      </c:pt>
                      <c:pt idx="8">
                        <c:v>Hale</c:v>
                      </c:pt>
                      <c:pt idx="9">
                        <c:v>Taylor</c:v>
                      </c:pt>
                      <c:pt idx="10">
                        <c:v>Hudspeth</c:v>
                      </c:pt>
                      <c:pt idx="11">
                        <c:v>Randall</c:v>
                      </c:pt>
                      <c:pt idx="12">
                        <c:v>Tom Green</c:v>
                      </c:pt>
                      <c:pt idx="13">
                        <c:v>Potter</c:v>
                      </c:pt>
                      <c:pt idx="14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DVM!$P$2:$P$71</c15:sqref>
                        </c15:fullRef>
                        <c15:formulaRef>
                          <c15:sqref>(DVM!$P$2,DVM!$P$23,DVM!$P$32,DVM!$P$37,DVM!$P$45,DVM!$P$48,DVM!$P$50,DVM!$P$53,DVM!$P$59,DVM!$P$61,DVM!$P$64:$P$66,DVM!$P$68:$P$69)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841342.64599999995</c:v>
                      </c:pt>
                      <c:pt idx="1">
                        <c:v>2892922.0350000001</c:v>
                      </c:pt>
                      <c:pt idx="2">
                        <c:v>1216017.22</c:v>
                      </c:pt>
                      <c:pt idx="3">
                        <c:v>3861213.6529999999</c:v>
                      </c:pt>
                      <c:pt idx="4">
                        <c:v>3835129.8489999999</c:v>
                      </c:pt>
                      <c:pt idx="5">
                        <c:v>1076118.429</c:v>
                      </c:pt>
                      <c:pt idx="6">
                        <c:v>1222901.1299999999</c:v>
                      </c:pt>
                      <c:pt idx="7">
                        <c:v>1623934.6259999999</c:v>
                      </c:pt>
                      <c:pt idx="8">
                        <c:v>860265.63899999997</c:v>
                      </c:pt>
                      <c:pt idx="9">
                        <c:v>2426540.335</c:v>
                      </c:pt>
                      <c:pt idx="10">
                        <c:v>1513709.365</c:v>
                      </c:pt>
                      <c:pt idx="11">
                        <c:v>1504152.3219999999</c:v>
                      </c:pt>
                      <c:pt idx="12">
                        <c:v>1751916.1640000001</c:v>
                      </c:pt>
                      <c:pt idx="13">
                        <c:v>2562392.568</c:v>
                      </c:pt>
                      <c:pt idx="14">
                        <c:v>1225435.6850000001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ADB-4300-9A14-E0A394A17B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DVM!$Q$1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DVM!$A$2:$A$71</c15:sqref>
                        </c15:fullRef>
                        <c15:formulaRef>
                          <c15:sqref>(DVM!$A$2,DVM!$A$23,DVM!$A$32,DVM!$A$37,DVM!$A$45,DVM!$A$48,DVM!$A$50,DVM!$A$53,DVM!$A$59,DVM!$A$61,DVM!$A$64:$A$66,DVM!$A$68:$A$69)</c15:sqref>
                        </c15:formulaRef>
                      </c:ext>
                    </c:extLst>
                    <c:strCache>
                      <c:ptCount val="15"/>
                      <c:pt idx="0">
                        <c:v>Andrews</c:v>
                      </c:pt>
                      <c:pt idx="1">
                        <c:v>Ector</c:v>
                      </c:pt>
                      <c:pt idx="2">
                        <c:v>Howard</c:v>
                      </c:pt>
                      <c:pt idx="3">
                        <c:v>Lubbock</c:v>
                      </c:pt>
                      <c:pt idx="4">
                        <c:v>Midland</c:v>
                      </c:pt>
                      <c:pt idx="5">
                        <c:v>Nolan</c:v>
                      </c:pt>
                      <c:pt idx="6">
                        <c:v>Pecos</c:v>
                      </c:pt>
                      <c:pt idx="7">
                        <c:v>Reeves</c:v>
                      </c:pt>
                      <c:pt idx="8">
                        <c:v>Hale</c:v>
                      </c:pt>
                      <c:pt idx="9">
                        <c:v>Taylor</c:v>
                      </c:pt>
                      <c:pt idx="10">
                        <c:v>Hudspeth</c:v>
                      </c:pt>
                      <c:pt idx="11">
                        <c:v>Randall</c:v>
                      </c:pt>
                      <c:pt idx="12">
                        <c:v>Tom Green</c:v>
                      </c:pt>
                      <c:pt idx="13">
                        <c:v>Potter</c:v>
                      </c:pt>
                      <c:pt idx="14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DVM!$Q$2:$Q$71</c15:sqref>
                        </c15:fullRef>
                        <c15:formulaRef>
                          <c15:sqref>(DVM!$Q$2,DVM!$Q$23,DVM!$Q$32,DVM!$Q$37,DVM!$Q$45,DVM!$Q$48,DVM!$Q$50,DVM!$Q$53,DVM!$Q$59,DVM!$Q$61,DVM!$Q$64:$Q$66,DVM!$Q$68:$Q$69)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ADB-4300-9A14-E0A394A17B3C}"/>
                  </c:ext>
                </c:extLst>
              </c15:ser>
            </c15:filteredBarSeries>
          </c:ext>
        </c:extLst>
      </c:bar3DChart>
      <c:catAx>
        <c:axId val="138827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86544"/>
        <c:crosses val="autoZero"/>
        <c:auto val="1"/>
        <c:lblAlgn val="ctr"/>
        <c:lblOffset val="100"/>
        <c:noMultiLvlLbl val="0"/>
      </c:catAx>
      <c:valAx>
        <c:axId val="138828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7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Force Comparison chart(2007-2021)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'Labor Force'!$A$2</c:f>
              <c:strCache>
                <c:ptCount val="1"/>
                <c:pt idx="0">
                  <c:v>Andrews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'Labor Force'!$B$1:$S$1</c:f>
              <c:strCach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 2,021 </c:v>
                </c:pt>
                <c:pt idx="16">
                  <c:v>Average</c:v>
                </c:pt>
                <c:pt idx="17">
                  <c:v>Total</c:v>
                </c:pt>
              </c:strCache>
            </c:strRef>
          </c:cat>
          <c:val>
            <c:numRef>
              <c:f>'Labor Force'!$B$2:$S$2</c:f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5BF3-40B6-AE15-4617DA40FD74}"/>
            </c:ext>
          </c:extLst>
        </c:ser>
        <c:ser>
          <c:idx val="2"/>
          <c:order val="2"/>
          <c:tx>
            <c:strRef>
              <c:f>'Labor Force'!$A$4</c:f>
              <c:strCache>
                <c:ptCount val="1"/>
                <c:pt idx="0">
                  <c:v>Brewster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'Labor Force'!$B$1:$S$1</c:f>
              <c:strCach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 2,021 </c:v>
                </c:pt>
                <c:pt idx="16">
                  <c:v>Average</c:v>
                </c:pt>
                <c:pt idx="17">
                  <c:v>Total</c:v>
                </c:pt>
              </c:strCache>
            </c:strRef>
          </c:cat>
          <c:val>
            <c:numRef>
              <c:f>'Labor Force'!$B$4:$S$4</c:f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5BF3-40B6-AE15-4617DA40FD74}"/>
            </c:ext>
          </c:extLst>
        </c:ser>
        <c:ser>
          <c:idx val="4"/>
          <c:order val="4"/>
          <c:tx>
            <c:strRef>
              <c:f>'Labor Force'!$A$6</c:f>
              <c:strCache>
                <c:ptCount val="1"/>
                <c:pt idx="0">
                  <c:v>Cochran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'Labor Force'!$B$1:$S$1</c:f>
              <c:strCach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 2,021 </c:v>
                </c:pt>
                <c:pt idx="16">
                  <c:v>Average</c:v>
                </c:pt>
                <c:pt idx="17">
                  <c:v>Total</c:v>
                </c:pt>
              </c:strCache>
            </c:strRef>
          </c:cat>
          <c:val>
            <c:numRef>
              <c:f>'Labor Force'!$B$6:$S$6</c:f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5BF3-40B6-AE15-4617DA40FD74}"/>
            </c:ext>
          </c:extLst>
        </c:ser>
        <c:ser>
          <c:idx val="5"/>
          <c:order val="5"/>
          <c:tx>
            <c:strRef>
              <c:f>'Labor Force'!$A$7</c:f>
              <c:strCache>
                <c:ptCount val="1"/>
                <c:pt idx="0">
                  <c:v>Coke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'Labor Force'!$B$1:$S$1</c:f>
              <c:strCach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 2,021 </c:v>
                </c:pt>
                <c:pt idx="16">
                  <c:v>Average</c:v>
                </c:pt>
                <c:pt idx="17">
                  <c:v>Total</c:v>
                </c:pt>
              </c:strCache>
            </c:strRef>
          </c:cat>
          <c:val>
            <c:numRef>
              <c:f>'Labor Force'!$B$7:$S$7</c:f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5BF3-40B6-AE15-4617DA40FD74}"/>
            </c:ext>
          </c:extLst>
        </c:ser>
        <c:ser>
          <c:idx val="6"/>
          <c:order val="6"/>
          <c:tx>
            <c:strRef>
              <c:f>'Labor Force'!$A$8</c:f>
              <c:strCache>
                <c:ptCount val="1"/>
                <c:pt idx="0">
                  <c:v>Concho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'Labor Force'!$B$1:$S$1</c:f>
              <c:strCach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 2,021 </c:v>
                </c:pt>
                <c:pt idx="16">
                  <c:v>Average</c:v>
                </c:pt>
                <c:pt idx="17">
                  <c:v>Total</c:v>
                </c:pt>
              </c:strCache>
            </c:strRef>
          </c:cat>
          <c:val>
            <c:numRef>
              <c:f>'Labor Force'!$B$8:$S$8</c:f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5BF3-40B6-AE15-4617DA40FD74}"/>
            </c:ext>
          </c:extLst>
        </c:ser>
        <c:ser>
          <c:idx val="7"/>
          <c:order val="7"/>
          <c:tx>
            <c:strRef>
              <c:f>'Labor Force'!$A$9</c:f>
              <c:strCache>
                <c:ptCount val="1"/>
                <c:pt idx="0">
                  <c:v>Cottle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'Labor Force'!$B$1:$S$1</c:f>
              <c:strCach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 2,021 </c:v>
                </c:pt>
                <c:pt idx="16">
                  <c:v>Average</c:v>
                </c:pt>
                <c:pt idx="17">
                  <c:v>Total</c:v>
                </c:pt>
              </c:strCache>
            </c:strRef>
          </c:cat>
          <c:val>
            <c:numRef>
              <c:f>'Labor Force'!$B$9:$S$9</c:f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5BF3-40B6-AE15-4617DA40FD74}"/>
            </c:ext>
          </c:extLst>
        </c:ser>
        <c:ser>
          <c:idx val="8"/>
          <c:order val="8"/>
          <c:tx>
            <c:strRef>
              <c:f>'Labor Force'!$A$10</c:f>
              <c:strCache>
                <c:ptCount val="1"/>
                <c:pt idx="0">
                  <c:v>Crane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'Labor Force'!$B$1:$S$1</c:f>
              <c:strCach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 2,021 </c:v>
                </c:pt>
                <c:pt idx="16">
                  <c:v>Average</c:v>
                </c:pt>
                <c:pt idx="17">
                  <c:v>Total</c:v>
                </c:pt>
              </c:strCache>
            </c:strRef>
          </c:cat>
          <c:val>
            <c:numRef>
              <c:f>'Labor Force'!$B$10:$S$10</c:f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5BF3-40B6-AE15-4617DA40FD74}"/>
            </c:ext>
          </c:extLst>
        </c:ser>
        <c:ser>
          <c:idx val="9"/>
          <c:order val="9"/>
          <c:tx>
            <c:strRef>
              <c:f>'Labor Force'!$A$11</c:f>
              <c:strCache>
                <c:ptCount val="1"/>
                <c:pt idx="0">
                  <c:v>Crockett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'Labor Force'!$B$1:$S$1</c:f>
              <c:strCach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 2,021 </c:v>
                </c:pt>
                <c:pt idx="16">
                  <c:v>Average</c:v>
                </c:pt>
                <c:pt idx="17">
                  <c:v>Total</c:v>
                </c:pt>
              </c:strCache>
            </c:strRef>
          </c:cat>
          <c:val>
            <c:numRef>
              <c:f>'Labor Force'!$B$11:$S$11</c:f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5BF3-40B6-AE15-4617DA40FD74}"/>
            </c:ext>
          </c:extLst>
        </c:ser>
        <c:ser>
          <c:idx val="10"/>
          <c:order val="10"/>
          <c:tx>
            <c:strRef>
              <c:f>'Labor Force'!$A$12</c:f>
              <c:strCache>
                <c:ptCount val="1"/>
                <c:pt idx="0">
                  <c:v>Crosby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'Labor Force'!$B$1:$S$1</c:f>
              <c:strCach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 2,021 </c:v>
                </c:pt>
                <c:pt idx="16">
                  <c:v>Average</c:v>
                </c:pt>
                <c:pt idx="17">
                  <c:v>Total</c:v>
                </c:pt>
              </c:strCache>
            </c:strRef>
          </c:cat>
          <c:val>
            <c:numRef>
              <c:f>'Labor Force'!$B$12:$S$12</c:f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5BF3-40B6-AE15-4617DA40FD74}"/>
            </c:ext>
          </c:extLst>
        </c:ser>
        <c:ser>
          <c:idx val="11"/>
          <c:order val="11"/>
          <c:tx>
            <c:strRef>
              <c:f>'Labor Force'!$A$13</c:f>
              <c:strCache>
                <c:ptCount val="1"/>
                <c:pt idx="0">
                  <c:v>Culberson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'Labor Force'!$B$1:$S$1</c:f>
              <c:strCach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 2,021 </c:v>
                </c:pt>
                <c:pt idx="16">
                  <c:v>Average</c:v>
                </c:pt>
                <c:pt idx="17">
                  <c:v>Total</c:v>
                </c:pt>
              </c:strCache>
            </c:strRef>
          </c:cat>
          <c:val>
            <c:numRef>
              <c:f>'Labor Force'!$B$13:$S$13</c:f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5BF3-40B6-AE15-4617DA40FD74}"/>
            </c:ext>
          </c:extLst>
        </c:ser>
        <c:ser>
          <c:idx val="13"/>
          <c:order val="13"/>
          <c:tx>
            <c:strRef>
              <c:f>'Labor Force'!$A$15</c:f>
              <c:strCache>
                <c:ptCount val="1"/>
                <c:pt idx="0">
                  <c:v>Dawson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'Labor Force'!$B$1:$S$1</c:f>
              <c:strCach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 2,021 </c:v>
                </c:pt>
                <c:pt idx="16">
                  <c:v>Average</c:v>
                </c:pt>
                <c:pt idx="17">
                  <c:v>Total</c:v>
                </c:pt>
              </c:strCache>
            </c:strRef>
          </c:cat>
          <c:val>
            <c:numRef>
              <c:f>'Labor Force'!$B$15:$S$15</c:f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E-5BF3-40B6-AE15-4617DA40FD74}"/>
            </c:ext>
          </c:extLst>
        </c:ser>
        <c:ser>
          <c:idx val="14"/>
          <c:order val="14"/>
          <c:tx>
            <c:strRef>
              <c:f>'Labor Force'!$A$16</c:f>
              <c:strCache>
                <c:ptCount val="1"/>
                <c:pt idx="0">
                  <c:v>Dickens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'Labor Force'!$B$1:$S$1</c:f>
              <c:strCach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 2,021 </c:v>
                </c:pt>
                <c:pt idx="16">
                  <c:v>Average</c:v>
                </c:pt>
                <c:pt idx="17">
                  <c:v>Total</c:v>
                </c:pt>
              </c:strCache>
            </c:strRef>
          </c:cat>
          <c:val>
            <c:numRef>
              <c:f>'Labor Force'!$B$16:$S$16</c:f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F-5BF3-40B6-AE15-4617DA40FD74}"/>
            </c:ext>
          </c:extLst>
        </c:ser>
        <c:ser>
          <c:idx val="15"/>
          <c:order val="15"/>
          <c:tx>
            <c:strRef>
              <c:f>'Labor Force'!$A$17</c:f>
              <c:strCache>
                <c:ptCount val="1"/>
                <c:pt idx="0">
                  <c:v>Ector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'Labor Force'!$B$1:$S$1</c:f>
              <c:strCach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 2,021 </c:v>
                </c:pt>
                <c:pt idx="16">
                  <c:v>Average</c:v>
                </c:pt>
                <c:pt idx="17">
                  <c:v>Total</c:v>
                </c:pt>
              </c:strCache>
            </c:strRef>
          </c:cat>
          <c:val>
            <c:numRef>
              <c:f>'Labor Force'!$B$17:$S$17</c:f>
              <c:numCache>
                <c:formatCode>#,##0</c:formatCode>
                <c:ptCount val="18"/>
                <c:pt idx="0">
                  <c:v>66597</c:v>
                </c:pt>
                <c:pt idx="1">
                  <c:v>68384</c:v>
                </c:pt>
                <c:pt idx="2">
                  <c:v>71470</c:v>
                </c:pt>
                <c:pt idx="3">
                  <c:v>68186</c:v>
                </c:pt>
                <c:pt idx="4">
                  <c:v>72809</c:v>
                </c:pt>
                <c:pt idx="5">
                  <c:v>81124</c:v>
                </c:pt>
                <c:pt idx="6">
                  <c:v>78968</c:v>
                </c:pt>
                <c:pt idx="7">
                  <c:v>85515</c:v>
                </c:pt>
                <c:pt idx="8">
                  <c:v>79869</c:v>
                </c:pt>
                <c:pt idx="9">
                  <c:v>75790</c:v>
                </c:pt>
                <c:pt idx="10">
                  <c:v>78116</c:v>
                </c:pt>
                <c:pt idx="11">
                  <c:v>85113</c:v>
                </c:pt>
                <c:pt idx="12">
                  <c:v>88186</c:v>
                </c:pt>
                <c:pt idx="13" formatCode="###,##0">
                  <c:v>82852</c:v>
                </c:pt>
                <c:pt idx="14" formatCode="_(* #,##0_);_(* \(#,##0\);_(* &quot;-&quot;??_);_(@_)">
                  <c:v>80507</c:v>
                </c:pt>
                <c:pt idx="16">
                  <c:v>77565.733333333337</c:v>
                </c:pt>
                <c:pt idx="17">
                  <c:v>1163486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BF3-40B6-AE15-4617DA40FD74}"/>
            </c:ext>
          </c:extLst>
        </c:ser>
        <c:ser>
          <c:idx val="17"/>
          <c:order val="17"/>
          <c:tx>
            <c:strRef>
              <c:f>'Labor Force'!$A$19</c:f>
              <c:strCache>
                <c:ptCount val="1"/>
                <c:pt idx="0">
                  <c:v>Fisher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'Labor Force'!$B$1:$S$1</c:f>
              <c:strCach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 2,021 </c:v>
                </c:pt>
                <c:pt idx="16">
                  <c:v>Average</c:v>
                </c:pt>
                <c:pt idx="17">
                  <c:v>Total</c:v>
                </c:pt>
              </c:strCache>
            </c:strRef>
          </c:cat>
          <c:val>
            <c:numRef>
              <c:f>'Labor Force'!$B$19:$S$19</c:f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1-5BF3-40B6-AE15-4617DA40FD74}"/>
            </c:ext>
          </c:extLst>
        </c:ser>
        <c:ser>
          <c:idx val="18"/>
          <c:order val="18"/>
          <c:tx>
            <c:strRef>
              <c:f>'Labor Force'!$A$20</c:f>
              <c:strCache>
                <c:ptCount val="1"/>
                <c:pt idx="0">
                  <c:v>Floyd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'Labor Force'!$B$1:$S$1</c:f>
              <c:strCach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 2,021 </c:v>
                </c:pt>
                <c:pt idx="16">
                  <c:v>Average</c:v>
                </c:pt>
                <c:pt idx="17">
                  <c:v>Total</c:v>
                </c:pt>
              </c:strCache>
            </c:strRef>
          </c:cat>
          <c:val>
            <c:numRef>
              <c:f>'Labor Force'!$B$20:$S$20</c:f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2-5BF3-40B6-AE15-4617DA40FD74}"/>
            </c:ext>
          </c:extLst>
        </c:ser>
        <c:ser>
          <c:idx val="19"/>
          <c:order val="19"/>
          <c:tx>
            <c:strRef>
              <c:f>'Labor Force'!$A$21</c:f>
              <c:strCache>
                <c:ptCount val="1"/>
                <c:pt idx="0">
                  <c:v>Gaines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'Labor Force'!$B$1:$S$1</c:f>
              <c:strCach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 2,021 </c:v>
                </c:pt>
                <c:pt idx="16">
                  <c:v>Average</c:v>
                </c:pt>
                <c:pt idx="17">
                  <c:v>Total</c:v>
                </c:pt>
              </c:strCache>
            </c:strRef>
          </c:cat>
          <c:val>
            <c:numRef>
              <c:f>'Labor Force'!$B$21:$S$21</c:f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3-5BF3-40B6-AE15-4617DA40FD74}"/>
            </c:ext>
          </c:extLst>
        </c:ser>
        <c:ser>
          <c:idx val="20"/>
          <c:order val="20"/>
          <c:tx>
            <c:strRef>
              <c:f>'Labor Force'!$A$22</c:f>
              <c:strCache>
                <c:ptCount val="1"/>
                <c:pt idx="0">
                  <c:v>Garza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'Labor Force'!$B$1:$S$1</c:f>
              <c:strCach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 2,021 </c:v>
                </c:pt>
                <c:pt idx="16">
                  <c:v>Average</c:v>
                </c:pt>
                <c:pt idx="17">
                  <c:v>Total</c:v>
                </c:pt>
              </c:strCache>
            </c:strRef>
          </c:cat>
          <c:val>
            <c:numRef>
              <c:f>'Labor Force'!$B$22:$S$22</c:f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4-5BF3-40B6-AE15-4617DA40FD74}"/>
            </c:ext>
          </c:extLst>
        </c:ser>
        <c:ser>
          <c:idx val="22"/>
          <c:order val="22"/>
          <c:tx>
            <c:strRef>
              <c:f>'Labor Force'!$A$24</c:f>
              <c:strCache>
                <c:ptCount val="1"/>
                <c:pt idx="0">
                  <c:v>Gray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'Labor Force'!$B$1:$S$1</c:f>
              <c:strCach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 2,021 </c:v>
                </c:pt>
                <c:pt idx="16">
                  <c:v>Average</c:v>
                </c:pt>
                <c:pt idx="17">
                  <c:v>Total</c:v>
                </c:pt>
              </c:strCache>
            </c:strRef>
          </c:cat>
          <c:val>
            <c:numRef>
              <c:f>'Labor Force'!$B$24:$S$24</c:f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6-5BF3-40B6-AE15-4617DA40FD74}"/>
            </c:ext>
          </c:extLst>
        </c:ser>
        <c:ser>
          <c:idx val="23"/>
          <c:order val="23"/>
          <c:tx>
            <c:strRef>
              <c:f>'Labor Force'!$A$25</c:f>
              <c:strCache>
                <c:ptCount val="1"/>
                <c:pt idx="0">
                  <c:v>Hale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'Labor Force'!$B$1:$S$1</c:f>
              <c:strCach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 2,021 </c:v>
                </c:pt>
                <c:pt idx="16">
                  <c:v>Average</c:v>
                </c:pt>
                <c:pt idx="17">
                  <c:v>Total</c:v>
                </c:pt>
              </c:strCache>
            </c:strRef>
          </c:cat>
          <c:val>
            <c:numRef>
              <c:f>'Labor Force'!$B$25:$S$25</c:f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7-5BF3-40B6-AE15-4617DA40FD74}"/>
            </c:ext>
          </c:extLst>
        </c:ser>
        <c:ser>
          <c:idx val="25"/>
          <c:order val="25"/>
          <c:tx>
            <c:strRef>
              <c:f>'Labor Force'!$A$27</c:f>
              <c:strCache>
                <c:ptCount val="1"/>
                <c:pt idx="0">
                  <c:v>Howard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'Labor Force'!$B$1:$S$1</c:f>
              <c:strCach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 2,021 </c:v>
                </c:pt>
                <c:pt idx="16">
                  <c:v>Average</c:v>
                </c:pt>
                <c:pt idx="17">
                  <c:v>Total</c:v>
                </c:pt>
              </c:strCache>
            </c:strRef>
          </c:cat>
          <c:val>
            <c:numRef>
              <c:f>'Labor Force'!$B$27:$S$27</c:f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9-5BF3-40B6-AE15-4617DA40FD74}"/>
            </c:ext>
          </c:extLst>
        </c:ser>
        <c:ser>
          <c:idx val="30"/>
          <c:order val="30"/>
          <c:tx>
            <c:strRef>
              <c:f>'Labor Force'!$A$32</c:f>
              <c:strCache>
                <c:ptCount val="1"/>
                <c:pt idx="0">
                  <c:v>Kimble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'Labor Force'!$B$1:$S$1</c:f>
              <c:strCach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 2,021 </c:v>
                </c:pt>
                <c:pt idx="16">
                  <c:v>Average</c:v>
                </c:pt>
                <c:pt idx="17">
                  <c:v>Total</c:v>
                </c:pt>
              </c:strCache>
            </c:strRef>
          </c:cat>
          <c:val>
            <c:numRef>
              <c:f>'Labor Force'!$B$32:$S$32</c:f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E-5BF3-40B6-AE15-4617DA40FD74}"/>
            </c:ext>
          </c:extLst>
        </c:ser>
        <c:ser>
          <c:idx val="32"/>
          <c:order val="32"/>
          <c:tx>
            <c:strRef>
              <c:f>'Labor Force'!$A$34</c:f>
              <c:strCache>
                <c:ptCount val="1"/>
                <c:pt idx="0">
                  <c:v>Knox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'Labor Force'!$B$1:$S$1</c:f>
              <c:strCach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 2,021 </c:v>
                </c:pt>
                <c:pt idx="16">
                  <c:v>Average</c:v>
                </c:pt>
                <c:pt idx="17">
                  <c:v>Total</c:v>
                </c:pt>
              </c:strCache>
            </c:strRef>
          </c:cat>
          <c:val>
            <c:numRef>
              <c:f>'Labor Force'!$B$34:$S$34</c:f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0-5BF3-40B6-AE15-4617DA40FD74}"/>
            </c:ext>
          </c:extLst>
        </c:ser>
        <c:ser>
          <c:idx val="33"/>
          <c:order val="33"/>
          <c:tx>
            <c:strRef>
              <c:f>'Labor Force'!$A$35</c:f>
              <c:strCache>
                <c:ptCount val="1"/>
                <c:pt idx="0">
                  <c:v>Lamb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'Labor Force'!$B$1:$S$1</c:f>
              <c:strCach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 2,021 </c:v>
                </c:pt>
                <c:pt idx="16">
                  <c:v>Average</c:v>
                </c:pt>
                <c:pt idx="17">
                  <c:v>Total</c:v>
                </c:pt>
              </c:strCache>
            </c:strRef>
          </c:cat>
          <c:val>
            <c:numRef>
              <c:f>'Labor Force'!$B$35:$S$35</c:f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1-5BF3-40B6-AE15-4617DA40FD74}"/>
            </c:ext>
          </c:extLst>
        </c:ser>
        <c:ser>
          <c:idx val="36"/>
          <c:order val="36"/>
          <c:tx>
            <c:strRef>
              <c:f>'Labor Force'!$A$38</c:f>
              <c:strCache>
                <c:ptCount val="1"/>
                <c:pt idx="0">
                  <c:v>Lynn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'Labor Force'!$B$1:$S$1</c:f>
              <c:strCach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 2,021 </c:v>
                </c:pt>
                <c:pt idx="16">
                  <c:v>Average</c:v>
                </c:pt>
                <c:pt idx="17">
                  <c:v>Total</c:v>
                </c:pt>
              </c:strCache>
            </c:strRef>
          </c:cat>
          <c:val>
            <c:numRef>
              <c:f>'Labor Force'!$B$38:$S$38</c:f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4-5BF3-40B6-AE15-4617DA40FD74}"/>
            </c:ext>
          </c:extLst>
        </c:ser>
        <c:ser>
          <c:idx val="38"/>
          <c:order val="38"/>
          <c:tx>
            <c:strRef>
              <c:f>'Labor Force'!$A$40</c:f>
              <c:strCache>
                <c:ptCount val="1"/>
                <c:pt idx="0">
                  <c:v>McCulloch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'Labor Force'!$B$1:$S$1</c:f>
              <c:strCach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 2,021 </c:v>
                </c:pt>
                <c:pt idx="16">
                  <c:v>Average</c:v>
                </c:pt>
                <c:pt idx="17">
                  <c:v>Total</c:v>
                </c:pt>
              </c:strCache>
            </c:strRef>
          </c:cat>
          <c:val>
            <c:numRef>
              <c:f>'Labor Force'!$B$40:$S$40</c:f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6-5BF3-40B6-AE15-4617DA40FD74}"/>
            </c:ext>
          </c:extLst>
        </c:ser>
        <c:ser>
          <c:idx val="39"/>
          <c:order val="39"/>
          <c:tx>
            <c:strRef>
              <c:f>'Labor Force'!$A$41</c:f>
              <c:strCache>
                <c:ptCount val="1"/>
                <c:pt idx="0">
                  <c:v>Menard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'Labor Force'!$B$1:$S$1</c:f>
              <c:strCach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 2,021 </c:v>
                </c:pt>
                <c:pt idx="16">
                  <c:v>Average</c:v>
                </c:pt>
                <c:pt idx="17">
                  <c:v>Total</c:v>
                </c:pt>
              </c:strCache>
            </c:strRef>
          </c:cat>
          <c:val>
            <c:numRef>
              <c:f>'Labor Force'!$B$41:$S$41</c:f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7-5BF3-40B6-AE15-4617DA40FD74}"/>
            </c:ext>
          </c:extLst>
        </c:ser>
        <c:ser>
          <c:idx val="40"/>
          <c:order val="40"/>
          <c:tx>
            <c:strRef>
              <c:f>'Labor Force'!$A$42</c:f>
              <c:strCache>
                <c:ptCount val="1"/>
                <c:pt idx="0">
                  <c:v>Midland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'Labor Force'!$B$1:$S$1</c:f>
              <c:strCach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 2,021 </c:v>
                </c:pt>
                <c:pt idx="16">
                  <c:v>Average</c:v>
                </c:pt>
                <c:pt idx="17">
                  <c:v>Total</c:v>
                </c:pt>
              </c:strCache>
            </c:strRef>
          </c:cat>
          <c:val>
            <c:numRef>
              <c:f>'Labor Force'!$B$42:$S$42</c:f>
              <c:numCache>
                <c:formatCode>#,##0</c:formatCode>
                <c:ptCount val="18"/>
                <c:pt idx="0">
                  <c:v>71276</c:v>
                </c:pt>
                <c:pt idx="1">
                  <c:v>73134</c:v>
                </c:pt>
                <c:pt idx="2">
                  <c:v>74935</c:v>
                </c:pt>
                <c:pt idx="3">
                  <c:v>71331</c:v>
                </c:pt>
                <c:pt idx="4">
                  <c:v>76676</c:v>
                </c:pt>
                <c:pt idx="5">
                  <c:v>86669</c:v>
                </c:pt>
                <c:pt idx="6">
                  <c:v>86308</c:v>
                </c:pt>
                <c:pt idx="7">
                  <c:v>95593</c:v>
                </c:pt>
                <c:pt idx="8">
                  <c:v>88456</c:v>
                </c:pt>
                <c:pt idx="9">
                  <c:v>84612</c:v>
                </c:pt>
                <c:pt idx="10">
                  <c:v>89359</c:v>
                </c:pt>
                <c:pt idx="11">
                  <c:v>102278</c:v>
                </c:pt>
                <c:pt idx="12">
                  <c:v>107495</c:v>
                </c:pt>
                <c:pt idx="13" formatCode="###,##0">
                  <c:v>98237</c:v>
                </c:pt>
                <c:pt idx="14" formatCode="_(* #,##0_);_(* \(#,##0\);_(* &quot;-&quot;??_);_(@_)">
                  <c:v>99301</c:v>
                </c:pt>
                <c:pt idx="16">
                  <c:v>87044</c:v>
                </c:pt>
                <c:pt idx="17">
                  <c:v>1305660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8-5BF3-40B6-AE15-4617DA40FD74}"/>
            </c:ext>
          </c:extLst>
        </c:ser>
        <c:ser>
          <c:idx val="41"/>
          <c:order val="41"/>
          <c:tx>
            <c:strRef>
              <c:f>'Labor Force'!$A$43</c:f>
              <c:strCache>
                <c:ptCount val="1"/>
                <c:pt idx="0">
                  <c:v>Mitchell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'Labor Force'!$B$1:$S$1</c:f>
              <c:strCach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 2,021 </c:v>
                </c:pt>
                <c:pt idx="16">
                  <c:v>Average</c:v>
                </c:pt>
                <c:pt idx="17">
                  <c:v>Total</c:v>
                </c:pt>
              </c:strCache>
            </c:strRef>
          </c:cat>
          <c:val>
            <c:numRef>
              <c:f>'Labor Force'!$B$43:$S$43</c:f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9-5BF3-40B6-AE15-4617DA40FD74}"/>
            </c:ext>
          </c:extLst>
        </c:ser>
        <c:ser>
          <c:idx val="43"/>
          <c:order val="43"/>
          <c:tx>
            <c:strRef>
              <c:f>'Labor Force'!$A$45</c:f>
              <c:strCache>
                <c:ptCount val="1"/>
                <c:pt idx="0">
                  <c:v>Motley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'Labor Force'!$B$1:$S$1</c:f>
              <c:strCach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 2,021 </c:v>
                </c:pt>
                <c:pt idx="16">
                  <c:v>Average</c:v>
                </c:pt>
                <c:pt idx="17">
                  <c:v>Total</c:v>
                </c:pt>
              </c:strCache>
            </c:strRef>
          </c:cat>
          <c:val>
            <c:numRef>
              <c:f>'Labor Force'!$B$45:$S$45</c:f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B-5BF3-40B6-AE15-4617DA40FD74}"/>
            </c:ext>
          </c:extLst>
        </c:ser>
        <c:ser>
          <c:idx val="44"/>
          <c:order val="44"/>
          <c:tx>
            <c:strRef>
              <c:f>'Labor Force'!$A$46</c:f>
              <c:strCache>
                <c:ptCount val="1"/>
                <c:pt idx="0">
                  <c:v>Nolan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'Labor Force'!$B$1:$S$1</c:f>
              <c:strCach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 2,021 </c:v>
                </c:pt>
                <c:pt idx="16">
                  <c:v>Average</c:v>
                </c:pt>
                <c:pt idx="17">
                  <c:v>Total</c:v>
                </c:pt>
              </c:strCache>
            </c:strRef>
          </c:cat>
          <c:val>
            <c:numRef>
              <c:f>'Labor Force'!$B$46:$S$46</c:f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C-5BF3-40B6-AE15-4617DA40FD74}"/>
            </c:ext>
          </c:extLst>
        </c:ser>
        <c:ser>
          <c:idx val="45"/>
          <c:order val="45"/>
          <c:tx>
            <c:strRef>
              <c:f>'Labor Force'!$A$47</c:f>
              <c:strCache>
                <c:ptCount val="1"/>
                <c:pt idx="0">
                  <c:v>Ochiltree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'Labor Force'!$B$1:$S$1</c:f>
              <c:strCach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 2,021 </c:v>
                </c:pt>
                <c:pt idx="16">
                  <c:v>Average</c:v>
                </c:pt>
                <c:pt idx="17">
                  <c:v>Total</c:v>
                </c:pt>
              </c:strCache>
            </c:strRef>
          </c:cat>
          <c:val>
            <c:numRef>
              <c:f>'Labor Force'!$B$47:$S$47</c:f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D-5BF3-40B6-AE15-4617DA40FD74}"/>
            </c:ext>
          </c:extLst>
        </c:ser>
        <c:ser>
          <c:idx val="46"/>
          <c:order val="46"/>
          <c:tx>
            <c:strRef>
              <c:f>'Labor Force'!$A$48</c:f>
              <c:strCache>
                <c:ptCount val="1"/>
                <c:pt idx="0">
                  <c:v>Pecos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'Labor Force'!$B$1:$S$1</c:f>
              <c:strCach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 2,021 </c:v>
                </c:pt>
                <c:pt idx="16">
                  <c:v>Average</c:v>
                </c:pt>
                <c:pt idx="17">
                  <c:v>Total</c:v>
                </c:pt>
              </c:strCache>
            </c:strRef>
          </c:cat>
          <c:val>
            <c:numRef>
              <c:f>'Labor Force'!$B$48:$S$48</c:f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E-5BF3-40B6-AE15-4617DA40FD74}"/>
            </c:ext>
          </c:extLst>
        </c:ser>
        <c:ser>
          <c:idx val="47"/>
          <c:order val="47"/>
          <c:tx>
            <c:strRef>
              <c:f>'Labor Force'!$A$49</c:f>
              <c:strCache>
                <c:ptCount val="1"/>
                <c:pt idx="0">
                  <c:v>Potter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'Labor Force'!$B$1:$S$1</c:f>
              <c:strCach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 2,021 </c:v>
                </c:pt>
                <c:pt idx="16">
                  <c:v>Average</c:v>
                </c:pt>
                <c:pt idx="17">
                  <c:v>Total</c:v>
                </c:pt>
              </c:strCache>
            </c:strRef>
          </c:cat>
          <c:val>
            <c:numRef>
              <c:f>'Labor Force'!$B$49:$S$49</c:f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F-5BF3-40B6-AE15-4617DA40FD74}"/>
            </c:ext>
          </c:extLst>
        </c:ser>
        <c:ser>
          <c:idx val="53"/>
          <c:order val="53"/>
          <c:tx>
            <c:strRef>
              <c:f>'Labor Force'!$A$55</c:f>
              <c:strCache>
                <c:ptCount val="1"/>
                <c:pt idx="0">
                  <c:v>Runnels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'Labor Force'!$B$1:$S$1</c:f>
              <c:strCach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 2,021 </c:v>
                </c:pt>
                <c:pt idx="16">
                  <c:v>Average</c:v>
                </c:pt>
                <c:pt idx="17">
                  <c:v>Total</c:v>
                </c:pt>
              </c:strCache>
            </c:strRef>
          </c:cat>
          <c:val>
            <c:numRef>
              <c:f>'Labor Force'!$B$55:$S$55</c:f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5-5BF3-40B6-AE15-4617DA40FD74}"/>
            </c:ext>
          </c:extLst>
        </c:ser>
        <c:ser>
          <c:idx val="54"/>
          <c:order val="54"/>
          <c:tx>
            <c:strRef>
              <c:f>'Labor Force'!$A$56</c:f>
              <c:strCache>
                <c:ptCount val="1"/>
                <c:pt idx="0">
                  <c:v>Schleicher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'Labor Force'!$B$1:$S$1</c:f>
              <c:strCach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 2,021 </c:v>
                </c:pt>
                <c:pt idx="16">
                  <c:v>Average</c:v>
                </c:pt>
                <c:pt idx="17">
                  <c:v>Total</c:v>
                </c:pt>
              </c:strCache>
            </c:strRef>
          </c:cat>
          <c:val>
            <c:numRef>
              <c:f>'Labor Force'!$B$56:$S$56</c:f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6-5BF3-40B6-AE15-4617DA40FD74}"/>
            </c:ext>
          </c:extLst>
        </c:ser>
        <c:ser>
          <c:idx val="55"/>
          <c:order val="55"/>
          <c:tx>
            <c:strRef>
              <c:f>'Labor Force'!$A$57</c:f>
              <c:strCache>
                <c:ptCount val="1"/>
                <c:pt idx="0">
                  <c:v>Scurry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'Labor Force'!$B$1:$S$1</c:f>
              <c:strCach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 2,021 </c:v>
                </c:pt>
                <c:pt idx="16">
                  <c:v>Average</c:v>
                </c:pt>
                <c:pt idx="17">
                  <c:v>Total</c:v>
                </c:pt>
              </c:strCache>
            </c:strRef>
          </c:cat>
          <c:val>
            <c:numRef>
              <c:f>'Labor Force'!$B$57:$S$57</c:f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7-5BF3-40B6-AE15-4617DA40FD74}"/>
            </c:ext>
          </c:extLst>
        </c:ser>
        <c:ser>
          <c:idx val="57"/>
          <c:order val="57"/>
          <c:tx>
            <c:strRef>
              <c:f>'Labor Force'!$A$59</c:f>
              <c:strCache>
                <c:ptCount val="1"/>
                <c:pt idx="0">
                  <c:v>Sterling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'Labor Force'!$B$1:$S$1</c:f>
              <c:strCach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 2,021 </c:v>
                </c:pt>
                <c:pt idx="16">
                  <c:v>Average</c:v>
                </c:pt>
                <c:pt idx="17">
                  <c:v>Total</c:v>
                </c:pt>
              </c:strCache>
            </c:strRef>
          </c:cat>
          <c:val>
            <c:numRef>
              <c:f>'Labor Force'!$B$59:$S$59</c:f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9-5BF3-40B6-AE15-4617DA40FD74}"/>
            </c:ext>
          </c:extLst>
        </c:ser>
        <c:ser>
          <c:idx val="58"/>
          <c:order val="58"/>
          <c:tx>
            <c:strRef>
              <c:f>'Labor Force'!$A$60</c:f>
              <c:strCache>
                <c:ptCount val="1"/>
                <c:pt idx="0">
                  <c:v>Stonewall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'Labor Force'!$B$1:$S$1</c:f>
              <c:strCach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 2,021 </c:v>
                </c:pt>
                <c:pt idx="16">
                  <c:v>Average</c:v>
                </c:pt>
                <c:pt idx="17">
                  <c:v>Total</c:v>
                </c:pt>
              </c:strCache>
            </c:strRef>
          </c:cat>
          <c:val>
            <c:numRef>
              <c:f>'Labor Force'!$B$60:$S$60</c:f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A-5BF3-40B6-AE15-4617DA40FD74}"/>
            </c:ext>
          </c:extLst>
        </c:ser>
        <c:ser>
          <c:idx val="59"/>
          <c:order val="59"/>
          <c:tx>
            <c:strRef>
              <c:f>'Labor Force'!$A$61</c:f>
              <c:strCache>
                <c:ptCount val="1"/>
                <c:pt idx="0">
                  <c:v>Sutton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'Labor Force'!$B$1:$S$1</c:f>
              <c:strCach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 2,021 </c:v>
                </c:pt>
                <c:pt idx="16">
                  <c:v>Average</c:v>
                </c:pt>
                <c:pt idx="17">
                  <c:v>Total</c:v>
                </c:pt>
              </c:strCache>
            </c:strRef>
          </c:cat>
          <c:val>
            <c:numRef>
              <c:f>'Labor Force'!$B$61:$S$61</c:f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B-5BF3-40B6-AE15-4617DA40FD74}"/>
            </c:ext>
          </c:extLst>
        </c:ser>
        <c:ser>
          <c:idx val="60"/>
          <c:order val="60"/>
          <c:tx>
            <c:strRef>
              <c:f>'Labor Force'!$A$62</c:f>
              <c:strCache>
                <c:ptCount val="1"/>
                <c:pt idx="0">
                  <c:v>Swisher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'Labor Force'!$B$1:$S$1</c:f>
              <c:strCach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 2,021 </c:v>
                </c:pt>
                <c:pt idx="16">
                  <c:v>Average</c:v>
                </c:pt>
                <c:pt idx="17">
                  <c:v>Total</c:v>
                </c:pt>
              </c:strCache>
            </c:strRef>
          </c:cat>
          <c:val>
            <c:numRef>
              <c:f>'Labor Force'!$B$62:$S$62</c:f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C-5BF3-40B6-AE15-4617DA40FD74}"/>
            </c:ext>
          </c:extLst>
        </c:ser>
        <c:ser>
          <c:idx val="61"/>
          <c:order val="61"/>
          <c:tx>
            <c:strRef>
              <c:f>'Labor Force'!$A$63</c:f>
              <c:strCache>
                <c:ptCount val="1"/>
                <c:pt idx="0">
                  <c:v>Taylor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'Labor Force'!$B$1:$S$1</c:f>
              <c:strCach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 2,021 </c:v>
                </c:pt>
                <c:pt idx="16">
                  <c:v>Average</c:v>
                </c:pt>
                <c:pt idx="17">
                  <c:v>Total</c:v>
                </c:pt>
              </c:strCache>
            </c:strRef>
          </c:cat>
          <c:val>
            <c:numRef>
              <c:f>'Labor Force'!$B$63:$S$63</c:f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D-5BF3-40B6-AE15-4617DA40FD74}"/>
            </c:ext>
          </c:extLst>
        </c:ser>
        <c:ser>
          <c:idx val="63"/>
          <c:order val="63"/>
          <c:tx>
            <c:strRef>
              <c:f>'Labor Force'!$A$65</c:f>
              <c:strCache>
                <c:ptCount val="1"/>
                <c:pt idx="0">
                  <c:v>Terry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'Labor Force'!$B$1:$S$1</c:f>
              <c:strCach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 2,021 </c:v>
                </c:pt>
                <c:pt idx="16">
                  <c:v>Average</c:v>
                </c:pt>
                <c:pt idx="17">
                  <c:v>Total</c:v>
                </c:pt>
              </c:strCache>
            </c:strRef>
          </c:cat>
          <c:val>
            <c:numRef>
              <c:f>'Labor Force'!$B$65:$S$65</c:f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F-5BF3-40B6-AE15-4617DA40FD74}"/>
            </c:ext>
          </c:extLst>
        </c:ser>
        <c:ser>
          <c:idx val="64"/>
          <c:order val="64"/>
          <c:tx>
            <c:strRef>
              <c:f>'Labor Force'!$A$66</c:f>
              <c:strCache>
                <c:ptCount val="1"/>
                <c:pt idx="0">
                  <c:v>Tom Green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'Labor Force'!$B$1:$S$1</c:f>
              <c:strCach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 2,021 </c:v>
                </c:pt>
                <c:pt idx="16">
                  <c:v>Average</c:v>
                </c:pt>
                <c:pt idx="17">
                  <c:v>Total</c:v>
                </c:pt>
              </c:strCache>
            </c:strRef>
          </c:cat>
          <c:val>
            <c:numRef>
              <c:f>'Labor Force'!$B$66:$S$66</c:f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40-5BF3-40B6-AE15-4617DA40FD74}"/>
            </c:ext>
          </c:extLst>
        </c:ser>
        <c:ser>
          <c:idx val="66"/>
          <c:order val="66"/>
          <c:tx>
            <c:strRef>
              <c:f>'Labor Force'!$A$68</c:f>
              <c:strCache>
                <c:ptCount val="1"/>
                <c:pt idx="0">
                  <c:v>Val Verde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'Labor Force'!$B$1:$S$1</c:f>
              <c:strCach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 2,021 </c:v>
                </c:pt>
                <c:pt idx="16">
                  <c:v>Average</c:v>
                </c:pt>
                <c:pt idx="17">
                  <c:v>Total</c:v>
                </c:pt>
              </c:strCache>
            </c:strRef>
          </c:cat>
          <c:val>
            <c:numRef>
              <c:f>'Labor Force'!$B$68:$S$68</c:f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42-5BF3-40B6-AE15-4617DA40FD74}"/>
            </c:ext>
          </c:extLst>
        </c:ser>
        <c:ser>
          <c:idx val="69"/>
          <c:order val="69"/>
          <c:tx>
            <c:strRef>
              <c:f>'Labor Force'!$A$71</c:f>
              <c:strCache>
                <c:ptCount val="1"/>
                <c:pt idx="0">
                  <c:v>Yoakum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'Labor Force'!$B$1:$S$1</c:f>
              <c:strCach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 2,021 </c:v>
                </c:pt>
                <c:pt idx="16">
                  <c:v>Average</c:v>
                </c:pt>
                <c:pt idx="17">
                  <c:v>Total</c:v>
                </c:pt>
              </c:strCache>
            </c:strRef>
          </c:cat>
          <c:val>
            <c:numRef>
              <c:f>'Labor Force'!$B$71:$S$71</c:f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45-5BF3-40B6-AE15-4617DA40F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829263"/>
        <c:axId val="141049257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'Labor Force'!$A$3</c15:sqref>
                        </c15:formulaRef>
                      </c:ext>
                    </c:extLst>
                    <c:strCache>
                      <c:ptCount val="1"/>
                      <c:pt idx="0">
                        <c:v>Borden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'Labor Force'!$B$1:$S$1</c15:sqref>
                        </c15:formulaRef>
                      </c:ext>
                    </c:extLst>
                    <c:strCache>
                      <c:ptCount val="18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 2,021 </c:v>
                      </c:pt>
                      <c:pt idx="16">
                        <c:v>Average</c:v>
                      </c:pt>
                      <c:pt idx="17">
                        <c:v>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'Labor Force'!$B$3:$S$3</c15:sqref>
                        </c15:formulaRef>
                      </c:ext>
                    </c:extLst>
                    <c:numCache>
                      <c:formatCode>#,##0</c:formatCode>
                      <c:ptCount val="18"/>
                      <c:pt idx="0">
                        <c:v>372</c:v>
                      </c:pt>
                      <c:pt idx="1">
                        <c:v>397</c:v>
                      </c:pt>
                      <c:pt idx="2">
                        <c:v>424</c:v>
                      </c:pt>
                      <c:pt idx="3">
                        <c:v>357</c:v>
                      </c:pt>
                      <c:pt idx="4">
                        <c:v>389</c:v>
                      </c:pt>
                      <c:pt idx="5">
                        <c:v>419</c:v>
                      </c:pt>
                      <c:pt idx="6">
                        <c:v>417</c:v>
                      </c:pt>
                      <c:pt idx="7">
                        <c:v>423</c:v>
                      </c:pt>
                      <c:pt idx="8">
                        <c:v>411</c:v>
                      </c:pt>
                      <c:pt idx="9">
                        <c:v>391</c:v>
                      </c:pt>
                      <c:pt idx="10" formatCode="General">
                        <c:v>318</c:v>
                      </c:pt>
                      <c:pt idx="11">
                        <c:v>349</c:v>
                      </c:pt>
                      <c:pt idx="12">
                        <c:v>404</c:v>
                      </c:pt>
                      <c:pt idx="13" formatCode="###,##0">
                        <c:v>430</c:v>
                      </c:pt>
                      <c:pt idx="14" formatCode="_(* #,##0_);_(* \(#,##0\);_(* &quot;-&quot;??_);_(@_)">
                        <c:v>581</c:v>
                      </c:pt>
                      <c:pt idx="16">
                        <c:v>405.46666666666664</c:v>
                      </c:pt>
                      <c:pt idx="17">
                        <c:v>6082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BF3-40B6-AE15-4617DA40FD7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Force'!$A$5</c15:sqref>
                        </c15:formulaRef>
                      </c:ext>
                    </c:extLst>
                    <c:strCache>
                      <c:ptCount val="1"/>
                      <c:pt idx="0">
                        <c:v>Carson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Force'!$B$1:$S$1</c15:sqref>
                        </c15:formulaRef>
                      </c:ext>
                    </c:extLst>
                    <c:strCache>
                      <c:ptCount val="18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 2,021 </c:v>
                      </c:pt>
                      <c:pt idx="16">
                        <c:v>Average</c:v>
                      </c:pt>
                      <c:pt idx="17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Force'!$B$5:$S$5</c15:sqref>
                        </c15:formulaRef>
                      </c:ext>
                    </c:extLst>
                    <c:numCache>
                      <c:formatCode>#,##0</c:formatCode>
                      <c:ptCount val="18"/>
                      <c:pt idx="0">
                        <c:v>3349</c:v>
                      </c:pt>
                      <c:pt idx="1">
                        <c:v>3250</c:v>
                      </c:pt>
                      <c:pt idx="2">
                        <c:v>3261</c:v>
                      </c:pt>
                      <c:pt idx="3">
                        <c:v>3353</c:v>
                      </c:pt>
                      <c:pt idx="4">
                        <c:v>3425</c:v>
                      </c:pt>
                      <c:pt idx="5">
                        <c:v>3185</c:v>
                      </c:pt>
                      <c:pt idx="6">
                        <c:v>3187</c:v>
                      </c:pt>
                      <c:pt idx="7">
                        <c:v>3193</c:v>
                      </c:pt>
                      <c:pt idx="8">
                        <c:v>3114</c:v>
                      </c:pt>
                      <c:pt idx="9">
                        <c:v>3065</c:v>
                      </c:pt>
                      <c:pt idx="10">
                        <c:v>3060</c:v>
                      </c:pt>
                      <c:pt idx="11">
                        <c:v>3040</c:v>
                      </c:pt>
                      <c:pt idx="12">
                        <c:v>3011</c:v>
                      </c:pt>
                      <c:pt idx="13" formatCode="###,##0">
                        <c:v>2930</c:v>
                      </c:pt>
                      <c:pt idx="14" formatCode="_(* #,##0_);_(* \(#,##0\);_(* &quot;-&quot;??_);_(@_)">
                        <c:v>2958</c:v>
                      </c:pt>
                      <c:pt idx="16">
                        <c:v>3158.7333333333331</c:v>
                      </c:pt>
                      <c:pt idx="17">
                        <c:v>47381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BF3-40B6-AE15-4617DA40FD74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Force'!$A$14</c15:sqref>
                        </c15:formulaRef>
                      </c:ext>
                    </c:extLst>
                    <c:strCache>
                      <c:ptCount val="1"/>
                      <c:pt idx="0">
                        <c:v>Dallam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Force'!$B$1:$S$1</c15:sqref>
                        </c15:formulaRef>
                      </c:ext>
                    </c:extLst>
                    <c:strCache>
                      <c:ptCount val="18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 2,021 </c:v>
                      </c:pt>
                      <c:pt idx="16">
                        <c:v>Average</c:v>
                      </c:pt>
                      <c:pt idx="17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Force'!$B$14:$S$14</c15:sqref>
                        </c15:formulaRef>
                      </c:ext>
                    </c:extLst>
                    <c:numCache>
                      <c:formatCode>#,##0</c:formatCode>
                      <c:ptCount val="18"/>
                      <c:pt idx="0">
                        <c:v>3236</c:v>
                      </c:pt>
                      <c:pt idx="1">
                        <c:v>3341</c:v>
                      </c:pt>
                      <c:pt idx="2">
                        <c:v>3756</c:v>
                      </c:pt>
                      <c:pt idx="3">
                        <c:v>3880</c:v>
                      </c:pt>
                      <c:pt idx="4">
                        <c:v>4054</c:v>
                      </c:pt>
                      <c:pt idx="5">
                        <c:v>3764</c:v>
                      </c:pt>
                      <c:pt idx="6">
                        <c:v>3910</c:v>
                      </c:pt>
                      <c:pt idx="7">
                        <c:v>3718</c:v>
                      </c:pt>
                      <c:pt idx="8">
                        <c:v>3980</c:v>
                      </c:pt>
                      <c:pt idx="9">
                        <c:v>3998</c:v>
                      </c:pt>
                      <c:pt idx="10">
                        <c:v>4056</c:v>
                      </c:pt>
                      <c:pt idx="11">
                        <c:v>4076</c:v>
                      </c:pt>
                      <c:pt idx="12">
                        <c:v>3918</c:v>
                      </c:pt>
                      <c:pt idx="13" formatCode="###,##0">
                        <c:v>3750</c:v>
                      </c:pt>
                      <c:pt idx="14" formatCode="_(* #,##0_);_(* \(#,##0\);_(* &quot;-&quot;??_);_(@_)">
                        <c:v>3803</c:v>
                      </c:pt>
                      <c:pt idx="16">
                        <c:v>3816</c:v>
                      </c:pt>
                      <c:pt idx="17">
                        <c:v>57240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BF3-40B6-AE15-4617DA40FD74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Force'!$A$18</c15:sqref>
                        </c15:formulaRef>
                      </c:ext>
                    </c:extLst>
                    <c:strCache>
                      <c:ptCount val="1"/>
                      <c:pt idx="0">
                        <c:v>Edwards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Force'!$B$1:$S$1</c15:sqref>
                        </c15:formulaRef>
                      </c:ext>
                    </c:extLst>
                    <c:strCache>
                      <c:ptCount val="18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 2,021 </c:v>
                      </c:pt>
                      <c:pt idx="16">
                        <c:v>Average</c:v>
                      </c:pt>
                      <c:pt idx="17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Force'!$B$18:$S$18</c15:sqref>
                        </c15:formulaRef>
                      </c:ext>
                    </c:extLst>
                    <c:numCache>
                      <c:formatCode>#,##0</c:formatCode>
                      <c:ptCount val="18"/>
                      <c:pt idx="0">
                        <c:v>1001</c:v>
                      </c:pt>
                      <c:pt idx="1">
                        <c:v>0</c:v>
                      </c:pt>
                      <c:pt idx="2">
                        <c:v>1076</c:v>
                      </c:pt>
                      <c:pt idx="3">
                        <c:v>1037</c:v>
                      </c:pt>
                      <c:pt idx="4" formatCode="General">
                        <c:v>991</c:v>
                      </c:pt>
                      <c:pt idx="5">
                        <c:v>0</c:v>
                      </c:pt>
                      <c:pt idx="6" formatCode="General">
                        <c:v>905</c:v>
                      </c:pt>
                      <c:pt idx="7">
                        <c:v>0</c:v>
                      </c:pt>
                      <c:pt idx="8">
                        <c:v>868</c:v>
                      </c:pt>
                      <c:pt idx="9" formatCode="General">
                        <c:v>857</c:v>
                      </c:pt>
                      <c:pt idx="10" formatCode="General">
                        <c:v>904</c:v>
                      </c:pt>
                      <c:pt idx="11">
                        <c:v>892</c:v>
                      </c:pt>
                      <c:pt idx="12">
                        <c:v>1054</c:v>
                      </c:pt>
                      <c:pt idx="13" formatCode="###,##0">
                        <c:v>1251</c:v>
                      </c:pt>
                      <c:pt idx="14" formatCode="_(* #,##0_);_(* \(#,##0\);_(* &quot;-&quot;??_);_(@_)">
                        <c:v>1265</c:v>
                      </c:pt>
                      <c:pt idx="16">
                        <c:v>1008.4166666666666</c:v>
                      </c:pt>
                      <c:pt idx="17">
                        <c:v>12101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BF3-40B6-AE15-4617DA40FD74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Force'!$A$23</c15:sqref>
                        </c15:formulaRef>
                      </c:ext>
                    </c:extLst>
                    <c:strCache>
                      <c:ptCount val="1"/>
                      <c:pt idx="0">
                        <c:v>Glasscock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Force'!$B$1:$S$1</c15:sqref>
                        </c15:formulaRef>
                      </c:ext>
                    </c:extLst>
                    <c:strCache>
                      <c:ptCount val="18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 2,021 </c:v>
                      </c:pt>
                      <c:pt idx="16">
                        <c:v>Average</c:v>
                      </c:pt>
                      <c:pt idx="17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Force'!$B$23:$S$23</c15:sqref>
                        </c15:formulaRef>
                      </c:ext>
                    </c:extLst>
                    <c:numCache>
                      <c:formatCode>#,##0</c:formatCode>
                      <c:ptCount val="18"/>
                      <c:pt idx="0" formatCode="General">
                        <c:v>600</c:v>
                      </c:pt>
                      <c:pt idx="1">
                        <c:v>602</c:v>
                      </c:pt>
                      <c:pt idx="2" formatCode="General">
                        <c:v>652</c:v>
                      </c:pt>
                      <c:pt idx="3" formatCode="General">
                        <c:v>704</c:v>
                      </c:pt>
                      <c:pt idx="4" formatCode="General">
                        <c:v>748</c:v>
                      </c:pt>
                      <c:pt idx="5">
                        <c:v>666</c:v>
                      </c:pt>
                      <c:pt idx="6" formatCode="General">
                        <c:v>746</c:v>
                      </c:pt>
                      <c:pt idx="7">
                        <c:v>651</c:v>
                      </c:pt>
                      <c:pt idx="8">
                        <c:v>823</c:v>
                      </c:pt>
                      <c:pt idx="9" formatCode="General">
                        <c:v>755</c:v>
                      </c:pt>
                      <c:pt idx="10" formatCode="General">
                        <c:v>710</c:v>
                      </c:pt>
                      <c:pt idx="11">
                        <c:v>857</c:v>
                      </c:pt>
                      <c:pt idx="12">
                        <c:v>795</c:v>
                      </c:pt>
                      <c:pt idx="13" formatCode="###,##0">
                        <c:v>797</c:v>
                      </c:pt>
                      <c:pt idx="14" formatCode="_(* #,##0_);_(* \(#,##0\);_(* &quot;-&quot;??_);_(@_)">
                        <c:v>815</c:v>
                      </c:pt>
                      <c:pt idx="16">
                        <c:v>728.06666666666672</c:v>
                      </c:pt>
                      <c:pt idx="17">
                        <c:v>10921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BF3-40B6-AE15-4617DA40FD74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Force'!$A$26</c15:sqref>
                        </c15:formulaRef>
                      </c:ext>
                    </c:extLst>
                    <c:strCache>
                      <c:ptCount val="1"/>
                      <c:pt idx="0">
                        <c:v>Hockley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Force'!$B$1:$S$1</c15:sqref>
                        </c15:formulaRef>
                      </c:ext>
                    </c:extLst>
                    <c:strCache>
                      <c:ptCount val="18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 2,021 </c:v>
                      </c:pt>
                      <c:pt idx="16">
                        <c:v>Average</c:v>
                      </c:pt>
                      <c:pt idx="17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Force'!$B$26:$S$26</c15:sqref>
                        </c15:formulaRef>
                      </c:ext>
                    </c:extLst>
                    <c:numCache>
                      <c:formatCode>#,##0</c:formatCode>
                      <c:ptCount val="18"/>
                      <c:pt idx="0">
                        <c:v>11376</c:v>
                      </c:pt>
                      <c:pt idx="1">
                        <c:v>11563</c:v>
                      </c:pt>
                      <c:pt idx="2">
                        <c:v>12196</c:v>
                      </c:pt>
                      <c:pt idx="3">
                        <c:v>11030</c:v>
                      </c:pt>
                      <c:pt idx="4">
                        <c:v>11360</c:v>
                      </c:pt>
                      <c:pt idx="5">
                        <c:v>12857</c:v>
                      </c:pt>
                      <c:pt idx="6">
                        <c:v>11957</c:v>
                      </c:pt>
                      <c:pt idx="7">
                        <c:v>13648</c:v>
                      </c:pt>
                      <c:pt idx="8">
                        <c:v>11745</c:v>
                      </c:pt>
                      <c:pt idx="9">
                        <c:v>11140</c:v>
                      </c:pt>
                      <c:pt idx="10">
                        <c:v>11270</c:v>
                      </c:pt>
                      <c:pt idx="11">
                        <c:v>11563</c:v>
                      </c:pt>
                      <c:pt idx="12">
                        <c:v>11290</c:v>
                      </c:pt>
                      <c:pt idx="13" formatCode="###,##0">
                        <c:v>10671</c:v>
                      </c:pt>
                      <c:pt idx="14" formatCode="_(* #,##0_);_(* \(#,##0\);_(* &quot;-&quot;??_);_(@_)">
                        <c:v>10657</c:v>
                      </c:pt>
                      <c:pt idx="16">
                        <c:v>11621.533333333333</c:v>
                      </c:pt>
                      <c:pt idx="17">
                        <c:v>174323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5BF3-40B6-AE15-4617DA40FD74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Force'!$A$28</c15:sqref>
                        </c15:formulaRef>
                      </c:ext>
                    </c:extLst>
                    <c:strCache>
                      <c:ptCount val="1"/>
                      <c:pt idx="0">
                        <c:v>Hudspeth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Force'!$B$1:$S$1</c15:sqref>
                        </c15:formulaRef>
                      </c:ext>
                    </c:extLst>
                    <c:strCache>
                      <c:ptCount val="18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 2,021 </c:v>
                      </c:pt>
                      <c:pt idx="16">
                        <c:v>Average</c:v>
                      </c:pt>
                      <c:pt idx="17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Force'!$B$28:$S$28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1525</c:v>
                      </c:pt>
                      <c:pt idx="1">
                        <c:v>1592</c:v>
                      </c:pt>
                      <c:pt idx="2">
                        <c:v>1719</c:v>
                      </c:pt>
                      <c:pt idx="3">
                        <c:v>1413</c:v>
                      </c:pt>
                      <c:pt idx="4">
                        <c:v>1388</c:v>
                      </c:pt>
                      <c:pt idx="5">
                        <c:v>1326</c:v>
                      </c:pt>
                      <c:pt idx="6">
                        <c:v>1294</c:v>
                      </c:pt>
                      <c:pt idx="7">
                        <c:v>1251</c:v>
                      </c:pt>
                      <c:pt idx="8">
                        <c:v>1280</c:v>
                      </c:pt>
                      <c:pt idx="9">
                        <c:v>1539</c:v>
                      </c:pt>
                      <c:pt idx="10">
                        <c:v>1537</c:v>
                      </c:pt>
                      <c:pt idx="11" formatCode="#,##0">
                        <c:v>1666</c:v>
                      </c:pt>
                      <c:pt idx="12" formatCode="#,##0">
                        <c:v>1827</c:v>
                      </c:pt>
                      <c:pt idx="13" formatCode="###,##0">
                        <c:v>1855</c:v>
                      </c:pt>
                      <c:pt idx="14" formatCode="_(* #,##0_);_(* \(#,##0\);_(* &quot;-&quot;??_);_(@_)">
                        <c:v>1849</c:v>
                      </c:pt>
                      <c:pt idx="16" formatCode="#,##0">
                        <c:v>1537.4</c:v>
                      </c:pt>
                      <c:pt idx="17" formatCode="#,##0">
                        <c:v>23061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5BF3-40B6-AE15-4617DA40FD74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Force'!$A$29</c15:sqref>
                        </c15:formulaRef>
                      </c:ext>
                    </c:extLst>
                    <c:strCache>
                      <c:ptCount val="1"/>
                      <c:pt idx="0">
                        <c:v>Irion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Force'!$B$1:$S$1</c15:sqref>
                        </c15:formulaRef>
                      </c:ext>
                    </c:extLst>
                    <c:strCache>
                      <c:ptCount val="18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 2,021 </c:v>
                      </c:pt>
                      <c:pt idx="16">
                        <c:v>Average</c:v>
                      </c:pt>
                      <c:pt idx="17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Force'!$B$29:$S$29</c15:sqref>
                        </c15:formulaRef>
                      </c:ext>
                    </c:extLst>
                    <c:numCache>
                      <c:formatCode>#,##0</c:formatCode>
                      <c:ptCount val="18"/>
                      <c:pt idx="0">
                        <c:v>924</c:v>
                      </c:pt>
                      <c:pt idx="1">
                        <c:v>885</c:v>
                      </c:pt>
                      <c:pt idx="2">
                        <c:v>921</c:v>
                      </c:pt>
                      <c:pt idx="3">
                        <c:v>873</c:v>
                      </c:pt>
                      <c:pt idx="4" formatCode="General">
                        <c:v>877</c:v>
                      </c:pt>
                      <c:pt idx="5">
                        <c:v>832</c:v>
                      </c:pt>
                      <c:pt idx="6" formatCode="General">
                        <c:v>854</c:v>
                      </c:pt>
                      <c:pt idx="7">
                        <c:v>859</c:v>
                      </c:pt>
                      <c:pt idx="8">
                        <c:v>821</c:v>
                      </c:pt>
                      <c:pt idx="9" formatCode="General">
                        <c:v>781</c:v>
                      </c:pt>
                      <c:pt idx="10" formatCode="General">
                        <c:v>774</c:v>
                      </c:pt>
                      <c:pt idx="11">
                        <c:v>771</c:v>
                      </c:pt>
                      <c:pt idx="12">
                        <c:v>761</c:v>
                      </c:pt>
                      <c:pt idx="13" formatCode="###,##0">
                        <c:v>752</c:v>
                      </c:pt>
                      <c:pt idx="14" formatCode="_(* #,##0_);_(* \(#,##0\);_(* &quot;-&quot;??_);_(@_)">
                        <c:v>773</c:v>
                      </c:pt>
                      <c:pt idx="16">
                        <c:v>830.5333333333333</c:v>
                      </c:pt>
                      <c:pt idx="17">
                        <c:v>12458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5BF3-40B6-AE15-4617DA40FD74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Force'!$A$30</c15:sqref>
                        </c15:formulaRef>
                      </c:ext>
                    </c:extLst>
                    <c:strCache>
                      <c:ptCount val="1"/>
                      <c:pt idx="0">
                        <c:v>Jeff Davis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Force'!$B$1:$S$1</c15:sqref>
                        </c15:formulaRef>
                      </c:ext>
                    </c:extLst>
                    <c:strCache>
                      <c:ptCount val="18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 2,021 </c:v>
                      </c:pt>
                      <c:pt idx="16">
                        <c:v>Average</c:v>
                      </c:pt>
                      <c:pt idx="17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Force'!$B$30:$S$30</c15:sqref>
                        </c15:formulaRef>
                      </c:ext>
                    </c:extLst>
                    <c:numCache>
                      <c:formatCode>#,##0</c:formatCode>
                      <c:ptCount val="18"/>
                      <c:pt idx="0">
                        <c:v>1180</c:v>
                      </c:pt>
                      <c:pt idx="1">
                        <c:v>1191</c:v>
                      </c:pt>
                      <c:pt idx="2">
                        <c:v>1200</c:v>
                      </c:pt>
                      <c:pt idx="3">
                        <c:v>1273</c:v>
                      </c:pt>
                      <c:pt idx="4">
                        <c:v>1251</c:v>
                      </c:pt>
                      <c:pt idx="5">
                        <c:v>1215</c:v>
                      </c:pt>
                      <c:pt idx="6">
                        <c:v>1162</c:v>
                      </c:pt>
                      <c:pt idx="7">
                        <c:v>1147</c:v>
                      </c:pt>
                      <c:pt idx="8">
                        <c:v>1079</c:v>
                      </c:pt>
                      <c:pt idx="9">
                        <c:v>1071</c:v>
                      </c:pt>
                      <c:pt idx="10">
                        <c:v>1052</c:v>
                      </c:pt>
                      <c:pt idx="11">
                        <c:v>1082</c:v>
                      </c:pt>
                      <c:pt idx="12">
                        <c:v>1040</c:v>
                      </c:pt>
                      <c:pt idx="13" formatCode="###,##0">
                        <c:v>975</c:v>
                      </c:pt>
                      <c:pt idx="14" formatCode="_(* #,##0_);_(* \(#,##0\);_(* &quot;-&quot;??_);_(@_)">
                        <c:v>1023</c:v>
                      </c:pt>
                      <c:pt idx="16">
                        <c:v>1129.4000000000001</c:v>
                      </c:pt>
                      <c:pt idx="17">
                        <c:v>16941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5BF3-40B6-AE15-4617DA40FD74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Force'!$A$31</c15:sqref>
                        </c15:formulaRef>
                      </c:ext>
                    </c:extLst>
                    <c:strCache>
                      <c:ptCount val="1"/>
                      <c:pt idx="0">
                        <c:v>Kent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Force'!$B$1:$S$1</c15:sqref>
                        </c15:formulaRef>
                      </c:ext>
                    </c:extLst>
                    <c:strCache>
                      <c:ptCount val="18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 2,021 </c:v>
                      </c:pt>
                      <c:pt idx="16">
                        <c:v>Average</c:v>
                      </c:pt>
                      <c:pt idx="17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Force'!$B$31:$S$31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423</c:v>
                      </c:pt>
                      <c:pt idx="1">
                        <c:v>441</c:v>
                      </c:pt>
                      <c:pt idx="2">
                        <c:v>463</c:v>
                      </c:pt>
                      <c:pt idx="3">
                        <c:v>559</c:v>
                      </c:pt>
                      <c:pt idx="4">
                        <c:v>554</c:v>
                      </c:pt>
                      <c:pt idx="5">
                        <c:v>553</c:v>
                      </c:pt>
                      <c:pt idx="6">
                        <c:v>531</c:v>
                      </c:pt>
                      <c:pt idx="7">
                        <c:v>512</c:v>
                      </c:pt>
                      <c:pt idx="8">
                        <c:v>496</c:v>
                      </c:pt>
                      <c:pt idx="9">
                        <c:v>465</c:v>
                      </c:pt>
                      <c:pt idx="10">
                        <c:v>460</c:v>
                      </c:pt>
                      <c:pt idx="11" formatCode="#,##0">
                        <c:v>458</c:v>
                      </c:pt>
                      <c:pt idx="12" formatCode="#,##0">
                        <c:v>478</c:v>
                      </c:pt>
                      <c:pt idx="13" formatCode="###,##0">
                        <c:v>458</c:v>
                      </c:pt>
                      <c:pt idx="14" formatCode="_(* #,##0_);_(* \(#,##0\);_(* &quot;-&quot;??_);_(@_)">
                        <c:v>447</c:v>
                      </c:pt>
                      <c:pt idx="16" formatCode="#,##0">
                        <c:v>486.53333333333336</c:v>
                      </c:pt>
                      <c:pt idx="17" formatCode="#,##0">
                        <c:v>7298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5BF3-40B6-AE15-4617DA40FD74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Force'!$A$33</c15:sqref>
                        </c15:formulaRef>
                      </c:ext>
                    </c:extLst>
                    <c:strCache>
                      <c:ptCount val="1"/>
                      <c:pt idx="0">
                        <c:v>King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Force'!$B$1:$S$1</c15:sqref>
                        </c15:formulaRef>
                      </c:ext>
                    </c:extLst>
                    <c:strCache>
                      <c:ptCount val="18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 2,021 </c:v>
                      </c:pt>
                      <c:pt idx="16">
                        <c:v>Average</c:v>
                      </c:pt>
                      <c:pt idx="17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Force'!$B$33:$S$33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175</c:v>
                      </c:pt>
                      <c:pt idx="1">
                        <c:v>178</c:v>
                      </c:pt>
                      <c:pt idx="2">
                        <c:v>196</c:v>
                      </c:pt>
                      <c:pt idx="3">
                        <c:v>278</c:v>
                      </c:pt>
                      <c:pt idx="4">
                        <c:v>288</c:v>
                      </c:pt>
                      <c:pt idx="5">
                        <c:v>247</c:v>
                      </c:pt>
                      <c:pt idx="6">
                        <c:v>239</c:v>
                      </c:pt>
                      <c:pt idx="7">
                        <c:v>224</c:v>
                      </c:pt>
                      <c:pt idx="8">
                        <c:v>199</c:v>
                      </c:pt>
                      <c:pt idx="9">
                        <c:v>177</c:v>
                      </c:pt>
                      <c:pt idx="10">
                        <c:v>163</c:v>
                      </c:pt>
                      <c:pt idx="11" formatCode="#,##0">
                        <c:v>214</c:v>
                      </c:pt>
                      <c:pt idx="12" formatCode="#,##0">
                        <c:v>233</c:v>
                      </c:pt>
                      <c:pt idx="13" formatCode="###,##0">
                        <c:v>236</c:v>
                      </c:pt>
                      <c:pt idx="14" formatCode="_(* #,##0_);_(* \(#,##0\);_(* &quot;-&quot;??_);_(@_)">
                        <c:v>448</c:v>
                      </c:pt>
                      <c:pt idx="16" formatCode="#,##0">
                        <c:v>233</c:v>
                      </c:pt>
                      <c:pt idx="17" formatCode="#,##0">
                        <c:v>3495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5BF3-40B6-AE15-4617DA40FD74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Force'!$A$36</c15:sqref>
                        </c15:formulaRef>
                      </c:ext>
                    </c:extLst>
                    <c:strCache>
                      <c:ptCount val="1"/>
                      <c:pt idx="0">
                        <c:v>Loving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Force'!$B$1:$S$1</c15:sqref>
                        </c15:formulaRef>
                      </c:ext>
                    </c:extLst>
                    <c:strCache>
                      <c:ptCount val="18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 2,021 </c:v>
                      </c:pt>
                      <c:pt idx="16">
                        <c:v>Average</c:v>
                      </c:pt>
                      <c:pt idx="17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Force'!$B$36:$S$36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41</c:v>
                      </c:pt>
                      <c:pt idx="1">
                        <c:v>43</c:v>
                      </c:pt>
                      <c:pt idx="2">
                        <c:v>43</c:v>
                      </c:pt>
                      <c:pt idx="3">
                        <c:v>71</c:v>
                      </c:pt>
                      <c:pt idx="4">
                        <c:v>66</c:v>
                      </c:pt>
                      <c:pt idx="5">
                        <c:v>67</c:v>
                      </c:pt>
                      <c:pt idx="6">
                        <c:v>76</c:v>
                      </c:pt>
                      <c:pt idx="7">
                        <c:v>78</c:v>
                      </c:pt>
                      <c:pt idx="8">
                        <c:v>77</c:v>
                      </c:pt>
                      <c:pt idx="9">
                        <c:v>92</c:v>
                      </c:pt>
                      <c:pt idx="10">
                        <c:v>100</c:v>
                      </c:pt>
                      <c:pt idx="11" formatCode="#,##0">
                        <c:v>102</c:v>
                      </c:pt>
                      <c:pt idx="12" formatCode="#,##0">
                        <c:v>542</c:v>
                      </c:pt>
                      <c:pt idx="13" formatCode="###,##0">
                        <c:v>289</c:v>
                      </c:pt>
                      <c:pt idx="14" formatCode="_(* #,##0_);_(* \(#,##0\);_(* &quot;-&quot;??_);_(@_)">
                        <c:v>438</c:v>
                      </c:pt>
                      <c:pt idx="16" formatCode="#,##0">
                        <c:v>141.66666666666666</c:v>
                      </c:pt>
                      <c:pt idx="17" formatCode="#,##0">
                        <c:v>2125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BF3-40B6-AE15-4617DA40FD74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Force'!$A$37</c15:sqref>
                        </c15:formulaRef>
                      </c:ext>
                    </c:extLst>
                    <c:strCache>
                      <c:ptCount val="1"/>
                      <c:pt idx="0">
                        <c:v>Lubbock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Force'!$B$1:$S$1</c15:sqref>
                        </c15:formulaRef>
                      </c:ext>
                    </c:extLst>
                    <c:strCache>
                      <c:ptCount val="18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 2,021 </c:v>
                      </c:pt>
                      <c:pt idx="16">
                        <c:v>Average</c:v>
                      </c:pt>
                      <c:pt idx="17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Force'!$B$37:$S$37</c15:sqref>
                        </c15:formulaRef>
                      </c:ext>
                    </c:extLst>
                    <c:numCache>
                      <c:formatCode>#,##0</c:formatCode>
                      <c:ptCount val="18"/>
                      <c:pt idx="0">
                        <c:v>136021</c:v>
                      </c:pt>
                      <c:pt idx="1">
                        <c:v>137146</c:v>
                      </c:pt>
                      <c:pt idx="2">
                        <c:v>141963</c:v>
                      </c:pt>
                      <c:pt idx="3">
                        <c:v>143339</c:v>
                      </c:pt>
                      <c:pt idx="4">
                        <c:v>145820</c:v>
                      </c:pt>
                      <c:pt idx="5">
                        <c:v>142601</c:v>
                      </c:pt>
                      <c:pt idx="6">
                        <c:v>147851</c:v>
                      </c:pt>
                      <c:pt idx="7">
                        <c:v>146475</c:v>
                      </c:pt>
                      <c:pt idx="8">
                        <c:v>148287</c:v>
                      </c:pt>
                      <c:pt idx="9">
                        <c:v>152876</c:v>
                      </c:pt>
                      <c:pt idx="10">
                        <c:v>155834</c:v>
                      </c:pt>
                      <c:pt idx="11">
                        <c:v>157228</c:v>
                      </c:pt>
                      <c:pt idx="12">
                        <c:v>158134</c:v>
                      </c:pt>
                      <c:pt idx="13" formatCode="###,##0">
                        <c:v>156625</c:v>
                      </c:pt>
                      <c:pt idx="14" formatCode="_(* #,##0_);_(* \(#,##0\);_(* &quot;-&quot;??_);_(@_)">
                        <c:v>160338</c:v>
                      </c:pt>
                      <c:pt idx="16">
                        <c:v>148702.53333333333</c:v>
                      </c:pt>
                      <c:pt idx="17">
                        <c:v>2230538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BF3-40B6-AE15-4617DA40FD74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Force'!$A$39</c15:sqref>
                        </c15:formulaRef>
                      </c:ext>
                    </c:extLst>
                    <c:strCache>
                      <c:ptCount val="1"/>
                      <c:pt idx="0">
                        <c:v>Martin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Force'!$B$1:$S$1</c15:sqref>
                        </c15:formulaRef>
                      </c:ext>
                    </c:extLst>
                    <c:strCache>
                      <c:ptCount val="18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 2,021 </c:v>
                      </c:pt>
                      <c:pt idx="16">
                        <c:v>Average</c:v>
                      </c:pt>
                      <c:pt idx="17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Force'!$B$39:$S$39</c15:sqref>
                        </c15:formulaRef>
                      </c:ext>
                    </c:extLst>
                    <c:numCache>
                      <c:formatCode>#,##0</c:formatCode>
                      <c:ptCount val="18"/>
                      <c:pt idx="0">
                        <c:v>2130</c:v>
                      </c:pt>
                      <c:pt idx="1">
                        <c:v>2181</c:v>
                      </c:pt>
                      <c:pt idx="2">
                        <c:v>2246</c:v>
                      </c:pt>
                      <c:pt idx="3">
                        <c:v>2196</c:v>
                      </c:pt>
                      <c:pt idx="4">
                        <c:v>2351</c:v>
                      </c:pt>
                      <c:pt idx="5">
                        <c:v>2512</c:v>
                      </c:pt>
                      <c:pt idx="6">
                        <c:v>2559</c:v>
                      </c:pt>
                      <c:pt idx="7">
                        <c:v>2712</c:v>
                      </c:pt>
                      <c:pt idx="8">
                        <c:v>2582</c:v>
                      </c:pt>
                      <c:pt idx="9">
                        <c:v>2457</c:v>
                      </c:pt>
                      <c:pt idx="10">
                        <c:v>2568</c:v>
                      </c:pt>
                      <c:pt idx="11">
                        <c:v>2808</c:v>
                      </c:pt>
                      <c:pt idx="12">
                        <c:v>2889</c:v>
                      </c:pt>
                      <c:pt idx="13" formatCode="###,##0">
                        <c:v>2546</c:v>
                      </c:pt>
                      <c:pt idx="14" formatCode="_(* #,##0_);_(* \(#,##0\);_(* &quot;-&quot;??_);_(@_)">
                        <c:v>2605</c:v>
                      </c:pt>
                      <c:pt idx="16">
                        <c:v>2489.4666666666667</c:v>
                      </c:pt>
                      <c:pt idx="17">
                        <c:v>37342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BF3-40B6-AE15-4617DA40FD74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Force'!$A$44</c15:sqref>
                        </c15:formulaRef>
                      </c:ext>
                    </c:extLst>
                    <c:strCache>
                      <c:ptCount val="1"/>
                      <c:pt idx="0">
                        <c:v>Moore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Force'!$B$1:$S$1</c15:sqref>
                        </c15:formulaRef>
                      </c:ext>
                    </c:extLst>
                    <c:strCache>
                      <c:ptCount val="18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 2,021 </c:v>
                      </c:pt>
                      <c:pt idx="16">
                        <c:v>Average</c:v>
                      </c:pt>
                      <c:pt idx="17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Force'!$B$44:$S$44</c15:sqref>
                        </c15:formulaRef>
                      </c:ext>
                    </c:extLst>
                    <c:numCache>
                      <c:formatCode>#,##0</c:formatCode>
                      <c:ptCount val="18"/>
                      <c:pt idx="0">
                        <c:v>10644</c:v>
                      </c:pt>
                      <c:pt idx="1">
                        <c:v>10887</c:v>
                      </c:pt>
                      <c:pt idx="2">
                        <c:v>11510</c:v>
                      </c:pt>
                      <c:pt idx="3">
                        <c:v>11549</c:v>
                      </c:pt>
                      <c:pt idx="4">
                        <c:v>11759</c:v>
                      </c:pt>
                      <c:pt idx="5">
                        <c:v>11930</c:v>
                      </c:pt>
                      <c:pt idx="6">
                        <c:v>11472</c:v>
                      </c:pt>
                      <c:pt idx="7">
                        <c:v>11704</c:v>
                      </c:pt>
                      <c:pt idx="8">
                        <c:v>11129</c:v>
                      </c:pt>
                      <c:pt idx="9">
                        <c:v>11176</c:v>
                      </c:pt>
                      <c:pt idx="10">
                        <c:v>11012</c:v>
                      </c:pt>
                      <c:pt idx="11">
                        <c:v>11040</c:v>
                      </c:pt>
                      <c:pt idx="12">
                        <c:v>10915</c:v>
                      </c:pt>
                      <c:pt idx="13" formatCode="###,##0">
                        <c:v>10578</c:v>
                      </c:pt>
                      <c:pt idx="14" formatCode="_(* #,##0_);_(* \(#,##0\);_(* &quot;-&quot;??_);_(@_)">
                        <c:v>10983</c:v>
                      </c:pt>
                      <c:pt idx="16">
                        <c:v>11219.2</c:v>
                      </c:pt>
                      <c:pt idx="17">
                        <c:v>168288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5BF3-40B6-AE15-4617DA40FD74}"/>
                  </c:ext>
                </c:extLst>
              </c15:ser>
            </c15:filteredLineSeries>
            <c15:filteredLine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Force'!$A$50</c15:sqref>
                        </c15:formulaRef>
                      </c:ext>
                    </c:extLst>
                    <c:strCache>
                      <c:ptCount val="1"/>
                      <c:pt idx="0">
                        <c:v>Presidio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Force'!$B$1:$S$1</c15:sqref>
                        </c15:formulaRef>
                      </c:ext>
                    </c:extLst>
                    <c:strCache>
                      <c:ptCount val="18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 2,021 </c:v>
                      </c:pt>
                      <c:pt idx="16">
                        <c:v>Average</c:v>
                      </c:pt>
                      <c:pt idx="17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Force'!$B$50:$S$50</c15:sqref>
                        </c15:formulaRef>
                      </c:ext>
                    </c:extLst>
                    <c:numCache>
                      <c:formatCode>#,##0</c:formatCode>
                      <c:ptCount val="18"/>
                      <c:pt idx="0">
                        <c:v>3209</c:v>
                      </c:pt>
                      <c:pt idx="1">
                        <c:v>3296</c:v>
                      </c:pt>
                      <c:pt idx="2">
                        <c:v>3744</c:v>
                      </c:pt>
                      <c:pt idx="3">
                        <c:v>3743</c:v>
                      </c:pt>
                      <c:pt idx="4">
                        <c:v>3781</c:v>
                      </c:pt>
                      <c:pt idx="5">
                        <c:v>4027</c:v>
                      </c:pt>
                      <c:pt idx="6">
                        <c:v>3764</c:v>
                      </c:pt>
                      <c:pt idx="7">
                        <c:v>4235</c:v>
                      </c:pt>
                      <c:pt idx="8">
                        <c:v>3107</c:v>
                      </c:pt>
                      <c:pt idx="9">
                        <c:v>3070</c:v>
                      </c:pt>
                      <c:pt idx="10">
                        <c:v>3024</c:v>
                      </c:pt>
                      <c:pt idx="11">
                        <c:v>3050</c:v>
                      </c:pt>
                      <c:pt idx="12">
                        <c:v>3104</c:v>
                      </c:pt>
                      <c:pt idx="13" formatCode="###,##0">
                        <c:v>3231</c:v>
                      </c:pt>
                      <c:pt idx="14" formatCode="_(* #,##0_);_(* \(#,##0\);_(* &quot;-&quot;??_);_(@_)">
                        <c:v>3101</c:v>
                      </c:pt>
                      <c:pt idx="16">
                        <c:v>3432.4</c:v>
                      </c:pt>
                      <c:pt idx="17">
                        <c:v>51486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5BF3-40B6-AE15-4617DA40FD74}"/>
                  </c:ext>
                </c:extLst>
              </c15:ser>
            </c15:filteredLineSeries>
            <c15:filteredLineSeries>
              <c15:ser>
                <c:idx val="49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Force'!$A$51</c15:sqref>
                        </c15:formulaRef>
                      </c:ext>
                    </c:extLst>
                    <c:strCache>
                      <c:ptCount val="1"/>
                      <c:pt idx="0">
                        <c:v>Randall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Force'!$B$1:$S$1</c15:sqref>
                        </c15:formulaRef>
                      </c:ext>
                    </c:extLst>
                    <c:strCache>
                      <c:ptCount val="18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 2,021 </c:v>
                      </c:pt>
                      <c:pt idx="16">
                        <c:v>Average</c:v>
                      </c:pt>
                      <c:pt idx="17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Force'!$B$51:$S$51</c15:sqref>
                        </c15:formulaRef>
                      </c:ext>
                    </c:extLst>
                    <c:numCache>
                      <c:formatCode>#,##0</c:formatCode>
                      <c:ptCount val="18"/>
                      <c:pt idx="0">
                        <c:v>66973</c:v>
                      </c:pt>
                      <c:pt idx="1">
                        <c:v>66972</c:v>
                      </c:pt>
                      <c:pt idx="2">
                        <c:v>69158</c:v>
                      </c:pt>
                      <c:pt idx="3">
                        <c:v>66245</c:v>
                      </c:pt>
                      <c:pt idx="4">
                        <c:v>68124</c:v>
                      </c:pt>
                      <c:pt idx="5">
                        <c:v>72849</c:v>
                      </c:pt>
                      <c:pt idx="6">
                        <c:v>68721</c:v>
                      </c:pt>
                      <c:pt idx="7">
                        <c:v>72602</c:v>
                      </c:pt>
                      <c:pt idx="8">
                        <c:v>68441</c:v>
                      </c:pt>
                      <c:pt idx="9">
                        <c:v>69711</c:v>
                      </c:pt>
                      <c:pt idx="10">
                        <c:v>70283</c:v>
                      </c:pt>
                      <c:pt idx="11">
                        <c:v>71377</c:v>
                      </c:pt>
                      <c:pt idx="12">
                        <c:v>72066</c:v>
                      </c:pt>
                      <c:pt idx="13" formatCode="###,##0">
                        <c:v>72380</c:v>
                      </c:pt>
                      <c:pt idx="14" formatCode="_(* #,##0_);_(* \(#,##0\);_(* &quot;-&quot;??_);_(@_)">
                        <c:v>74603</c:v>
                      </c:pt>
                      <c:pt idx="16">
                        <c:v>70033.666666666672</c:v>
                      </c:pt>
                      <c:pt idx="17">
                        <c:v>1050505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5BF3-40B6-AE15-4617DA40FD74}"/>
                  </c:ext>
                </c:extLst>
              </c15:ser>
            </c15:filteredLineSeries>
            <c15:filteredLineSeries>
              <c15:ser>
                <c:idx val="50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Force'!$A$52</c15:sqref>
                        </c15:formulaRef>
                      </c:ext>
                    </c:extLst>
                    <c:strCache>
                      <c:ptCount val="1"/>
                      <c:pt idx="0">
                        <c:v>Reagan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Force'!$B$1:$S$1</c15:sqref>
                        </c15:formulaRef>
                      </c:ext>
                    </c:extLst>
                    <c:strCache>
                      <c:ptCount val="18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 2,021 </c:v>
                      </c:pt>
                      <c:pt idx="16">
                        <c:v>Average</c:v>
                      </c:pt>
                      <c:pt idx="17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Force'!$B$52:$S$52</c15:sqref>
                        </c15:formulaRef>
                      </c:ext>
                    </c:extLst>
                    <c:numCache>
                      <c:formatCode>#,##0</c:formatCode>
                      <c:ptCount val="18"/>
                      <c:pt idx="0">
                        <c:v>2395</c:v>
                      </c:pt>
                      <c:pt idx="1">
                        <c:v>2542</c:v>
                      </c:pt>
                      <c:pt idx="2">
                        <c:v>2215</c:v>
                      </c:pt>
                      <c:pt idx="3">
                        <c:v>1912</c:v>
                      </c:pt>
                      <c:pt idx="4">
                        <c:v>2018</c:v>
                      </c:pt>
                      <c:pt idx="5">
                        <c:v>2078</c:v>
                      </c:pt>
                      <c:pt idx="6">
                        <c:v>1962</c:v>
                      </c:pt>
                      <c:pt idx="7">
                        <c:v>2074</c:v>
                      </c:pt>
                      <c:pt idx="8">
                        <c:v>1922</c:v>
                      </c:pt>
                      <c:pt idx="9">
                        <c:v>1675</c:v>
                      </c:pt>
                      <c:pt idx="10">
                        <c:v>1772</c:v>
                      </c:pt>
                      <c:pt idx="11">
                        <c:v>1896</c:v>
                      </c:pt>
                      <c:pt idx="12">
                        <c:v>1909</c:v>
                      </c:pt>
                      <c:pt idx="13" formatCode="###,##0">
                        <c:v>1815</c:v>
                      </c:pt>
                      <c:pt idx="14" formatCode="_(* #,##0_);_(* \(#,##0\);_(* &quot;-&quot;??_);_(@_)">
                        <c:v>1653</c:v>
                      </c:pt>
                      <c:pt idx="16">
                        <c:v>1989.2</c:v>
                      </c:pt>
                      <c:pt idx="17">
                        <c:v>29838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5BF3-40B6-AE15-4617DA40FD74}"/>
                  </c:ext>
                </c:extLst>
              </c15:ser>
            </c15:filteredLineSeries>
            <c15:filteredLineSeries>
              <c15:ser>
                <c:idx val="51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Force'!$A$53</c15:sqref>
                        </c15:formulaRef>
                      </c:ext>
                    </c:extLst>
                    <c:strCache>
                      <c:ptCount val="1"/>
                      <c:pt idx="0">
                        <c:v>Reeves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Force'!$B$1:$S$1</c15:sqref>
                        </c15:formulaRef>
                      </c:ext>
                    </c:extLst>
                    <c:strCache>
                      <c:ptCount val="18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 2,021 </c:v>
                      </c:pt>
                      <c:pt idx="16">
                        <c:v>Average</c:v>
                      </c:pt>
                      <c:pt idx="17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Force'!$B$53:$S$53</c15:sqref>
                        </c15:formulaRef>
                      </c:ext>
                    </c:extLst>
                    <c:numCache>
                      <c:formatCode>#,##0</c:formatCode>
                      <c:ptCount val="18"/>
                      <c:pt idx="0">
                        <c:v>4089</c:v>
                      </c:pt>
                      <c:pt idx="1">
                        <c:v>4177</c:v>
                      </c:pt>
                      <c:pt idx="2">
                        <c:v>4687</c:v>
                      </c:pt>
                      <c:pt idx="3">
                        <c:v>5748</c:v>
                      </c:pt>
                      <c:pt idx="4">
                        <c:v>5543</c:v>
                      </c:pt>
                      <c:pt idx="5">
                        <c:v>5345</c:v>
                      </c:pt>
                      <c:pt idx="6">
                        <c:v>5638</c:v>
                      </c:pt>
                      <c:pt idx="7">
                        <c:v>5750</c:v>
                      </c:pt>
                      <c:pt idx="8">
                        <c:v>5660</c:v>
                      </c:pt>
                      <c:pt idx="9">
                        <c:v>5892</c:v>
                      </c:pt>
                      <c:pt idx="10">
                        <c:v>6917</c:v>
                      </c:pt>
                      <c:pt idx="11">
                        <c:v>9126</c:v>
                      </c:pt>
                      <c:pt idx="12">
                        <c:v>11403</c:v>
                      </c:pt>
                      <c:pt idx="13" formatCode="###,##0">
                        <c:v>8858</c:v>
                      </c:pt>
                      <c:pt idx="14" formatCode="_(* #,##0_);_(* \(#,##0\);_(* &quot;-&quot;??_);_(@_)">
                        <c:v>8608</c:v>
                      </c:pt>
                      <c:pt idx="16">
                        <c:v>6496.0666666666666</c:v>
                      </c:pt>
                      <c:pt idx="17">
                        <c:v>97441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5BF3-40B6-AE15-4617DA40FD74}"/>
                  </c:ext>
                </c:extLst>
              </c15:ser>
            </c15:filteredLineSeries>
            <c15:filteredLineSeries>
              <c15:ser>
                <c:idx val="52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Force'!$A$54</c15:sqref>
                        </c15:formulaRef>
                      </c:ext>
                    </c:extLst>
                    <c:strCache>
                      <c:ptCount val="1"/>
                      <c:pt idx="0">
                        <c:v>Roberts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Force'!$B$1:$S$1</c15:sqref>
                        </c15:formulaRef>
                      </c:ext>
                    </c:extLst>
                    <c:strCache>
                      <c:ptCount val="18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 2,021 </c:v>
                      </c:pt>
                      <c:pt idx="16">
                        <c:v>Average</c:v>
                      </c:pt>
                      <c:pt idx="17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Force'!$B$54:$S$54</c15:sqref>
                        </c15:formulaRef>
                      </c:ext>
                    </c:extLst>
                    <c:numCache>
                      <c:formatCode>#,##0</c:formatCode>
                      <c:ptCount val="18"/>
                      <c:pt idx="0" formatCode="General">
                        <c:v>561</c:v>
                      </c:pt>
                      <c:pt idx="1">
                        <c:v>554</c:v>
                      </c:pt>
                      <c:pt idx="2" formatCode="General">
                        <c:v>583</c:v>
                      </c:pt>
                      <c:pt idx="3" formatCode="General">
                        <c:v>480</c:v>
                      </c:pt>
                      <c:pt idx="4" formatCode="General">
                        <c:v>480</c:v>
                      </c:pt>
                      <c:pt idx="5">
                        <c:v>579</c:v>
                      </c:pt>
                      <c:pt idx="6" formatCode="General">
                        <c:v>451</c:v>
                      </c:pt>
                      <c:pt idx="7">
                        <c:v>588</c:v>
                      </c:pt>
                      <c:pt idx="8">
                        <c:v>455</c:v>
                      </c:pt>
                      <c:pt idx="9" formatCode="General">
                        <c:v>428</c:v>
                      </c:pt>
                      <c:pt idx="10" formatCode="General">
                        <c:v>437</c:v>
                      </c:pt>
                      <c:pt idx="11">
                        <c:v>436</c:v>
                      </c:pt>
                      <c:pt idx="12">
                        <c:v>418</c:v>
                      </c:pt>
                      <c:pt idx="13" formatCode="###,##0">
                        <c:v>414</c:v>
                      </c:pt>
                      <c:pt idx="14" formatCode="_(* #,##0_);_(* \(#,##0\);_(* &quot;-&quot;??_);_(@_)">
                        <c:v>399</c:v>
                      </c:pt>
                      <c:pt idx="16">
                        <c:v>484.2</c:v>
                      </c:pt>
                      <c:pt idx="17">
                        <c:v>7263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5BF3-40B6-AE15-4617DA40FD74}"/>
                  </c:ext>
                </c:extLst>
              </c15:ser>
            </c15:filteredLineSeries>
            <c15:filteredLineSeries>
              <c15:ser>
                <c:idx val="56"/>
                <c:order val="5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Force'!$A$58</c15:sqref>
                        </c15:formulaRef>
                      </c:ext>
                    </c:extLst>
                    <c:strCache>
                      <c:ptCount val="1"/>
                      <c:pt idx="0">
                        <c:v>Sherman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Force'!$B$1:$S$1</c15:sqref>
                        </c15:formulaRef>
                      </c:ext>
                    </c:extLst>
                    <c:strCache>
                      <c:ptCount val="18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 2,021 </c:v>
                      </c:pt>
                      <c:pt idx="16">
                        <c:v>Average</c:v>
                      </c:pt>
                      <c:pt idx="17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Force'!$B$58:$S$58</c15:sqref>
                        </c15:formulaRef>
                      </c:ext>
                    </c:extLst>
                    <c:numCache>
                      <c:formatCode>#,##0</c:formatCode>
                      <c:ptCount val="18"/>
                      <c:pt idx="0">
                        <c:v>1341</c:v>
                      </c:pt>
                      <c:pt idx="1">
                        <c:v>1413</c:v>
                      </c:pt>
                      <c:pt idx="2">
                        <c:v>1444</c:v>
                      </c:pt>
                      <c:pt idx="3">
                        <c:v>1555</c:v>
                      </c:pt>
                      <c:pt idx="4">
                        <c:v>1578</c:v>
                      </c:pt>
                      <c:pt idx="5">
                        <c:v>1416</c:v>
                      </c:pt>
                      <c:pt idx="6">
                        <c:v>1485</c:v>
                      </c:pt>
                      <c:pt idx="7">
                        <c:v>1324</c:v>
                      </c:pt>
                      <c:pt idx="8">
                        <c:v>1430</c:v>
                      </c:pt>
                      <c:pt idx="9">
                        <c:v>1350</c:v>
                      </c:pt>
                      <c:pt idx="10">
                        <c:v>1289</c:v>
                      </c:pt>
                      <c:pt idx="11">
                        <c:v>1336</c:v>
                      </c:pt>
                      <c:pt idx="12">
                        <c:v>1379</c:v>
                      </c:pt>
                      <c:pt idx="13" formatCode="###,##0">
                        <c:v>1307</c:v>
                      </c:pt>
                      <c:pt idx="14" formatCode="_(* #,##0_);_(* \(#,##0\);_(* &quot;-&quot;??_);_(@_)">
                        <c:v>1408</c:v>
                      </c:pt>
                      <c:pt idx="16">
                        <c:v>1403.6666666666667</c:v>
                      </c:pt>
                      <c:pt idx="17">
                        <c:v>21055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5BF3-40B6-AE15-4617DA40FD74}"/>
                  </c:ext>
                </c:extLst>
              </c15:ser>
            </c15:filteredLineSeries>
            <c15:filteredLineSeries>
              <c15:ser>
                <c:idx val="62"/>
                <c:order val="6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Force'!$A$64</c15:sqref>
                        </c15:formulaRef>
                      </c:ext>
                    </c:extLst>
                    <c:strCache>
                      <c:ptCount val="1"/>
                      <c:pt idx="0">
                        <c:v>Terrell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Force'!$B$1:$S$1</c15:sqref>
                        </c15:formulaRef>
                      </c:ext>
                    </c:extLst>
                    <c:strCache>
                      <c:ptCount val="18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 2,021 </c:v>
                      </c:pt>
                      <c:pt idx="16">
                        <c:v>Average</c:v>
                      </c:pt>
                      <c:pt idx="17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Force'!$B$64:$S$64</c15:sqref>
                        </c15:formulaRef>
                      </c:ext>
                    </c:extLst>
                    <c:numCache>
                      <c:formatCode>#,##0</c:formatCode>
                      <c:ptCount val="18"/>
                      <c:pt idx="0">
                        <c:v>357</c:v>
                      </c:pt>
                      <c:pt idx="1">
                        <c:v>306</c:v>
                      </c:pt>
                      <c:pt idx="2">
                        <c:v>382</c:v>
                      </c:pt>
                      <c:pt idx="3">
                        <c:v>501</c:v>
                      </c:pt>
                      <c:pt idx="4">
                        <c:v>518</c:v>
                      </c:pt>
                      <c:pt idx="5">
                        <c:v>393</c:v>
                      </c:pt>
                      <c:pt idx="6">
                        <c:v>525</c:v>
                      </c:pt>
                      <c:pt idx="7">
                        <c:v>389</c:v>
                      </c:pt>
                      <c:pt idx="8">
                        <c:v>446</c:v>
                      </c:pt>
                      <c:pt idx="9" formatCode="General">
                        <c:v>418</c:v>
                      </c:pt>
                      <c:pt idx="10" formatCode="General">
                        <c:v>391</c:v>
                      </c:pt>
                      <c:pt idx="11">
                        <c:v>382</c:v>
                      </c:pt>
                      <c:pt idx="12">
                        <c:v>377</c:v>
                      </c:pt>
                      <c:pt idx="13" formatCode="###,##0">
                        <c:v>393</c:v>
                      </c:pt>
                      <c:pt idx="14" formatCode="_(* #,##0_);_(* \(#,##0\);_(* &quot;-&quot;??_);_(@_)">
                        <c:v>411</c:v>
                      </c:pt>
                      <c:pt idx="16">
                        <c:v>412.6</c:v>
                      </c:pt>
                      <c:pt idx="17">
                        <c:v>6189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5BF3-40B6-AE15-4617DA40FD74}"/>
                  </c:ext>
                </c:extLst>
              </c15:ser>
            </c15:filteredLineSeries>
            <c15:filteredLineSeries>
              <c15:ser>
                <c:idx val="65"/>
                <c:order val="6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Force'!$A$67</c15:sqref>
                        </c15:formulaRef>
                      </c:ext>
                    </c:extLst>
                    <c:strCache>
                      <c:ptCount val="1"/>
                      <c:pt idx="0">
                        <c:v>Upton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Force'!$B$1:$S$1</c15:sqref>
                        </c15:formulaRef>
                      </c:ext>
                    </c:extLst>
                    <c:strCache>
                      <c:ptCount val="18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 2,021 </c:v>
                      </c:pt>
                      <c:pt idx="16">
                        <c:v>Average</c:v>
                      </c:pt>
                      <c:pt idx="17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Force'!$B$67:$S$67</c15:sqref>
                        </c15:formulaRef>
                      </c:ext>
                    </c:extLst>
                    <c:numCache>
                      <c:formatCode>#,##0</c:formatCode>
                      <c:ptCount val="18"/>
                      <c:pt idx="0">
                        <c:v>1661</c:v>
                      </c:pt>
                      <c:pt idx="1">
                        <c:v>1698</c:v>
                      </c:pt>
                      <c:pt idx="2">
                        <c:v>1817</c:v>
                      </c:pt>
                      <c:pt idx="3">
                        <c:v>1552</c:v>
                      </c:pt>
                      <c:pt idx="4">
                        <c:v>1571</c:v>
                      </c:pt>
                      <c:pt idx="5">
                        <c:v>1913</c:v>
                      </c:pt>
                      <c:pt idx="6">
                        <c:v>1715</c:v>
                      </c:pt>
                      <c:pt idx="7">
                        <c:v>2205</c:v>
                      </c:pt>
                      <c:pt idx="8">
                        <c:v>1785</c:v>
                      </c:pt>
                      <c:pt idx="9">
                        <c:v>1583</c:v>
                      </c:pt>
                      <c:pt idx="10">
                        <c:v>1543</c:v>
                      </c:pt>
                      <c:pt idx="11">
                        <c:v>1581</c:v>
                      </c:pt>
                      <c:pt idx="12">
                        <c:v>1675</c:v>
                      </c:pt>
                      <c:pt idx="13" formatCode="###,##0">
                        <c:v>1835</c:v>
                      </c:pt>
                      <c:pt idx="14" formatCode="_(* #,##0_);_(* \(#,##0\);_(* &quot;-&quot;??_);_(@_)">
                        <c:v>1762</c:v>
                      </c:pt>
                      <c:pt idx="16">
                        <c:v>1726.4</c:v>
                      </c:pt>
                      <c:pt idx="17">
                        <c:v>25896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5BF3-40B6-AE15-4617DA40FD74}"/>
                  </c:ext>
                </c:extLst>
              </c15:ser>
            </c15:filteredLineSeries>
            <c15:filteredLineSeries>
              <c15:ser>
                <c:idx val="67"/>
                <c:order val="6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Force'!$A$69</c15:sqref>
                        </c15:formulaRef>
                      </c:ext>
                    </c:extLst>
                    <c:strCache>
                      <c:ptCount val="1"/>
                      <c:pt idx="0">
                        <c:v>Ward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Force'!$B$1:$S$1</c15:sqref>
                        </c15:formulaRef>
                      </c:ext>
                    </c:extLst>
                    <c:strCache>
                      <c:ptCount val="18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 2,021 </c:v>
                      </c:pt>
                      <c:pt idx="16">
                        <c:v>Average</c:v>
                      </c:pt>
                      <c:pt idx="17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Force'!$B$69:$S$69</c15:sqref>
                        </c15:formulaRef>
                      </c:ext>
                    </c:extLst>
                    <c:numCache>
                      <c:formatCode>#,##0</c:formatCode>
                      <c:ptCount val="18"/>
                      <c:pt idx="0">
                        <c:v>4860</c:v>
                      </c:pt>
                      <c:pt idx="1">
                        <c:v>5071</c:v>
                      </c:pt>
                      <c:pt idx="2">
                        <c:v>5033</c:v>
                      </c:pt>
                      <c:pt idx="3">
                        <c:v>4631</c:v>
                      </c:pt>
                      <c:pt idx="4">
                        <c:v>4940</c:v>
                      </c:pt>
                      <c:pt idx="5">
                        <c:v>5361</c:v>
                      </c:pt>
                      <c:pt idx="6">
                        <c:v>5535</c:v>
                      </c:pt>
                      <c:pt idx="7">
                        <c:v>5921</c:v>
                      </c:pt>
                      <c:pt idx="8">
                        <c:v>5959</c:v>
                      </c:pt>
                      <c:pt idx="9">
                        <c:v>5340</c:v>
                      </c:pt>
                      <c:pt idx="10">
                        <c:v>5546</c:v>
                      </c:pt>
                      <c:pt idx="11">
                        <c:v>6678</c:v>
                      </c:pt>
                      <c:pt idx="12">
                        <c:v>7488</c:v>
                      </c:pt>
                      <c:pt idx="13" formatCode="###,##0">
                        <c:v>6171</c:v>
                      </c:pt>
                      <c:pt idx="14" formatCode="_(* #,##0_);_(* \(#,##0\);_(* &quot;-&quot;??_);_(@_)">
                        <c:v>5884</c:v>
                      </c:pt>
                      <c:pt idx="16">
                        <c:v>5627.8666666666668</c:v>
                      </c:pt>
                      <c:pt idx="17">
                        <c:v>84418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5BF3-40B6-AE15-4617DA40FD74}"/>
                  </c:ext>
                </c:extLst>
              </c15:ser>
            </c15:filteredLineSeries>
            <c15:filteredLineSeries>
              <c15:ser>
                <c:idx val="68"/>
                <c:order val="6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Force'!$A$70</c15:sqref>
                        </c15:formulaRef>
                      </c:ext>
                    </c:extLst>
                    <c:strCache>
                      <c:ptCount val="1"/>
                      <c:pt idx="0">
                        <c:v>Winkler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Force'!$B$1:$S$1</c15:sqref>
                        </c15:formulaRef>
                      </c:ext>
                    </c:extLst>
                    <c:strCache>
                      <c:ptCount val="18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 2,021 </c:v>
                      </c:pt>
                      <c:pt idx="16">
                        <c:v>Average</c:v>
                      </c:pt>
                      <c:pt idx="17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'Labor Force'!$B$70:$S$70</c15:sqref>
                        </c15:formulaRef>
                      </c:ext>
                    </c:extLst>
                    <c:numCache>
                      <c:formatCode>#,##0</c:formatCode>
                      <c:ptCount val="18"/>
                      <c:pt idx="0">
                        <c:v>3341</c:v>
                      </c:pt>
                      <c:pt idx="1">
                        <c:v>3454</c:v>
                      </c:pt>
                      <c:pt idx="2">
                        <c:v>3411</c:v>
                      </c:pt>
                      <c:pt idx="3">
                        <c:v>2898</c:v>
                      </c:pt>
                      <c:pt idx="4">
                        <c:v>3051</c:v>
                      </c:pt>
                      <c:pt idx="5">
                        <c:v>3186</c:v>
                      </c:pt>
                      <c:pt idx="6">
                        <c:v>3326</c:v>
                      </c:pt>
                      <c:pt idx="7">
                        <c:v>3281</c:v>
                      </c:pt>
                      <c:pt idx="8">
                        <c:v>3093</c:v>
                      </c:pt>
                      <c:pt idx="9">
                        <c:v>3027</c:v>
                      </c:pt>
                      <c:pt idx="10">
                        <c:v>3235</c:v>
                      </c:pt>
                      <c:pt idx="11">
                        <c:v>4030</c:v>
                      </c:pt>
                      <c:pt idx="12">
                        <c:v>4026</c:v>
                      </c:pt>
                      <c:pt idx="13" formatCode="###,##0">
                        <c:v>4039</c:v>
                      </c:pt>
                      <c:pt idx="14" formatCode="_(* #,##0_);_(* \(#,##0\);_(* &quot;-&quot;??_);_(@_)">
                        <c:v>3726</c:v>
                      </c:pt>
                      <c:pt idx="16">
                        <c:v>3408.2666666666669</c:v>
                      </c:pt>
                      <c:pt idx="17">
                        <c:v>51124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5BF3-40B6-AE15-4617DA40FD74}"/>
                  </c:ext>
                </c:extLst>
              </c15:ser>
            </c15:filteredLineSeries>
          </c:ext>
        </c:extLst>
      </c:lineChart>
      <c:catAx>
        <c:axId val="141082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492575"/>
        <c:crosses val="autoZero"/>
        <c:auto val="1"/>
        <c:lblAlgn val="ctr"/>
        <c:lblOffset val="100"/>
        <c:noMultiLvlLbl val="0"/>
      </c:catAx>
      <c:valAx>
        <c:axId val="141049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2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Daily Vehicle Miles Comparison Chart(2007-2021)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1"/>
          <c:order val="21"/>
          <c:tx>
            <c:strRef>
              <c:f>DVM!$A$23</c:f>
              <c:strCache>
                <c:ptCount val="1"/>
                <c:pt idx="0">
                  <c:v>Ector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DVM!$B$1:$S$1</c15:sqref>
                  </c15:fullRef>
                </c:ext>
              </c:extLst>
              <c:f>DVM!$B$1:$P$1</c:f>
              <c:strCach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DVM!$B$23:$S$23</c15:sqref>
                  </c15:fullRef>
                </c:ext>
              </c:extLst>
              <c:f>DVM!$B$23:$P$23</c:f>
              <c:numCache>
                <c:formatCode>#,##0.000</c:formatCode>
                <c:ptCount val="15"/>
                <c:pt idx="0">
                  <c:v>3181737.9070000001</c:v>
                </c:pt>
                <c:pt idx="1">
                  <c:v>3099158.3820000002</c:v>
                </c:pt>
                <c:pt idx="2">
                  <c:v>2884975.071</c:v>
                </c:pt>
                <c:pt idx="3">
                  <c:v>2849625.8360000001</c:v>
                </c:pt>
                <c:pt idx="4">
                  <c:v>3046680.4619999998</c:v>
                </c:pt>
                <c:pt idx="5">
                  <c:v>3467859.7919999999</c:v>
                </c:pt>
                <c:pt idx="6">
                  <c:v>3809766.4789999998</c:v>
                </c:pt>
                <c:pt idx="7">
                  <c:v>3857944.6379999998</c:v>
                </c:pt>
                <c:pt idx="8">
                  <c:v>3963437.7310000001</c:v>
                </c:pt>
                <c:pt idx="9" formatCode="_(* #,##0.000_);_(* \(#,##0.000\);_(* &quot;-&quot;??_);_(@_)">
                  <c:v>3756583.4410000001</c:v>
                </c:pt>
                <c:pt idx="10">
                  <c:v>2572496.9530000002</c:v>
                </c:pt>
                <c:pt idx="11">
                  <c:v>2998994.9909999999</c:v>
                </c:pt>
                <c:pt idx="12">
                  <c:v>3301755.9219999998</c:v>
                </c:pt>
                <c:pt idx="13">
                  <c:v>3428544.6719999998</c:v>
                </c:pt>
                <c:pt idx="14" formatCode="#,##0">
                  <c:v>2892922.0350000001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5-886C-4C18-ACDB-F50ACE136811}"/>
            </c:ext>
          </c:extLst>
        </c:ser>
        <c:ser>
          <c:idx val="43"/>
          <c:order val="43"/>
          <c:tx>
            <c:strRef>
              <c:f>DVM!$A$45</c:f>
              <c:strCache>
                <c:ptCount val="1"/>
                <c:pt idx="0">
                  <c:v>Midland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DVM!$B$1:$S$1</c15:sqref>
                  </c15:fullRef>
                </c:ext>
              </c:extLst>
              <c:f>DVM!$B$1:$P$1</c:f>
              <c:strCach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DVM!$B$45:$S$45</c15:sqref>
                  </c15:fullRef>
                </c:ext>
              </c:extLst>
              <c:f>DVM!$B$45:$P$45</c:f>
              <c:numCache>
                <c:formatCode>#,##0.000</c:formatCode>
                <c:ptCount val="15"/>
                <c:pt idx="0">
                  <c:v>3421450.27</c:v>
                </c:pt>
                <c:pt idx="1">
                  <c:v>3402073.7960000001</c:v>
                </c:pt>
                <c:pt idx="2">
                  <c:v>3275794.8480000002</c:v>
                </c:pt>
                <c:pt idx="3">
                  <c:v>3376805.44</c:v>
                </c:pt>
                <c:pt idx="4">
                  <c:v>3797094.8870000001</c:v>
                </c:pt>
                <c:pt idx="5">
                  <c:v>4082324.4380000001</c:v>
                </c:pt>
                <c:pt idx="6">
                  <c:v>4823789.7029999997</c:v>
                </c:pt>
                <c:pt idx="7">
                  <c:v>4696162.5269999998</c:v>
                </c:pt>
                <c:pt idx="8">
                  <c:v>4690378.9620000003</c:v>
                </c:pt>
                <c:pt idx="9" formatCode="_(* #,##0.000_);_(* \(#,##0.000\);_(* &quot;-&quot;??_);_(@_)">
                  <c:v>4603901.2489999998</c:v>
                </c:pt>
                <c:pt idx="10">
                  <c:v>3485365.3829999999</c:v>
                </c:pt>
                <c:pt idx="11">
                  <c:v>4159489.6009999998</c:v>
                </c:pt>
                <c:pt idx="12">
                  <c:v>4566802.5970000001</c:v>
                </c:pt>
                <c:pt idx="13">
                  <c:v>4548594.8020000001</c:v>
                </c:pt>
                <c:pt idx="14" formatCode="#,##0">
                  <c:v>3835129.8489999999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B-886C-4C18-ACDB-F50ACE136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271568"/>
        <c:axId val="13882865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DVM!$A$2</c15:sqref>
                        </c15:formulaRef>
                      </c:ext>
                    </c:extLst>
                    <c:strCache>
                      <c:ptCount val="1"/>
                      <c:pt idx="0">
                        <c:v>Andrews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DVM!$B$2:$S$2</c15:sqref>
                        </c15:fullRef>
                        <c15:formulaRef>
                          <c15:sqref>DVM!$B$2:$P$2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622426.64500000002</c:v>
                      </c:pt>
                      <c:pt idx="1">
                        <c:v>648493.35600000003</c:v>
                      </c:pt>
                      <c:pt idx="2">
                        <c:v>620924.826</c:v>
                      </c:pt>
                      <c:pt idx="3">
                        <c:v>665120.97699999996</c:v>
                      </c:pt>
                      <c:pt idx="4">
                        <c:v>760322.29200000002</c:v>
                      </c:pt>
                      <c:pt idx="5">
                        <c:v>847226.09</c:v>
                      </c:pt>
                      <c:pt idx="6">
                        <c:v>995582.06799999997</c:v>
                      </c:pt>
                      <c:pt idx="7">
                        <c:v>1083483.25</c:v>
                      </c:pt>
                      <c:pt idx="8">
                        <c:v>972111.81099999999</c:v>
                      </c:pt>
                      <c:pt idx="9" formatCode="_(* #,##0.000_);_(* \(#,##0.000\);_(* &quot;-&quot;??_);_(@_)">
                        <c:v>802672.88600000006</c:v>
                      </c:pt>
                      <c:pt idx="10">
                        <c:v>644744.45400000003</c:v>
                      </c:pt>
                      <c:pt idx="11">
                        <c:v>748298.22699999996</c:v>
                      </c:pt>
                      <c:pt idx="12">
                        <c:v>973405.06</c:v>
                      </c:pt>
                      <c:pt idx="13">
                        <c:v>1034777.394</c:v>
                      </c:pt>
                      <c:pt idx="14" formatCode="#,##0">
                        <c:v>841342.64599999995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86C-4C18-ACDB-F50ACE13681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DVM!$A$3</c15:sqref>
                        </c15:formulaRef>
                      </c:ext>
                    </c:extLst>
                    <c:strCache>
                      <c:ptCount val="1"/>
                      <c:pt idx="0">
                        <c:v>Motley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DVM!$B$3:$S$3</c15:sqref>
                        </c15:fullRef>
                        <c15:formulaRef>
                          <c15:sqref>DVM!$B$3:$P$3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70769.313999999998</c:v>
                      </c:pt>
                      <c:pt idx="1">
                        <c:v>73369.394</c:v>
                      </c:pt>
                      <c:pt idx="2">
                        <c:v>68927.524000000005</c:v>
                      </c:pt>
                      <c:pt idx="3">
                        <c:v>66520.028999999995</c:v>
                      </c:pt>
                      <c:pt idx="4">
                        <c:v>67229.517999999996</c:v>
                      </c:pt>
                      <c:pt idx="5">
                        <c:v>62139.432999999997</c:v>
                      </c:pt>
                      <c:pt idx="6">
                        <c:v>68222.442999999999</c:v>
                      </c:pt>
                      <c:pt idx="7">
                        <c:v>56772.671000000002</c:v>
                      </c:pt>
                      <c:pt idx="8">
                        <c:v>64617.968000000001</c:v>
                      </c:pt>
                      <c:pt idx="9" formatCode="_(* #,##0.000_);_(* \(#,##0.000\);_(* &quot;-&quot;??_);_(@_)">
                        <c:v>64974.248</c:v>
                      </c:pt>
                      <c:pt idx="10">
                        <c:v>56832.474000000002</c:v>
                      </c:pt>
                      <c:pt idx="11">
                        <c:v>54347.262999999999</c:v>
                      </c:pt>
                      <c:pt idx="12">
                        <c:v>53189.589</c:v>
                      </c:pt>
                      <c:pt idx="13">
                        <c:v>49390.517999999996</c:v>
                      </c:pt>
                      <c:pt idx="14" formatCode="#,##0">
                        <c:v>47683.360000000001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86C-4C18-ACDB-F50ACE13681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DVM!$A$4</c15:sqref>
                        </c15:formulaRef>
                      </c:ext>
                    </c:extLst>
                    <c:strCache>
                      <c:ptCount val="1"/>
                      <c:pt idx="0">
                        <c:v>Borden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DVM!$B$4:$S$4</c15:sqref>
                        </c15:fullRef>
                        <c15:formulaRef>
                          <c15:sqref>DVM!$B$4:$P$4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72531.69</c:v>
                      </c:pt>
                      <c:pt idx="1">
                        <c:v>68979.320999999996</c:v>
                      </c:pt>
                      <c:pt idx="2">
                        <c:v>63869.571000000004</c:v>
                      </c:pt>
                      <c:pt idx="3">
                        <c:v>79250.789999999994</c:v>
                      </c:pt>
                      <c:pt idx="4">
                        <c:v>78622.48</c:v>
                      </c:pt>
                      <c:pt idx="5">
                        <c:v>83670.990000000005</c:v>
                      </c:pt>
                      <c:pt idx="6">
                        <c:v>88393.267999999996</c:v>
                      </c:pt>
                      <c:pt idx="7">
                        <c:v>82965.107000000004</c:v>
                      </c:pt>
                      <c:pt idx="8">
                        <c:v>73257.770999999993</c:v>
                      </c:pt>
                      <c:pt idx="9" formatCode="_(* #,##0.000_);_(* \(#,##0.000\);_(* &quot;-&quot;??_);_(@_)">
                        <c:v>68775.630999999994</c:v>
                      </c:pt>
                      <c:pt idx="10">
                        <c:v>52365.303999999996</c:v>
                      </c:pt>
                      <c:pt idx="11">
                        <c:v>62135.771000000001</c:v>
                      </c:pt>
                      <c:pt idx="12">
                        <c:v>78339.895000000004</c:v>
                      </c:pt>
                      <c:pt idx="13">
                        <c:v>65418.686000000002</c:v>
                      </c:pt>
                      <c:pt idx="14" formatCode="#,##0">
                        <c:v>62117.337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86C-4C18-ACDB-F50ACE13681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DVM!$A$5</c15:sqref>
                        </c15:formulaRef>
                      </c:ext>
                    </c:extLst>
                    <c:strCache>
                      <c:ptCount val="1"/>
                      <c:pt idx="0">
                        <c:v>Cottle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DVM!$B$5:$S$5</c15:sqref>
                        </c15:fullRef>
                        <c15:formulaRef>
                          <c15:sqref>DVM!$B$5:$P$5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93937</c:v>
                      </c:pt>
                      <c:pt idx="1">
                        <c:v>86083.14</c:v>
                      </c:pt>
                      <c:pt idx="2">
                        <c:v>79515.73</c:v>
                      </c:pt>
                      <c:pt idx="3">
                        <c:v>79556.332999999999</c:v>
                      </c:pt>
                      <c:pt idx="4">
                        <c:v>75715.649999999994</c:v>
                      </c:pt>
                      <c:pt idx="5">
                        <c:v>83827.91</c:v>
                      </c:pt>
                      <c:pt idx="6">
                        <c:v>91561.49</c:v>
                      </c:pt>
                      <c:pt idx="7">
                        <c:v>71145.513000000006</c:v>
                      </c:pt>
                      <c:pt idx="8">
                        <c:v>79967.346000000005</c:v>
                      </c:pt>
                      <c:pt idx="9" formatCode="General">
                        <c:v>80038.649999999994</c:v>
                      </c:pt>
                      <c:pt idx="10">
                        <c:v>73817.94</c:v>
                      </c:pt>
                      <c:pt idx="11">
                        <c:v>71056.7</c:v>
                      </c:pt>
                      <c:pt idx="12">
                        <c:v>76033.02</c:v>
                      </c:pt>
                      <c:pt idx="13">
                        <c:v>67442.959000000003</c:v>
                      </c:pt>
                      <c:pt idx="14" formatCode="#,##0">
                        <c:v>60579.332999999999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86C-4C18-ACDB-F50ACE13681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DVM!$A$6</c15:sqref>
                        </c15:formulaRef>
                      </c:ext>
                    </c:extLst>
                    <c:strCache>
                      <c:ptCount val="1"/>
                      <c:pt idx="0">
                        <c:v>Cochran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DVM!$B$6:$S$6</c15:sqref>
                        </c15:fullRef>
                        <c15:formulaRef>
                          <c15:sqref>DVM!$B$6:$P$6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138232.33300000001</c:v>
                      </c:pt>
                      <c:pt idx="1">
                        <c:v>127926.833</c:v>
                      </c:pt>
                      <c:pt idx="2">
                        <c:v>131924.61300000001</c:v>
                      </c:pt>
                      <c:pt idx="3">
                        <c:v>133133.166</c:v>
                      </c:pt>
                      <c:pt idx="4">
                        <c:v>144303.736</c:v>
                      </c:pt>
                      <c:pt idx="5">
                        <c:v>111775.36599999999</c:v>
                      </c:pt>
                      <c:pt idx="6">
                        <c:v>115258.943</c:v>
                      </c:pt>
                      <c:pt idx="7">
                        <c:v>118016.9</c:v>
                      </c:pt>
                      <c:pt idx="8">
                        <c:v>114829.735</c:v>
                      </c:pt>
                      <c:pt idx="9" formatCode="General">
                        <c:v>134015.951</c:v>
                      </c:pt>
                      <c:pt idx="10">
                        <c:v>107504.7</c:v>
                      </c:pt>
                      <c:pt idx="11">
                        <c:v>97593.520999999993</c:v>
                      </c:pt>
                      <c:pt idx="12">
                        <c:v>97925.676999999996</c:v>
                      </c:pt>
                      <c:pt idx="13">
                        <c:v>102555.8</c:v>
                      </c:pt>
                      <c:pt idx="14" formatCode="#,##0">
                        <c:v>83499.38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86C-4C18-ACDB-F50ACE13681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DVM!$A$7</c15:sqref>
                        </c15:formulaRef>
                      </c:ext>
                    </c:extLst>
                    <c:strCache>
                      <c:ptCount val="1"/>
                      <c:pt idx="0">
                        <c:v>King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DVM!$B$7:$S$7</c15:sqref>
                        </c15:fullRef>
                        <c15:formulaRef>
                          <c15:sqref>DVM!$B$7:$P$7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82956.051000000007</c:v>
                      </c:pt>
                      <c:pt idx="1">
                        <c:v>87580.271999999997</c:v>
                      </c:pt>
                      <c:pt idx="2">
                        <c:v>78923.307000000001</c:v>
                      </c:pt>
                      <c:pt idx="3">
                        <c:v>80052.047999999995</c:v>
                      </c:pt>
                      <c:pt idx="4">
                        <c:v>80338.990000000005</c:v>
                      </c:pt>
                      <c:pt idx="5">
                        <c:v>83156.979000000007</c:v>
                      </c:pt>
                      <c:pt idx="6">
                        <c:v>102558.026</c:v>
                      </c:pt>
                      <c:pt idx="7">
                        <c:v>87141.004000000001</c:v>
                      </c:pt>
                      <c:pt idx="8">
                        <c:v>78758.417000000001</c:v>
                      </c:pt>
                      <c:pt idx="9" formatCode="_(* #,##0.000_);_(* \(#,##0.000\);_(* &quot;-&quot;??_);_(@_)">
                        <c:v>79674.260999999999</c:v>
                      </c:pt>
                      <c:pt idx="10">
                        <c:v>70509.042000000001</c:v>
                      </c:pt>
                      <c:pt idx="11">
                        <c:v>76473.869000000006</c:v>
                      </c:pt>
                      <c:pt idx="12">
                        <c:v>88006.070999999996</c:v>
                      </c:pt>
                      <c:pt idx="13">
                        <c:v>84962.918000000005</c:v>
                      </c:pt>
                      <c:pt idx="14" formatCode="#,##0">
                        <c:v>86582.764999999999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86C-4C18-ACDB-F50ACE13681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DVM!$A$8</c15:sqref>
                        </c15:formulaRef>
                      </c:ext>
                    </c:extLst>
                    <c:strCache>
                      <c:ptCount val="1"/>
                      <c:pt idx="0">
                        <c:v>Stonewall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DVM!$B$8:$S$8</c15:sqref>
                        </c15:fullRef>
                        <c15:formulaRef>
                          <c15:sqref>DVM!$B$8:$P$8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107608.76300000001</c:v>
                      </c:pt>
                      <c:pt idx="1">
                        <c:v>101875.325</c:v>
                      </c:pt>
                      <c:pt idx="2">
                        <c:v>97056.154999999999</c:v>
                      </c:pt>
                      <c:pt idx="3">
                        <c:v>99975.07</c:v>
                      </c:pt>
                      <c:pt idx="4">
                        <c:v>82961.75</c:v>
                      </c:pt>
                      <c:pt idx="5">
                        <c:v>91919.56</c:v>
                      </c:pt>
                      <c:pt idx="6">
                        <c:v>96336.872000000003</c:v>
                      </c:pt>
                      <c:pt idx="7">
                        <c:v>96412.527000000002</c:v>
                      </c:pt>
                      <c:pt idx="8">
                        <c:v>78922.932000000001</c:v>
                      </c:pt>
                      <c:pt idx="9" formatCode="_(* #,##0.000_);_(* \(#,##0.000\);_(* &quot;-&quot;??_);_(@_)">
                        <c:v>82046.101999999999</c:v>
                      </c:pt>
                      <c:pt idx="10">
                        <c:v>75812.017999999996</c:v>
                      </c:pt>
                      <c:pt idx="11">
                        <c:v>79865.34</c:v>
                      </c:pt>
                      <c:pt idx="12">
                        <c:v>79644.657000000007</c:v>
                      </c:pt>
                      <c:pt idx="13">
                        <c:v>73879.925000000003</c:v>
                      </c:pt>
                      <c:pt idx="14" formatCode="#,##0">
                        <c:v>67711.186000000002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86C-4C18-ACDB-F50ACE13681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DVM!$A$9</c15:sqref>
                        </c15:formulaRef>
                      </c:ext>
                    </c:extLst>
                    <c:strCache>
                      <c:ptCount val="1"/>
                      <c:pt idx="0">
                        <c:v>Edwards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DVM!$B$9:$S$9</c15:sqref>
                        </c15:fullRef>
                        <c15:formulaRef>
                          <c15:sqref>DVM!$B$9:$P$9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132787.15</c:v>
                      </c:pt>
                      <c:pt idx="1">
                        <c:v>105348.86</c:v>
                      </c:pt>
                      <c:pt idx="2">
                        <c:v>95332.485000000001</c:v>
                      </c:pt>
                      <c:pt idx="3">
                        <c:v>94653.19</c:v>
                      </c:pt>
                      <c:pt idx="4">
                        <c:v>87772.375</c:v>
                      </c:pt>
                      <c:pt idx="5">
                        <c:v>85556.615000000005</c:v>
                      </c:pt>
                      <c:pt idx="6">
                        <c:v>108639.36900000001</c:v>
                      </c:pt>
                      <c:pt idx="7">
                        <c:v>79003.411999999997</c:v>
                      </c:pt>
                      <c:pt idx="8">
                        <c:v>84121.171000000002</c:v>
                      </c:pt>
                      <c:pt idx="9" formatCode="_(* #,##0.000_);_(* \(#,##0.000\);_(* &quot;-&quot;??_);_(@_)">
                        <c:v>91861.350999999995</c:v>
                      </c:pt>
                      <c:pt idx="10">
                        <c:v>81169.085999999996</c:v>
                      </c:pt>
                      <c:pt idx="11">
                        <c:v>77128.320999999996</c:v>
                      </c:pt>
                      <c:pt idx="12">
                        <c:v>94525.356</c:v>
                      </c:pt>
                      <c:pt idx="13">
                        <c:v>137545.87</c:v>
                      </c:pt>
                      <c:pt idx="14" formatCode="#,##0">
                        <c:v>98534.032999999996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86C-4C18-ACDB-F50ACE13681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DVM!$A$10</c15:sqref>
                        </c15:formulaRef>
                      </c:ext>
                    </c:extLst>
                    <c:strCache>
                      <c:ptCount val="1"/>
                      <c:pt idx="0">
                        <c:v>Coke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DVM!$B$10:$S$10</c15:sqref>
                        </c15:fullRef>
                        <c15:formulaRef>
                          <c15:sqref>DVM!$B$10:$P$10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201538.606</c:v>
                      </c:pt>
                      <c:pt idx="1">
                        <c:v>178136.03</c:v>
                      </c:pt>
                      <c:pt idx="2">
                        <c:v>172916.07</c:v>
                      </c:pt>
                      <c:pt idx="3">
                        <c:v>173896.57</c:v>
                      </c:pt>
                      <c:pt idx="4">
                        <c:v>172014.72</c:v>
                      </c:pt>
                      <c:pt idx="5">
                        <c:v>171364.03</c:v>
                      </c:pt>
                      <c:pt idx="6">
                        <c:v>214886.43900000001</c:v>
                      </c:pt>
                      <c:pt idx="7">
                        <c:v>218084.91200000001</c:v>
                      </c:pt>
                      <c:pt idx="8">
                        <c:v>188659.041</c:v>
                      </c:pt>
                      <c:pt idx="9" formatCode="General">
                        <c:v>203796.606</c:v>
                      </c:pt>
                      <c:pt idx="10">
                        <c:v>195928.49</c:v>
                      </c:pt>
                      <c:pt idx="11">
                        <c:v>190158.15700000001</c:v>
                      </c:pt>
                      <c:pt idx="12">
                        <c:v>201913.592</c:v>
                      </c:pt>
                      <c:pt idx="13">
                        <c:v>191373.33900000001</c:v>
                      </c:pt>
                      <c:pt idx="14" formatCode="#,##0">
                        <c:v>174829.10699999999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86C-4C18-ACDB-F50ACE13681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DVM!$A$11</c15:sqref>
                        </c15:formulaRef>
                      </c:ext>
                    </c:extLst>
                    <c:strCache>
                      <c:ptCount val="1"/>
                      <c:pt idx="0">
                        <c:v>Roberts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DVM!$B$11:$S$11</c15:sqref>
                        </c15:fullRef>
                        <c15:formulaRef>
                          <c15:sqref>DVM!$B$11:$P$11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116724.67200000001</c:v>
                      </c:pt>
                      <c:pt idx="1">
                        <c:v>123335.84699999999</c:v>
                      </c:pt>
                      <c:pt idx="2">
                        <c:v>101258.587</c:v>
                      </c:pt>
                      <c:pt idx="3">
                        <c:v>102061.98</c:v>
                      </c:pt>
                      <c:pt idx="4">
                        <c:v>111428.868</c:v>
                      </c:pt>
                      <c:pt idx="5">
                        <c:v>111864.348</c:v>
                      </c:pt>
                      <c:pt idx="6">
                        <c:v>140764.54500000001</c:v>
                      </c:pt>
                      <c:pt idx="7">
                        <c:v>135131.06400000001</c:v>
                      </c:pt>
                      <c:pt idx="8">
                        <c:v>99987.032000000007</c:v>
                      </c:pt>
                      <c:pt idx="9" formatCode="_(* #,##0.000_);_(* \(#,##0.000\);_(* &quot;-&quot;??_);_(@_)">
                        <c:v>100242.33</c:v>
                      </c:pt>
                      <c:pt idx="10">
                        <c:v>92044.164999999994</c:v>
                      </c:pt>
                      <c:pt idx="11">
                        <c:v>81776.645000000004</c:v>
                      </c:pt>
                      <c:pt idx="12">
                        <c:v>85362.214000000007</c:v>
                      </c:pt>
                      <c:pt idx="13">
                        <c:v>88651.650999999998</c:v>
                      </c:pt>
                      <c:pt idx="14" formatCode="#,##0">
                        <c:v>78123.964000000007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86C-4C18-ACDB-F50ACE13681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DVM!$A$12</c15:sqref>
                        </c15:formulaRef>
                      </c:ext>
                    </c:extLst>
                    <c:strCache>
                      <c:ptCount val="1"/>
                      <c:pt idx="0">
                        <c:v>Concho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DVM!$B$12:$S$12</c15:sqref>
                        </c15:fullRef>
                        <c15:formulaRef>
                          <c15:sqref>DVM!$B$12:$P$12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253825.12100000001</c:v>
                      </c:pt>
                      <c:pt idx="1">
                        <c:v>226491.223</c:v>
                      </c:pt>
                      <c:pt idx="2">
                        <c:v>219529.223</c:v>
                      </c:pt>
                      <c:pt idx="3">
                        <c:v>241564.48</c:v>
                      </c:pt>
                      <c:pt idx="4">
                        <c:v>250797.5</c:v>
                      </c:pt>
                      <c:pt idx="5">
                        <c:v>242914.36</c:v>
                      </c:pt>
                      <c:pt idx="6">
                        <c:v>276692.48599999998</c:v>
                      </c:pt>
                      <c:pt idx="7">
                        <c:v>326425.674</c:v>
                      </c:pt>
                      <c:pt idx="8">
                        <c:v>264747.19699999999</c:v>
                      </c:pt>
                      <c:pt idx="9" formatCode="#,##0.00">
                        <c:v>297847.94500000001</c:v>
                      </c:pt>
                      <c:pt idx="10">
                        <c:v>291210.35499999998</c:v>
                      </c:pt>
                      <c:pt idx="11">
                        <c:v>295054.52799999999</c:v>
                      </c:pt>
                      <c:pt idx="12">
                        <c:v>282066.25099999999</c:v>
                      </c:pt>
                      <c:pt idx="13">
                        <c:v>317137.18800000002</c:v>
                      </c:pt>
                      <c:pt idx="14" formatCode="#,##0">
                        <c:v>292658.40500000003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86C-4C18-ACDB-F50ACE13681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DVM!$A$13</c15:sqref>
                        </c15:formulaRef>
                      </c:ext>
                    </c:extLst>
                    <c:strCache>
                      <c:ptCount val="1"/>
                      <c:pt idx="0">
                        <c:v>Crane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DVM!$B$13:$S$13</c15:sqref>
                        </c15:fullRef>
                        <c15:formulaRef>
                          <c15:sqref>DVM!$B$13:$P$13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229475.57800000001</c:v>
                      </c:pt>
                      <c:pt idx="1">
                        <c:v>243044.40400000001</c:v>
                      </c:pt>
                      <c:pt idx="2">
                        <c:v>207357.50399999999</c:v>
                      </c:pt>
                      <c:pt idx="3">
                        <c:v>204423.976</c:v>
                      </c:pt>
                      <c:pt idx="4">
                        <c:v>224854.872</c:v>
                      </c:pt>
                      <c:pt idx="5">
                        <c:v>282780.06699999998</c:v>
                      </c:pt>
                      <c:pt idx="6">
                        <c:v>328838.53499999997</c:v>
                      </c:pt>
                      <c:pt idx="7">
                        <c:v>342133.033</c:v>
                      </c:pt>
                      <c:pt idx="8">
                        <c:v>322135.19099999999</c:v>
                      </c:pt>
                      <c:pt idx="9" formatCode="_(* #,##0.000_);_(* \(#,##0.000\);_(* &quot;-&quot;??_);_(@_)">
                        <c:v>267673.53499999997</c:v>
                      </c:pt>
                      <c:pt idx="10">
                        <c:v>256979.234</c:v>
                      </c:pt>
                      <c:pt idx="11">
                        <c:v>289809.87300000002</c:v>
                      </c:pt>
                      <c:pt idx="12">
                        <c:v>397519.87099999998</c:v>
                      </c:pt>
                      <c:pt idx="13">
                        <c:v>406326.38900000002</c:v>
                      </c:pt>
                      <c:pt idx="14" formatCode="#,##0">
                        <c:v>307144.65700000001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86C-4C18-ACDB-F50ACE136811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DVM!$A$14</c15:sqref>
                        </c15:formulaRef>
                      </c:ext>
                    </c:extLst>
                    <c:strCache>
                      <c:ptCount val="1"/>
                      <c:pt idx="0">
                        <c:v>Knox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DVM!$B$14:$S$14</c15:sqref>
                        </c15:fullRef>
                        <c15:formulaRef>
                          <c15:sqref>DVM!$B$14:$P$14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151305.601</c:v>
                      </c:pt>
                      <c:pt idx="1">
                        <c:v>145281.15100000001</c:v>
                      </c:pt>
                      <c:pt idx="2">
                        <c:v>138131.80100000001</c:v>
                      </c:pt>
                      <c:pt idx="3">
                        <c:v>153607.97099999999</c:v>
                      </c:pt>
                      <c:pt idx="4">
                        <c:v>134303.45699999999</c:v>
                      </c:pt>
                      <c:pt idx="5">
                        <c:v>136389.26500000001</c:v>
                      </c:pt>
                      <c:pt idx="6">
                        <c:v>159360.709</c:v>
                      </c:pt>
                      <c:pt idx="7">
                        <c:v>161869.96900000001</c:v>
                      </c:pt>
                      <c:pt idx="8">
                        <c:v>145868.97200000001</c:v>
                      </c:pt>
                      <c:pt idx="9" formatCode="_(* #,##0.000_);_(* \(#,##0.000\);_(* &quot;-&quot;??_);_(@_)">
                        <c:v>132844.27499999999</c:v>
                      </c:pt>
                      <c:pt idx="10">
                        <c:v>121783.27</c:v>
                      </c:pt>
                      <c:pt idx="11">
                        <c:v>121014.476</c:v>
                      </c:pt>
                      <c:pt idx="12">
                        <c:v>135025.976</c:v>
                      </c:pt>
                      <c:pt idx="13">
                        <c:v>136294.454</c:v>
                      </c:pt>
                      <c:pt idx="14" formatCode="#,##0">
                        <c:v>154650.95800000001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86C-4C18-ACDB-F50ACE136811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DVM!$A$15</c15:sqref>
                        </c15:formulaRef>
                      </c:ext>
                    </c:extLst>
                    <c:strCache>
                      <c:ptCount val="1"/>
                      <c:pt idx="0">
                        <c:v>Crockett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DVM!$B$15:$S$15</c15:sqref>
                        </c15:fullRef>
                        <c15:formulaRef>
                          <c15:sqref>DVM!$B$15:$P$15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542760.83200000005</c:v>
                      </c:pt>
                      <c:pt idx="1">
                        <c:v>510185.96</c:v>
                      </c:pt>
                      <c:pt idx="2">
                        <c:v>529068.93999999994</c:v>
                      </c:pt>
                      <c:pt idx="3">
                        <c:v>528878.67000000004</c:v>
                      </c:pt>
                      <c:pt idx="4">
                        <c:v>542020.15</c:v>
                      </c:pt>
                      <c:pt idx="5">
                        <c:v>544657.53</c:v>
                      </c:pt>
                      <c:pt idx="6">
                        <c:v>694405.17700000003</c:v>
                      </c:pt>
                      <c:pt idx="7">
                        <c:v>731575.88199999998</c:v>
                      </c:pt>
                      <c:pt idx="8">
                        <c:v>661538.38899999997</c:v>
                      </c:pt>
                      <c:pt idx="9" formatCode="_(* #,##0.000_);_(* \(#,##0.000\);_(* &quot;-&quot;??_);_(@_)">
                        <c:v>662373.90800000005</c:v>
                      </c:pt>
                      <c:pt idx="10">
                        <c:v>621826.40800000005</c:v>
                      </c:pt>
                      <c:pt idx="11">
                        <c:v>675149.91500000004</c:v>
                      </c:pt>
                      <c:pt idx="12">
                        <c:v>782306.74300000002</c:v>
                      </c:pt>
                      <c:pt idx="13">
                        <c:v>828657.88300000003</c:v>
                      </c:pt>
                      <c:pt idx="14" formatCode="#,##0">
                        <c:v>622941.99300000002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86C-4C18-ACDB-F50ACE136811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DVM!$A$16</c15:sqref>
                        </c15:formulaRef>
                      </c:ext>
                    </c:extLst>
                    <c:strCache>
                      <c:ptCount val="1"/>
                      <c:pt idx="0">
                        <c:v>Crosby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DVM!$B$16:$S$16</c15:sqref>
                        </c15:fullRef>
                        <c15:formulaRef>
                          <c15:sqref>DVM!$B$16:$P$16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243742.755</c:v>
                      </c:pt>
                      <c:pt idx="1">
                        <c:v>230124.58499999999</c:v>
                      </c:pt>
                      <c:pt idx="2">
                        <c:v>232815.755</c:v>
                      </c:pt>
                      <c:pt idx="3">
                        <c:v>244073.88</c:v>
                      </c:pt>
                      <c:pt idx="4">
                        <c:v>239805.4</c:v>
                      </c:pt>
                      <c:pt idx="5">
                        <c:v>211675.65</c:v>
                      </c:pt>
                      <c:pt idx="6">
                        <c:v>215646.68799999999</c:v>
                      </c:pt>
                      <c:pt idx="7">
                        <c:v>208386.22700000001</c:v>
                      </c:pt>
                      <c:pt idx="8">
                        <c:v>220742.899</c:v>
                      </c:pt>
                      <c:pt idx="9" formatCode="General">
                        <c:v>235177.76300000001</c:v>
                      </c:pt>
                      <c:pt idx="10">
                        <c:v>188941.33100000001</c:v>
                      </c:pt>
                      <c:pt idx="11">
                        <c:v>177679.965</c:v>
                      </c:pt>
                      <c:pt idx="12">
                        <c:v>189848.071</c:v>
                      </c:pt>
                      <c:pt idx="13">
                        <c:v>190922.55100000001</c:v>
                      </c:pt>
                      <c:pt idx="14" formatCode="#,##0">
                        <c:v>176755.17600000001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86C-4C18-ACDB-F50ACE136811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DVM!$A$17</c15:sqref>
                        </c15:formulaRef>
                      </c:ext>
                    </c:extLst>
                    <c:strCache>
                      <c:ptCount val="1"/>
                      <c:pt idx="0">
                        <c:v>Culberson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DVM!$B$17:$S$17</c15:sqref>
                        </c15:fullRef>
                        <c15:formulaRef>
                          <c15:sqref>DVM!$B$17:$P$17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696009.66</c:v>
                      </c:pt>
                      <c:pt idx="1">
                        <c:v>693065.30200000003</c:v>
                      </c:pt>
                      <c:pt idx="2">
                        <c:v>728001.38500000001</c:v>
                      </c:pt>
                      <c:pt idx="3">
                        <c:v>706257.08</c:v>
                      </c:pt>
                      <c:pt idx="4">
                        <c:v>708376.44700000004</c:v>
                      </c:pt>
                      <c:pt idx="5">
                        <c:v>561457.89599999995</c:v>
                      </c:pt>
                      <c:pt idx="6">
                        <c:v>617957.64899999998</c:v>
                      </c:pt>
                      <c:pt idx="7">
                        <c:v>647799.78200000001</c:v>
                      </c:pt>
                      <c:pt idx="8">
                        <c:v>833159.76800000004</c:v>
                      </c:pt>
                      <c:pt idx="9" formatCode="General">
                        <c:v>862198.94400000002</c:v>
                      </c:pt>
                      <c:pt idx="10">
                        <c:v>849914.07499999995</c:v>
                      </c:pt>
                      <c:pt idx="11">
                        <c:v>831123.78300000005</c:v>
                      </c:pt>
                      <c:pt idx="12">
                        <c:v>916349.45900000003</c:v>
                      </c:pt>
                      <c:pt idx="13">
                        <c:v>1013623.461</c:v>
                      </c:pt>
                      <c:pt idx="14" formatCode="#,##0">
                        <c:v>803209.26800000004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86C-4C18-ACDB-F50ACE136811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DVM!$A$18</c15:sqref>
                        </c15:formulaRef>
                      </c:ext>
                    </c:extLst>
                    <c:strCache>
                      <c:ptCount val="1"/>
                      <c:pt idx="0">
                        <c:v>Dawson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DVM!$B$18:$S$18</c15:sqref>
                        </c15:fullRef>
                        <c15:formulaRef>
                          <c15:sqref>DVM!$B$18:$P$18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546303.478</c:v>
                      </c:pt>
                      <c:pt idx="1">
                        <c:v>540750.47600000002</c:v>
                      </c:pt>
                      <c:pt idx="2">
                        <c:v>531060.23100000003</c:v>
                      </c:pt>
                      <c:pt idx="3">
                        <c:v>557993.96400000004</c:v>
                      </c:pt>
                      <c:pt idx="4">
                        <c:v>546108.21400000004</c:v>
                      </c:pt>
                      <c:pt idx="5">
                        <c:v>502016.44400000002</c:v>
                      </c:pt>
                      <c:pt idx="6">
                        <c:v>561017.81200000003</c:v>
                      </c:pt>
                      <c:pt idx="7">
                        <c:v>575714.68599999999</c:v>
                      </c:pt>
                      <c:pt idx="8">
                        <c:v>558729.03</c:v>
                      </c:pt>
                      <c:pt idx="9" formatCode="_(* #,##0.000_);_(* \(#,##0.000\);_(* &quot;-&quot;??_);_(@_)">
                        <c:v>551316.29799999995</c:v>
                      </c:pt>
                      <c:pt idx="10">
                        <c:v>461358.46</c:v>
                      </c:pt>
                      <c:pt idx="11">
                        <c:v>463310.34299999999</c:v>
                      </c:pt>
                      <c:pt idx="12">
                        <c:v>553611.27899999998</c:v>
                      </c:pt>
                      <c:pt idx="13">
                        <c:v>606777.16899999999</c:v>
                      </c:pt>
                      <c:pt idx="14" formatCode="#,##0">
                        <c:v>539675.44700000004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86C-4C18-ACDB-F50ACE136811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DVM!$A$19</c15:sqref>
                        </c15:formulaRef>
                      </c:ext>
                    </c:extLst>
                    <c:strCache>
                      <c:ptCount val="1"/>
                      <c:pt idx="0">
                        <c:v>Jeff Davis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DVM!$B$19:$S$19</c15:sqref>
                        </c15:fullRef>
                        <c15:formulaRef>
                          <c15:sqref>DVM!$B$19:$P$19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197156.038</c:v>
                      </c:pt>
                      <c:pt idx="1">
                        <c:v>186066.228</c:v>
                      </c:pt>
                      <c:pt idx="2">
                        <c:v>211695.8</c:v>
                      </c:pt>
                      <c:pt idx="3">
                        <c:v>196596.47500000001</c:v>
                      </c:pt>
                      <c:pt idx="4">
                        <c:v>174954.802</c:v>
                      </c:pt>
                      <c:pt idx="5">
                        <c:v>160363.625</c:v>
                      </c:pt>
                      <c:pt idx="6">
                        <c:v>184578.79500000001</c:v>
                      </c:pt>
                      <c:pt idx="7">
                        <c:v>171140.114</c:v>
                      </c:pt>
                      <c:pt idx="8">
                        <c:v>193111.77299999999</c:v>
                      </c:pt>
                      <c:pt idx="9" formatCode="General">
                        <c:v>217920.45199999999</c:v>
                      </c:pt>
                      <c:pt idx="10">
                        <c:v>214005.16699999999</c:v>
                      </c:pt>
                      <c:pt idx="11">
                        <c:v>198287.08300000001</c:v>
                      </c:pt>
                      <c:pt idx="12">
                        <c:v>211332.49600000001</c:v>
                      </c:pt>
                      <c:pt idx="13">
                        <c:v>229055.31299999999</c:v>
                      </c:pt>
                      <c:pt idx="14" formatCode="#,##0">
                        <c:v>175163.48499999999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86C-4C18-ACDB-F50ACE136811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DVM!$A$20</c15:sqref>
                        </c15:formulaRef>
                      </c:ext>
                    </c:extLst>
                    <c:strCache>
                      <c:ptCount val="1"/>
                      <c:pt idx="0">
                        <c:v>Presidio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DVM!$B$20:$S$20</c15:sqref>
                        </c15:fullRef>
                        <c15:formulaRef>
                          <c15:sqref>DVM!$B$20:$P$20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202416.18599999999</c:v>
                      </c:pt>
                      <c:pt idx="1">
                        <c:v>184525.28099999999</c:v>
                      </c:pt>
                      <c:pt idx="2">
                        <c:v>213173.32800000001</c:v>
                      </c:pt>
                      <c:pt idx="3">
                        <c:v>193896.573</c:v>
                      </c:pt>
                      <c:pt idx="4">
                        <c:v>181862.76800000001</c:v>
                      </c:pt>
                      <c:pt idx="5">
                        <c:v>174091.57500000001</c:v>
                      </c:pt>
                      <c:pt idx="6">
                        <c:v>178801.83300000001</c:v>
                      </c:pt>
                      <c:pt idx="7">
                        <c:v>193048.8</c:v>
                      </c:pt>
                      <c:pt idx="8">
                        <c:v>186458.008</c:v>
                      </c:pt>
                      <c:pt idx="9" formatCode="_(* #,##0.000_);_(* \(#,##0.000\);_(* &quot;-&quot;??_);_(@_)">
                        <c:v>213813.14</c:v>
                      </c:pt>
                      <c:pt idx="10">
                        <c:v>207039.43</c:v>
                      </c:pt>
                      <c:pt idx="11">
                        <c:v>163591.47200000001</c:v>
                      </c:pt>
                      <c:pt idx="12">
                        <c:v>226641.54300000001</c:v>
                      </c:pt>
                      <c:pt idx="13">
                        <c:v>228873.451</c:v>
                      </c:pt>
                      <c:pt idx="14" formatCode="#,##0">
                        <c:v>192355.117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86C-4C18-ACDB-F50ACE136811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DVM!$A$21</c15:sqref>
                        </c15:formulaRef>
                      </c:ext>
                    </c:extLst>
                    <c:strCache>
                      <c:ptCount val="1"/>
                      <c:pt idx="0">
                        <c:v>Dickens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DVM!$B$21:$S$21</c15:sqref>
                        </c15:fullRef>
                        <c15:formulaRef>
                          <c15:sqref>DVM!$B$21:$P$21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117571.685</c:v>
                      </c:pt>
                      <c:pt idx="1">
                        <c:v>109616.095</c:v>
                      </c:pt>
                      <c:pt idx="2">
                        <c:v>105925.98</c:v>
                      </c:pt>
                      <c:pt idx="3">
                        <c:v>109397.87</c:v>
                      </c:pt>
                      <c:pt idx="4">
                        <c:v>97743.345000000001</c:v>
                      </c:pt>
                      <c:pt idx="5">
                        <c:v>99807.78</c:v>
                      </c:pt>
                      <c:pt idx="6">
                        <c:v>107618.747</c:v>
                      </c:pt>
                      <c:pt idx="7">
                        <c:v>88329.903999999995</c:v>
                      </c:pt>
                      <c:pt idx="8">
                        <c:v>102029.177</c:v>
                      </c:pt>
                      <c:pt idx="9" formatCode="_(* #,##0.000_);_(* \(#,##0.000\);_(* &quot;-&quot;??_);_(@_)">
                        <c:v>101534.363</c:v>
                      </c:pt>
                      <c:pt idx="10">
                        <c:v>93857.972999999998</c:v>
                      </c:pt>
                      <c:pt idx="11">
                        <c:v>95597.595000000001</c:v>
                      </c:pt>
                      <c:pt idx="12">
                        <c:v>99283.948000000004</c:v>
                      </c:pt>
                      <c:pt idx="13">
                        <c:v>99378.005999999994</c:v>
                      </c:pt>
                      <c:pt idx="14" formatCode="#,##0">
                        <c:v>93113.665999999997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86C-4C18-ACDB-F50ACE136811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DVM!$A$22</c15:sqref>
                        </c15:formulaRef>
                      </c:ext>
                    </c:extLst>
                    <c:strCache>
                      <c:ptCount val="1"/>
                      <c:pt idx="0">
                        <c:v>Floyd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DVM!$B$22:$S$22</c15:sqref>
                        </c15:fullRef>
                        <c15:formulaRef>
                          <c15:sqref>DVM!$B$22:$P$22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261989.959</c:v>
                      </c:pt>
                      <c:pt idx="1">
                        <c:v>250670.02299999999</c:v>
                      </c:pt>
                      <c:pt idx="2">
                        <c:v>248315.33300000001</c:v>
                      </c:pt>
                      <c:pt idx="3">
                        <c:v>254533.31599999999</c:v>
                      </c:pt>
                      <c:pt idx="4">
                        <c:v>244285.86600000001</c:v>
                      </c:pt>
                      <c:pt idx="5">
                        <c:v>225820.90599999999</c:v>
                      </c:pt>
                      <c:pt idx="6">
                        <c:v>237947.34700000001</c:v>
                      </c:pt>
                      <c:pt idx="7">
                        <c:v>204663.96400000001</c:v>
                      </c:pt>
                      <c:pt idx="8">
                        <c:v>253204.80600000001</c:v>
                      </c:pt>
                      <c:pt idx="9" formatCode="_(* #,##0.000_);_(* \(#,##0.000\);_(* &quot;-&quot;??_);_(@_)">
                        <c:v>244554.70600000001</c:v>
                      </c:pt>
                      <c:pt idx="10">
                        <c:v>186827.51300000001</c:v>
                      </c:pt>
                      <c:pt idx="11">
                        <c:v>174152.774</c:v>
                      </c:pt>
                      <c:pt idx="12">
                        <c:v>172559.299</c:v>
                      </c:pt>
                      <c:pt idx="13">
                        <c:v>165544.80499999999</c:v>
                      </c:pt>
                      <c:pt idx="14" formatCode="#,##0">
                        <c:v>148162.014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886C-4C18-ACDB-F50ACE136811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DVM!$A$24</c15:sqref>
                        </c15:formulaRef>
                      </c:ext>
                    </c:extLst>
                    <c:strCache>
                      <c:ptCount val="1"/>
                      <c:pt idx="0">
                        <c:v>Fisher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DVM!$B$24:$S$24</c15:sqref>
                        </c15:fullRef>
                        <c15:formulaRef>
                          <c15:sqref>DVM!$B$24:$P$24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178155.05499999999</c:v>
                      </c:pt>
                      <c:pt idx="1">
                        <c:v>168632.255</c:v>
                      </c:pt>
                      <c:pt idx="2">
                        <c:v>167397.24</c:v>
                      </c:pt>
                      <c:pt idx="3">
                        <c:v>173480.51</c:v>
                      </c:pt>
                      <c:pt idx="4">
                        <c:v>138847.46</c:v>
                      </c:pt>
                      <c:pt idx="5">
                        <c:v>162046.89000000001</c:v>
                      </c:pt>
                      <c:pt idx="6">
                        <c:v>165788.22</c:v>
                      </c:pt>
                      <c:pt idx="7">
                        <c:v>167056.80300000001</c:v>
                      </c:pt>
                      <c:pt idx="8">
                        <c:v>158081.492</c:v>
                      </c:pt>
                      <c:pt idx="9" formatCode="_(* #,##0.000_);_(* \(#,##0.000\);_(* &quot;-&quot;??_);_(@_)">
                        <c:v>170231.09099999999</c:v>
                      </c:pt>
                      <c:pt idx="10">
                        <c:v>155261.88200000001</c:v>
                      </c:pt>
                      <c:pt idx="11">
                        <c:v>159761.03</c:v>
                      </c:pt>
                      <c:pt idx="12">
                        <c:v>184576.23199999999</c:v>
                      </c:pt>
                      <c:pt idx="13">
                        <c:v>182445.53599999999</c:v>
                      </c:pt>
                      <c:pt idx="14" formatCode="#,##0">
                        <c:v>160951.198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886C-4C18-ACDB-F50ACE136811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DVM!$A$25</c15:sqref>
                        </c15:formulaRef>
                      </c:ext>
                    </c:extLst>
                    <c:strCache>
                      <c:ptCount val="1"/>
                      <c:pt idx="0">
                        <c:v>Sherman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DVM!$B$25:$S$25</c15:sqref>
                        </c15:fullRef>
                        <c15:formulaRef>
                          <c15:sqref>DVM!$B$25:$P$25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253178.84299999999</c:v>
                      </c:pt>
                      <c:pt idx="1">
                        <c:v>247836.24100000001</c:v>
                      </c:pt>
                      <c:pt idx="2">
                        <c:v>261338.33100000001</c:v>
                      </c:pt>
                      <c:pt idx="3">
                        <c:v>237567.24</c:v>
                      </c:pt>
                      <c:pt idx="4">
                        <c:v>231719.78</c:v>
                      </c:pt>
                      <c:pt idx="5">
                        <c:v>214954.53</c:v>
                      </c:pt>
                      <c:pt idx="6">
                        <c:v>333965.065</c:v>
                      </c:pt>
                      <c:pt idx="7">
                        <c:v>258078.18100000001</c:v>
                      </c:pt>
                      <c:pt idx="8">
                        <c:v>235524.74400000001</c:v>
                      </c:pt>
                      <c:pt idx="9" formatCode="_(* #,##0.000_);_(* \(#,##0.000\);_(* &quot;-&quot;??_);_(@_)">
                        <c:v>252498.726</c:v>
                      </c:pt>
                      <c:pt idx="10">
                        <c:v>225008.03400000001</c:v>
                      </c:pt>
                      <c:pt idx="11">
                        <c:v>254273.92800000001</c:v>
                      </c:pt>
                      <c:pt idx="12">
                        <c:v>242071.95600000001</c:v>
                      </c:pt>
                      <c:pt idx="13">
                        <c:v>257216.53899999999</c:v>
                      </c:pt>
                      <c:pt idx="14" formatCode="#,##0">
                        <c:v>278731.11099999998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886C-4C18-ACDB-F50ACE136811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DVM!$A$26</c15:sqref>
                        </c15:formulaRef>
                      </c:ext>
                    </c:extLst>
                    <c:strCache>
                      <c:ptCount val="1"/>
                      <c:pt idx="0">
                        <c:v>Brewster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DVM!$B$26:$S$26</c15:sqref>
                        </c15:fullRef>
                        <c15:formulaRef>
                          <c15:sqref>DVM!$B$26:$P$26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304360.54300000001</c:v>
                      </c:pt>
                      <c:pt idx="1">
                        <c:v>292046.72499999998</c:v>
                      </c:pt>
                      <c:pt idx="2">
                        <c:v>287150.27500000002</c:v>
                      </c:pt>
                      <c:pt idx="3">
                        <c:v>229744.48</c:v>
                      </c:pt>
                      <c:pt idx="4">
                        <c:v>253316.00899999999</c:v>
                      </c:pt>
                      <c:pt idx="5">
                        <c:v>244963.11900000001</c:v>
                      </c:pt>
                      <c:pt idx="6">
                        <c:v>223514.21</c:v>
                      </c:pt>
                      <c:pt idx="7">
                        <c:v>235553.519</c:v>
                      </c:pt>
                      <c:pt idx="8">
                        <c:v>265967.97899999999</c:v>
                      </c:pt>
                      <c:pt idx="9" formatCode="General">
                        <c:v>298110.84299999999</c:v>
                      </c:pt>
                      <c:pt idx="10">
                        <c:v>250933.21799999999</c:v>
                      </c:pt>
                      <c:pt idx="11">
                        <c:v>229893.47399999999</c:v>
                      </c:pt>
                      <c:pt idx="12">
                        <c:v>259695.92</c:v>
                      </c:pt>
                      <c:pt idx="13">
                        <c:v>260437.80900000001</c:v>
                      </c:pt>
                      <c:pt idx="14" formatCode="#,##0">
                        <c:v>225797.19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886C-4C18-ACDB-F50ACE136811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DVM!$A$27</c15:sqref>
                        </c15:formulaRef>
                      </c:ext>
                    </c:extLst>
                    <c:strCache>
                      <c:ptCount val="1"/>
                      <c:pt idx="0">
                        <c:v>Gaines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DVM!$B$27:$S$27</c15:sqref>
                        </c15:fullRef>
                        <c15:formulaRef>
                          <c15:sqref>DVM!$B$27:$P$27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680998.38899999997</c:v>
                      </c:pt>
                      <c:pt idx="1">
                        <c:v>678657.49399999995</c:v>
                      </c:pt>
                      <c:pt idx="2">
                        <c:v>624909.59699999995</c:v>
                      </c:pt>
                      <c:pt idx="3">
                        <c:v>692339.51199999999</c:v>
                      </c:pt>
                      <c:pt idx="4">
                        <c:v>718145.402</c:v>
                      </c:pt>
                      <c:pt idx="5">
                        <c:v>697428.995</c:v>
                      </c:pt>
                      <c:pt idx="6">
                        <c:v>823735.02599999995</c:v>
                      </c:pt>
                      <c:pt idx="7">
                        <c:v>841273.31099999999</c:v>
                      </c:pt>
                      <c:pt idx="8">
                        <c:v>810896.79099999997</c:v>
                      </c:pt>
                      <c:pt idx="9" formatCode="_(* #,##0.000_);_(* \(#,##0.000\);_(* &quot;-&quot;??_);_(@_)">
                        <c:v>820128.08</c:v>
                      </c:pt>
                      <c:pt idx="10">
                        <c:v>676657.37199999997</c:v>
                      </c:pt>
                      <c:pt idx="11">
                        <c:v>708465.35900000005</c:v>
                      </c:pt>
                      <c:pt idx="12">
                        <c:v>792753.53</c:v>
                      </c:pt>
                      <c:pt idx="13">
                        <c:v>776132.13600000006</c:v>
                      </c:pt>
                      <c:pt idx="14" formatCode="#,##0">
                        <c:v>710123.37199999997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886C-4C18-ACDB-F50ACE136811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DVM!$A$28</c15:sqref>
                        </c15:formulaRef>
                      </c:ext>
                    </c:extLst>
                    <c:strCache>
                      <c:ptCount val="1"/>
                      <c:pt idx="0">
                        <c:v>Garza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DVM!$B$28:$S$28</c15:sqref>
                        </c15:fullRef>
                        <c15:formulaRef>
                          <c15:sqref>DVM!$B$28:$P$28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472437.7</c:v>
                      </c:pt>
                      <c:pt idx="1">
                        <c:v>422247.98</c:v>
                      </c:pt>
                      <c:pt idx="2">
                        <c:v>383519.43</c:v>
                      </c:pt>
                      <c:pt idx="3">
                        <c:v>402142.065</c:v>
                      </c:pt>
                      <c:pt idx="4">
                        <c:v>432058.82500000001</c:v>
                      </c:pt>
                      <c:pt idx="5">
                        <c:v>396989.375</c:v>
                      </c:pt>
                      <c:pt idx="6">
                        <c:v>429989.43099999998</c:v>
                      </c:pt>
                      <c:pt idx="7">
                        <c:v>430629.36700000003</c:v>
                      </c:pt>
                      <c:pt idx="8">
                        <c:v>476501.46799999999</c:v>
                      </c:pt>
                      <c:pt idx="9" formatCode="_(* #,##0.000_);_(* \(#,##0.000\);_(* &quot;-&quot;??_);_(@_)">
                        <c:v>529950.68299999996</c:v>
                      </c:pt>
                      <c:pt idx="10">
                        <c:v>515480.88299999997</c:v>
                      </c:pt>
                      <c:pt idx="11">
                        <c:v>488657.87900000002</c:v>
                      </c:pt>
                      <c:pt idx="12">
                        <c:v>520700.14199999999</c:v>
                      </c:pt>
                      <c:pt idx="13">
                        <c:v>503499.53899999999</c:v>
                      </c:pt>
                      <c:pt idx="14" formatCode="#,##0">
                        <c:v>479153.859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886C-4C18-ACDB-F50ACE136811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DVM!$A$29</c15:sqref>
                        </c15:formulaRef>
                      </c:ext>
                    </c:extLst>
                    <c:strCache>
                      <c:ptCount val="1"/>
                      <c:pt idx="0">
                        <c:v>Ochiltree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DVM!$B$29:$S$29</c15:sqref>
                        </c15:fullRef>
                        <c15:formulaRef>
                          <c15:sqref>DVM!$B$29:$P$29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317909.15899999999</c:v>
                      </c:pt>
                      <c:pt idx="1">
                        <c:v>305890.20699999999</c:v>
                      </c:pt>
                      <c:pt idx="2">
                        <c:v>286378.34700000001</c:v>
                      </c:pt>
                      <c:pt idx="3">
                        <c:v>292588.92</c:v>
                      </c:pt>
                      <c:pt idx="4">
                        <c:v>315419.96000000002</c:v>
                      </c:pt>
                      <c:pt idx="5">
                        <c:v>328531.76500000001</c:v>
                      </c:pt>
                      <c:pt idx="6">
                        <c:v>377100.57799999998</c:v>
                      </c:pt>
                      <c:pt idx="7">
                        <c:v>353707.34700000001</c:v>
                      </c:pt>
                      <c:pt idx="8">
                        <c:v>311218.46999999997</c:v>
                      </c:pt>
                      <c:pt idx="9" formatCode="_(* #,##0.000_);_(* \(#,##0.000\);_(* &quot;-&quot;??_);_(@_)">
                        <c:v>268065.75199999998</c:v>
                      </c:pt>
                      <c:pt idx="10">
                        <c:v>218784.58600000001</c:v>
                      </c:pt>
                      <c:pt idx="11">
                        <c:v>260499.989</c:v>
                      </c:pt>
                      <c:pt idx="12">
                        <c:v>235388.19200000001</c:v>
                      </c:pt>
                      <c:pt idx="13">
                        <c:v>255999.462</c:v>
                      </c:pt>
                      <c:pt idx="14" formatCode="#,##0">
                        <c:v>249406.13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886C-4C18-ACDB-F50ACE136811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DVM!$A$30</c15:sqref>
                        </c15:formulaRef>
                      </c:ext>
                    </c:extLst>
                    <c:strCache>
                      <c:ptCount val="1"/>
                      <c:pt idx="0">
                        <c:v>Glasscock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DVM!$B$30:$S$30</c15:sqref>
                        </c15:fullRef>
                        <c15:formulaRef>
                          <c15:sqref>DVM!$B$30:$P$30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201571.9</c:v>
                      </c:pt>
                      <c:pt idx="1">
                        <c:v>199725.59</c:v>
                      </c:pt>
                      <c:pt idx="2">
                        <c:v>213848.21</c:v>
                      </c:pt>
                      <c:pt idx="3">
                        <c:v>242929.63</c:v>
                      </c:pt>
                      <c:pt idx="4">
                        <c:v>376818.97</c:v>
                      </c:pt>
                      <c:pt idx="5">
                        <c:v>336087.15</c:v>
                      </c:pt>
                      <c:pt idx="6">
                        <c:v>485701.375</c:v>
                      </c:pt>
                      <c:pt idx="7">
                        <c:v>544781.24300000002</c:v>
                      </c:pt>
                      <c:pt idx="8">
                        <c:v>384460.141</c:v>
                      </c:pt>
                      <c:pt idx="9" formatCode="_(* #,##0.000_);_(* \(#,##0.000\);_(* &quot;-&quot;??_);_(@_)">
                        <c:v>357711.60600000003</c:v>
                      </c:pt>
                      <c:pt idx="10">
                        <c:v>334022.04100000003</c:v>
                      </c:pt>
                      <c:pt idx="11">
                        <c:v>421230.07500000001</c:v>
                      </c:pt>
                      <c:pt idx="12">
                        <c:v>420616.46100000001</c:v>
                      </c:pt>
                      <c:pt idx="13">
                        <c:v>391834.63099999999</c:v>
                      </c:pt>
                      <c:pt idx="14" formatCode="#,##0">
                        <c:v>240350.079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886C-4C18-ACDB-F50ACE136811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DVM!$A$31</c15:sqref>
                        </c15:formulaRef>
                      </c:ext>
                    </c:extLst>
                    <c:strCache>
                      <c:ptCount val="1"/>
                      <c:pt idx="0">
                        <c:v>Hockley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DVM!$B$31:$S$31</c15:sqref>
                        </c15:fullRef>
                        <c15:formulaRef>
                          <c15:sqref>DVM!$B$31:$P$31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849516.81499999994</c:v>
                      </c:pt>
                      <c:pt idx="1">
                        <c:v>760714.19700000004</c:v>
                      </c:pt>
                      <c:pt idx="2">
                        <c:v>790345.09199999995</c:v>
                      </c:pt>
                      <c:pt idx="3">
                        <c:v>809274.353</c:v>
                      </c:pt>
                      <c:pt idx="4">
                        <c:v>819319.17700000003</c:v>
                      </c:pt>
                      <c:pt idx="5">
                        <c:v>748804.495</c:v>
                      </c:pt>
                      <c:pt idx="6">
                        <c:v>783110.99699999997</c:v>
                      </c:pt>
                      <c:pt idx="7">
                        <c:v>760955.02300000004</c:v>
                      </c:pt>
                      <c:pt idx="8">
                        <c:v>860943.97199999995</c:v>
                      </c:pt>
                      <c:pt idx="9" formatCode="_(* #,##0.000_);_(* \(#,##0.000\);_(* &quot;-&quot;??_);_(@_)">
                        <c:v>834118.67099999997</c:v>
                      </c:pt>
                      <c:pt idx="10">
                        <c:v>676438.94200000004</c:v>
                      </c:pt>
                      <c:pt idx="11">
                        <c:v>696268.87300000002</c:v>
                      </c:pt>
                      <c:pt idx="12">
                        <c:v>644190.82799999998</c:v>
                      </c:pt>
                      <c:pt idx="13">
                        <c:v>629566.08799999999</c:v>
                      </c:pt>
                      <c:pt idx="14" formatCode="#,##0">
                        <c:v>586164.97600000002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886C-4C18-ACDB-F50ACE136811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DVM!$A$32</c15:sqref>
                        </c15:formulaRef>
                      </c:ext>
                    </c:extLst>
                    <c:strCache>
                      <c:ptCount val="1"/>
                      <c:pt idx="0">
                        <c:v>Howard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DVM!$B$32:$S$32</c15:sqref>
                        </c15:fullRef>
                        <c15:formulaRef>
                          <c15:sqref>DVM!$B$32:$P$32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1212657.477</c:v>
                      </c:pt>
                      <c:pt idx="1">
                        <c:v>1219560.477</c:v>
                      </c:pt>
                      <c:pt idx="2">
                        <c:v>1133459.99</c:v>
                      </c:pt>
                      <c:pt idx="3">
                        <c:v>1151250.6470000001</c:v>
                      </c:pt>
                      <c:pt idx="4">
                        <c:v>1107076.7420000001</c:v>
                      </c:pt>
                      <c:pt idx="5">
                        <c:v>1179089.9469999999</c:v>
                      </c:pt>
                      <c:pt idx="6">
                        <c:v>1278431.1540000001</c:v>
                      </c:pt>
                      <c:pt idx="7">
                        <c:v>1395262.2039999999</c:v>
                      </c:pt>
                      <c:pt idx="8">
                        <c:v>1399800.507</c:v>
                      </c:pt>
                      <c:pt idx="9" formatCode="_(* #,##0.000_);_(* \(#,##0.000\);_(* &quot;-&quot;??_);_(@_)">
                        <c:v>1369657.602</c:v>
                      </c:pt>
                      <c:pt idx="10">
                        <c:v>1171218.4850000001</c:v>
                      </c:pt>
                      <c:pt idx="11">
                        <c:v>1328675.0930000001</c:v>
                      </c:pt>
                      <c:pt idx="12">
                        <c:v>1432779.66</c:v>
                      </c:pt>
                      <c:pt idx="13">
                        <c:v>1527118.334</c:v>
                      </c:pt>
                      <c:pt idx="14" formatCode="#,##0">
                        <c:v>1216017.22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886C-4C18-ACDB-F50ACE136811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DVM!$A$33</c15:sqref>
                        </c15:formulaRef>
                      </c:ext>
                    </c:extLst>
                    <c:strCache>
                      <c:ptCount val="1"/>
                      <c:pt idx="0">
                        <c:v>Irion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DVM!$B$33:$S$33</c15:sqref>
                        </c15:fullRef>
                        <c15:formulaRef>
                          <c15:sqref>DVM!$B$33:$P$33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127819.13400000001</c:v>
                      </c:pt>
                      <c:pt idx="1">
                        <c:v>135641.87</c:v>
                      </c:pt>
                      <c:pt idx="2">
                        <c:v>129061.61</c:v>
                      </c:pt>
                      <c:pt idx="3">
                        <c:v>141701.70000000001</c:v>
                      </c:pt>
                      <c:pt idx="4">
                        <c:v>156448.47</c:v>
                      </c:pt>
                      <c:pt idx="5">
                        <c:v>205404.36</c:v>
                      </c:pt>
                      <c:pt idx="6">
                        <c:v>487231.46</c:v>
                      </c:pt>
                      <c:pt idx="7">
                        <c:v>430834.5</c:v>
                      </c:pt>
                      <c:pt idx="8">
                        <c:v>299832.92099999997</c:v>
                      </c:pt>
                      <c:pt idx="9" formatCode="_(* #,##0.000_);_(* \(#,##0.000\);_(* &quot;-&quot;??_);_(@_)">
                        <c:v>232876.31599999999</c:v>
                      </c:pt>
                      <c:pt idx="10">
                        <c:v>224253.78599999999</c:v>
                      </c:pt>
                      <c:pt idx="11">
                        <c:v>315599.72200000001</c:v>
                      </c:pt>
                      <c:pt idx="12">
                        <c:v>266934.50699999998</c:v>
                      </c:pt>
                      <c:pt idx="13">
                        <c:v>246620.639</c:v>
                      </c:pt>
                      <c:pt idx="14" formatCode="#,##0">
                        <c:v>197167.065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886C-4C18-ACDB-F50ACE136811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DVM!$A$34</c15:sqref>
                        </c15:formulaRef>
                      </c:ext>
                    </c:extLst>
                    <c:strCache>
                      <c:ptCount val="1"/>
                      <c:pt idx="0">
                        <c:v>Kent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DVM!$B$34:$S$34</c15:sqref>
                        </c15:fullRef>
                        <c15:formulaRef>
                          <c15:sqref>DVM!$B$34:$P$34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63835.578000000001</c:v>
                      </c:pt>
                      <c:pt idx="1">
                        <c:v>58100.872000000003</c:v>
                      </c:pt>
                      <c:pt idx="2">
                        <c:v>58438.402000000002</c:v>
                      </c:pt>
                      <c:pt idx="3">
                        <c:v>58292.57</c:v>
                      </c:pt>
                      <c:pt idx="4">
                        <c:v>53844.73</c:v>
                      </c:pt>
                      <c:pt idx="5">
                        <c:v>59403.85</c:v>
                      </c:pt>
                      <c:pt idx="6">
                        <c:v>56708.095999999998</c:v>
                      </c:pt>
                      <c:pt idx="7">
                        <c:v>52467.608999999997</c:v>
                      </c:pt>
                      <c:pt idx="8">
                        <c:v>49872.84</c:v>
                      </c:pt>
                      <c:pt idx="9" formatCode="_(* #,##0.000_);_(* \(#,##0.000\);_(* &quot;-&quot;??_);_(@_)">
                        <c:v>45237.377999999997</c:v>
                      </c:pt>
                      <c:pt idx="10">
                        <c:v>41012.832999999999</c:v>
                      </c:pt>
                      <c:pt idx="11">
                        <c:v>43835.207999999999</c:v>
                      </c:pt>
                      <c:pt idx="12">
                        <c:v>47759.120999999999</c:v>
                      </c:pt>
                      <c:pt idx="13">
                        <c:v>48832.184999999998</c:v>
                      </c:pt>
                      <c:pt idx="14" formatCode="#,##0">
                        <c:v>41320.432999999997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886C-4C18-ACDB-F50ACE136811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DVM!$A$35</c15:sqref>
                        </c15:formulaRef>
                      </c:ext>
                    </c:extLst>
                    <c:strCache>
                      <c:ptCount val="1"/>
                      <c:pt idx="0">
                        <c:v>Loving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DVM!$B$35:$S$35</c15:sqref>
                        </c15:fullRef>
                        <c15:formulaRef>
                          <c15:sqref>DVM!$B$35:$P$35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22580.01</c:v>
                      </c:pt>
                      <c:pt idx="1">
                        <c:v>23922.808000000001</c:v>
                      </c:pt>
                      <c:pt idx="2">
                        <c:v>21067.547999999999</c:v>
                      </c:pt>
                      <c:pt idx="3">
                        <c:v>20670.365000000002</c:v>
                      </c:pt>
                      <c:pt idx="4">
                        <c:v>38671.055</c:v>
                      </c:pt>
                      <c:pt idx="5">
                        <c:v>80687.335000000006</c:v>
                      </c:pt>
                      <c:pt idx="6">
                        <c:v>124311.58</c:v>
                      </c:pt>
                      <c:pt idx="7">
                        <c:v>140101.79500000001</c:v>
                      </c:pt>
                      <c:pt idx="8">
                        <c:v>118738.387</c:v>
                      </c:pt>
                      <c:pt idx="9" formatCode="_(* #,##0.000_);_(* \(#,##0.000\);_(* &quot;-&quot;??_);_(@_)">
                        <c:v>111474.231</c:v>
                      </c:pt>
                      <c:pt idx="10">
                        <c:v>90253.020999999993</c:v>
                      </c:pt>
                      <c:pt idx="11">
                        <c:v>193701.18400000001</c:v>
                      </c:pt>
                      <c:pt idx="12">
                        <c:v>234180.12299999999</c:v>
                      </c:pt>
                      <c:pt idx="13">
                        <c:v>230635.80799999999</c:v>
                      </c:pt>
                      <c:pt idx="14" formatCode="#,##0">
                        <c:v>182392.215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886C-4C18-ACDB-F50ACE136811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DVM!$A$36</c15:sqref>
                        </c15:formulaRef>
                      </c:ext>
                    </c:extLst>
                    <c:strCache>
                      <c:ptCount val="1"/>
                      <c:pt idx="0">
                        <c:v>Dallam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DVM!$B$36:$S$36</c15:sqref>
                        </c15:fullRef>
                        <c15:formulaRef>
                          <c15:sqref>DVM!$B$36:$P$36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348829.62900000002</c:v>
                      </c:pt>
                      <c:pt idx="1">
                        <c:v>351346.96399999998</c:v>
                      </c:pt>
                      <c:pt idx="2">
                        <c:v>395817.31300000002</c:v>
                      </c:pt>
                      <c:pt idx="3">
                        <c:v>340027.4</c:v>
                      </c:pt>
                      <c:pt idx="4">
                        <c:v>342042.86</c:v>
                      </c:pt>
                      <c:pt idx="5">
                        <c:v>326630.69</c:v>
                      </c:pt>
                      <c:pt idx="6">
                        <c:v>418456.63199999998</c:v>
                      </c:pt>
                      <c:pt idx="7">
                        <c:v>396251.82199999999</c:v>
                      </c:pt>
                      <c:pt idx="8">
                        <c:v>329352.07699999999</c:v>
                      </c:pt>
                      <c:pt idx="9" formatCode="_(* #,##0.000_);_(* \(#,##0.000\);_(* &quot;-&quot;??_);_(@_)">
                        <c:v>398456</c:v>
                      </c:pt>
                      <c:pt idx="10">
                        <c:v>374321.91200000001</c:v>
                      </c:pt>
                      <c:pt idx="11">
                        <c:v>369158.48100000003</c:v>
                      </c:pt>
                      <c:pt idx="12">
                        <c:v>489009.44699999999</c:v>
                      </c:pt>
                      <c:pt idx="13">
                        <c:v>431706.79599999997</c:v>
                      </c:pt>
                      <c:pt idx="14" formatCode="#,##0">
                        <c:v>449987.55800000002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886C-4C18-ACDB-F50ACE136811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DVM!$A$37</c15:sqref>
                        </c15:formulaRef>
                      </c:ext>
                    </c:extLst>
                    <c:strCache>
                      <c:ptCount val="1"/>
                      <c:pt idx="0">
                        <c:v>Lubbock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DVM!$B$37:$S$37</c15:sqref>
                        </c15:fullRef>
                        <c15:formulaRef>
                          <c15:sqref>DVM!$B$37:$P$37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6006662.3799999999</c:v>
                      </c:pt>
                      <c:pt idx="1">
                        <c:v>5661394.8660000004</c:v>
                      </c:pt>
                      <c:pt idx="2">
                        <c:v>5770334.3590000002</c:v>
                      </c:pt>
                      <c:pt idx="3">
                        <c:v>5715595.8339999998</c:v>
                      </c:pt>
                      <c:pt idx="4">
                        <c:v>5852910.8210000005</c:v>
                      </c:pt>
                      <c:pt idx="5">
                        <c:v>5589778.4560000002</c:v>
                      </c:pt>
                      <c:pt idx="6">
                        <c:v>5719593.9210000001</c:v>
                      </c:pt>
                      <c:pt idx="7">
                        <c:v>5456234.824</c:v>
                      </c:pt>
                      <c:pt idx="8">
                        <c:v>6009556.676</c:v>
                      </c:pt>
                      <c:pt idx="9">
                        <c:v>6140281.9359999998</c:v>
                      </c:pt>
                      <c:pt idx="10">
                        <c:v>3977189.3769999999</c:v>
                      </c:pt>
                      <c:pt idx="11">
                        <c:v>4060813.1230000001</c:v>
                      </c:pt>
                      <c:pt idx="12">
                        <c:v>3983902.1069999998</c:v>
                      </c:pt>
                      <c:pt idx="13">
                        <c:v>4137571.372</c:v>
                      </c:pt>
                      <c:pt idx="14" formatCode="#,##0">
                        <c:v>3861213.6529999999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886C-4C18-ACDB-F50ACE136811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DVM!$A$38</c15:sqref>
                        </c15:formulaRef>
                      </c:ext>
                    </c:extLst>
                    <c:strCache>
                      <c:ptCount val="1"/>
                      <c:pt idx="0">
                        <c:v>Lynn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DVM!$B$38:$S$38</c15:sqref>
                        </c15:fullRef>
                        <c15:formulaRef>
                          <c15:sqref>DVM!$B$38:$P$38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430207.837</c:v>
                      </c:pt>
                      <c:pt idx="1">
                        <c:v>408197.62199999997</c:v>
                      </c:pt>
                      <c:pt idx="2">
                        <c:v>401770.19</c:v>
                      </c:pt>
                      <c:pt idx="3">
                        <c:v>418082.587</c:v>
                      </c:pt>
                      <c:pt idx="4">
                        <c:v>414042.96600000001</c:v>
                      </c:pt>
                      <c:pt idx="5">
                        <c:v>367268.23100000003</c:v>
                      </c:pt>
                      <c:pt idx="6">
                        <c:v>431765.62099999998</c:v>
                      </c:pt>
                      <c:pt idx="7">
                        <c:v>399729.55499999999</c:v>
                      </c:pt>
                      <c:pt idx="8">
                        <c:v>458561.43800000002</c:v>
                      </c:pt>
                      <c:pt idx="9" formatCode="_(* #,##0.000_);_(* \(#,##0.000\);_(* &quot;-&quot;??_);_(@_)">
                        <c:v>466052.67599999998</c:v>
                      </c:pt>
                      <c:pt idx="10">
                        <c:v>413036.15600000002</c:v>
                      </c:pt>
                      <c:pt idx="11">
                        <c:v>415188.45899999997</c:v>
                      </c:pt>
                      <c:pt idx="12">
                        <c:v>468568.70899999997</c:v>
                      </c:pt>
                      <c:pt idx="13">
                        <c:v>470676.12099999998</c:v>
                      </c:pt>
                      <c:pt idx="14" formatCode="#,##0">
                        <c:v>421029.99300000002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886C-4C18-ACDB-F50ACE136811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DVM!$A$39</c15:sqref>
                        </c15:formulaRef>
                      </c:ext>
                    </c:extLst>
                    <c:strCache>
                      <c:ptCount val="1"/>
                      <c:pt idx="0">
                        <c:v>Swisher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DVM!$B$39:$S$39</c15:sqref>
                        </c15:fullRef>
                        <c15:formulaRef>
                          <c15:sqref>DVM!$B$39:$P$39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492152.09399999998</c:v>
                      </c:pt>
                      <c:pt idx="1">
                        <c:v>463363.22399999999</c:v>
                      </c:pt>
                      <c:pt idx="2">
                        <c:v>434151.065</c:v>
                      </c:pt>
                      <c:pt idx="3">
                        <c:v>469826.37699999998</c:v>
                      </c:pt>
                      <c:pt idx="4">
                        <c:v>460716.25699999998</c:v>
                      </c:pt>
                      <c:pt idx="5">
                        <c:v>399575.04200000002</c:v>
                      </c:pt>
                      <c:pt idx="6">
                        <c:v>456208.59100000001</c:v>
                      </c:pt>
                      <c:pt idx="7">
                        <c:v>400633.45199999999</c:v>
                      </c:pt>
                      <c:pt idx="8">
                        <c:v>428479.46600000001</c:v>
                      </c:pt>
                      <c:pt idx="9" formatCode="_(* #,##0.000_);_(* \(#,##0.000\);_(* &quot;-&quot;??_);_(@_)">
                        <c:v>464689.36099999998</c:v>
                      </c:pt>
                      <c:pt idx="10">
                        <c:v>410096.14299999998</c:v>
                      </c:pt>
                      <c:pt idx="11">
                        <c:v>430970.09</c:v>
                      </c:pt>
                      <c:pt idx="12">
                        <c:v>418649.766</c:v>
                      </c:pt>
                      <c:pt idx="13">
                        <c:v>437652.73300000001</c:v>
                      </c:pt>
                      <c:pt idx="14" formatCode="#,##0">
                        <c:v>399781.18800000002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886C-4C18-ACDB-F50ACE136811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DVM!$A$40</c15:sqref>
                        </c15:formulaRef>
                      </c:ext>
                    </c:extLst>
                    <c:strCache>
                      <c:ptCount val="1"/>
                      <c:pt idx="0">
                        <c:v>Martin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DVM!$B$40:$S$40</c15:sqref>
                        </c15:fullRef>
                        <c15:formulaRef>
                          <c15:sqref>DVM!$B$40:$P$40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436994.99099999998</c:v>
                      </c:pt>
                      <c:pt idx="1">
                        <c:v>446524.179</c:v>
                      </c:pt>
                      <c:pt idx="2">
                        <c:v>452995.30300000001</c:v>
                      </c:pt>
                      <c:pt idx="3">
                        <c:v>510516.10499999998</c:v>
                      </c:pt>
                      <c:pt idx="4">
                        <c:v>558352.68400000001</c:v>
                      </c:pt>
                      <c:pt idx="5">
                        <c:v>597790.17099999997</c:v>
                      </c:pt>
                      <c:pt idx="6">
                        <c:v>696896.06700000004</c:v>
                      </c:pt>
                      <c:pt idx="7">
                        <c:v>879147.78099999996</c:v>
                      </c:pt>
                      <c:pt idx="8">
                        <c:v>798207.83499999996</c:v>
                      </c:pt>
                      <c:pt idx="9" formatCode="_(* #,##0.000_);_(* \(#,##0.000\);_(* &quot;-&quot;??_);_(@_)">
                        <c:v>749666.61100000003</c:v>
                      </c:pt>
                      <c:pt idx="10">
                        <c:v>718800.71</c:v>
                      </c:pt>
                      <c:pt idx="11">
                        <c:v>850492.21499999997</c:v>
                      </c:pt>
                      <c:pt idx="12">
                        <c:v>1003255.71</c:v>
                      </c:pt>
                      <c:pt idx="13">
                        <c:v>1122146.5290000001</c:v>
                      </c:pt>
                      <c:pt idx="14" formatCode="#,##0">
                        <c:v>929994.63699999999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886C-4C18-ACDB-F50ACE136811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DVM!$A$41</c15:sqref>
                        </c15:formulaRef>
                      </c:ext>
                    </c:extLst>
                    <c:strCache>
                      <c:ptCount val="1"/>
                      <c:pt idx="0">
                        <c:v>Moore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DVM!$B$41:$S$41</c15:sqref>
                        </c15:fullRef>
                        <c15:formulaRef>
                          <c15:sqref>DVM!$B$41:$P$41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545968.94499999995</c:v>
                      </c:pt>
                      <c:pt idx="1">
                        <c:v>518051.96100000001</c:v>
                      </c:pt>
                      <c:pt idx="2">
                        <c:v>534647.26100000006</c:v>
                      </c:pt>
                      <c:pt idx="3">
                        <c:v>540224.19400000002</c:v>
                      </c:pt>
                      <c:pt idx="4">
                        <c:v>516074.24900000001</c:v>
                      </c:pt>
                      <c:pt idx="5">
                        <c:v>457750.88900000002</c:v>
                      </c:pt>
                      <c:pt idx="6">
                        <c:v>662604.03300000005</c:v>
                      </c:pt>
                      <c:pt idx="7">
                        <c:v>563573.52300000004</c:v>
                      </c:pt>
                      <c:pt idx="8">
                        <c:v>510122.95299999998</c:v>
                      </c:pt>
                      <c:pt idx="9" formatCode="_(* #,##0.000_);_(* \(#,##0.000\);_(* &quot;-&quot;??_);_(@_)">
                        <c:v>509367.18</c:v>
                      </c:pt>
                      <c:pt idx="10">
                        <c:v>441356.413</c:v>
                      </c:pt>
                      <c:pt idx="11">
                        <c:v>519053.59600000002</c:v>
                      </c:pt>
                      <c:pt idx="12">
                        <c:v>533692.10499999998</c:v>
                      </c:pt>
                      <c:pt idx="13">
                        <c:v>538531.94700000004</c:v>
                      </c:pt>
                      <c:pt idx="14" formatCode="#,##0">
                        <c:v>557315.68799999997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886C-4C18-ACDB-F50ACE136811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DVM!$A$42</c15:sqref>
                        </c15:formulaRef>
                      </c:ext>
                    </c:extLst>
                    <c:strCache>
                      <c:ptCount val="1"/>
                      <c:pt idx="0">
                        <c:v>McCulloch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DVM!$B$42:$S$42</c15:sqref>
                        </c15:fullRef>
                        <c15:formulaRef>
                          <c15:sqref>DVM!$B$42:$P$42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364404.386</c:v>
                      </c:pt>
                      <c:pt idx="1">
                        <c:v>324305.45299999998</c:v>
                      </c:pt>
                      <c:pt idx="2">
                        <c:v>319043.92700000003</c:v>
                      </c:pt>
                      <c:pt idx="3">
                        <c:v>330034.46299999999</c:v>
                      </c:pt>
                      <c:pt idx="4">
                        <c:v>335180.55599999998</c:v>
                      </c:pt>
                      <c:pt idx="5">
                        <c:v>357306.77600000001</c:v>
                      </c:pt>
                      <c:pt idx="6">
                        <c:v>372170.77100000001</c:v>
                      </c:pt>
                      <c:pt idx="7">
                        <c:v>353396.94</c:v>
                      </c:pt>
                      <c:pt idx="8">
                        <c:v>325306.34000000003</c:v>
                      </c:pt>
                      <c:pt idx="9" formatCode="_(* #,##0.000_);_(* \(#,##0.000\);_(* &quot;-&quot;??_);_(@_)">
                        <c:v>380557.88</c:v>
                      </c:pt>
                      <c:pt idx="10">
                        <c:v>346074.18</c:v>
                      </c:pt>
                      <c:pt idx="11">
                        <c:v>378057.886</c:v>
                      </c:pt>
                      <c:pt idx="12">
                        <c:v>322766.03700000001</c:v>
                      </c:pt>
                      <c:pt idx="13">
                        <c:v>333609.06199999998</c:v>
                      </c:pt>
                      <c:pt idx="14" formatCode="#,##0">
                        <c:v>284680.09299999999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886C-4C18-ACDB-F50ACE136811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DVM!$A$43</c15:sqref>
                        </c15:formulaRef>
                      </c:ext>
                    </c:extLst>
                    <c:strCache>
                      <c:ptCount val="1"/>
                      <c:pt idx="0">
                        <c:v>Menard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DVM!$B$43:$S$43</c15:sqref>
                        </c15:fullRef>
                        <c15:formulaRef>
                          <c15:sqref>DVM!$B$43:$P$43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147472.66200000001</c:v>
                      </c:pt>
                      <c:pt idx="1">
                        <c:v>135222.43</c:v>
                      </c:pt>
                      <c:pt idx="2">
                        <c:v>127280.52</c:v>
                      </c:pt>
                      <c:pt idx="3">
                        <c:v>137460.94</c:v>
                      </c:pt>
                      <c:pt idx="4">
                        <c:v>140867.64000000001</c:v>
                      </c:pt>
                      <c:pt idx="5">
                        <c:v>147207.69</c:v>
                      </c:pt>
                      <c:pt idx="6">
                        <c:v>169441.17</c:v>
                      </c:pt>
                      <c:pt idx="7">
                        <c:v>170204.141</c:v>
                      </c:pt>
                      <c:pt idx="8">
                        <c:v>148699.85399999999</c:v>
                      </c:pt>
                      <c:pt idx="9" formatCode="_(* #,##0.000_);_(* \(#,##0.000\);_(* &quot;-&quot;??_);_(@_)">
                        <c:v>157211.29199999999</c:v>
                      </c:pt>
                      <c:pt idx="10">
                        <c:v>154368.97200000001</c:v>
                      </c:pt>
                      <c:pt idx="11">
                        <c:v>145469.17199999999</c:v>
                      </c:pt>
                      <c:pt idx="12">
                        <c:v>159240.22</c:v>
                      </c:pt>
                      <c:pt idx="13">
                        <c:v>175080.18400000001</c:v>
                      </c:pt>
                      <c:pt idx="14" formatCode="#,##0">
                        <c:v>157617.09899999999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886C-4C18-ACDB-F50ACE136811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DVM!$A$44</c15:sqref>
                        </c15:formulaRef>
                      </c:ext>
                    </c:extLst>
                    <c:strCache>
                      <c:ptCount val="1"/>
                      <c:pt idx="0">
                        <c:v>Lamb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DVM!$B$44:$S$44</c15:sqref>
                        </c15:fullRef>
                        <c15:formulaRef>
                          <c15:sqref>DVM!$B$44:$P$44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573940.74800000002</c:v>
                      </c:pt>
                      <c:pt idx="1">
                        <c:v>529254.38100000005</c:v>
                      </c:pt>
                      <c:pt idx="2">
                        <c:v>521375.68300000002</c:v>
                      </c:pt>
                      <c:pt idx="3">
                        <c:v>551424.08900000004</c:v>
                      </c:pt>
                      <c:pt idx="4">
                        <c:v>523423.60399999999</c:v>
                      </c:pt>
                      <c:pt idx="5">
                        <c:v>482013.73100000003</c:v>
                      </c:pt>
                      <c:pt idx="6">
                        <c:v>531279.63699999999</c:v>
                      </c:pt>
                      <c:pt idx="7">
                        <c:v>506159.79399999999</c:v>
                      </c:pt>
                      <c:pt idx="8">
                        <c:v>563977.55599999998</c:v>
                      </c:pt>
                      <c:pt idx="9" formatCode="_(* #,##0.000_);_(* \(#,##0.000\);_(* &quot;-&quot;??_);_(@_)">
                        <c:v>586001.527</c:v>
                      </c:pt>
                      <c:pt idx="10">
                        <c:v>498434.01799999998</c:v>
                      </c:pt>
                      <c:pt idx="11">
                        <c:v>460253.7</c:v>
                      </c:pt>
                      <c:pt idx="12">
                        <c:v>435782.1</c:v>
                      </c:pt>
                      <c:pt idx="13">
                        <c:v>1284250.355</c:v>
                      </c:pt>
                      <c:pt idx="14" formatCode="#,##0">
                        <c:v>621154.74100000004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886C-4C18-ACDB-F50ACE136811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DVM!$A$46</c15:sqref>
                        </c15:formulaRef>
                      </c:ext>
                    </c:extLst>
                    <c:strCache>
                      <c:ptCount val="1"/>
                      <c:pt idx="0">
                        <c:v>Kimble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DVM!$B$46:$S$46</c15:sqref>
                        </c15:fullRef>
                        <c15:formulaRef>
                          <c15:sqref>DVM!$B$46:$P$46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531970.99800000002</c:v>
                      </c:pt>
                      <c:pt idx="1">
                        <c:v>530382.80299999996</c:v>
                      </c:pt>
                      <c:pt idx="2">
                        <c:v>487336.44400000002</c:v>
                      </c:pt>
                      <c:pt idx="3">
                        <c:v>498128.97399999999</c:v>
                      </c:pt>
                      <c:pt idx="4">
                        <c:v>488358.03899999999</c:v>
                      </c:pt>
                      <c:pt idx="5">
                        <c:v>473885.549</c:v>
                      </c:pt>
                      <c:pt idx="6">
                        <c:v>523144.85700000002</c:v>
                      </c:pt>
                      <c:pt idx="7">
                        <c:v>556942.55099999998</c:v>
                      </c:pt>
                      <c:pt idx="8">
                        <c:v>610989.24199999997</c:v>
                      </c:pt>
                      <c:pt idx="9" formatCode="_(* #,##0.000_);_(* \(#,##0.000\);_(* &quot;-&quot;??_);_(@_)">
                        <c:v>647936.55299999996</c:v>
                      </c:pt>
                      <c:pt idx="10">
                        <c:v>639420.27300000004</c:v>
                      </c:pt>
                      <c:pt idx="11">
                        <c:v>659642.20900000003</c:v>
                      </c:pt>
                      <c:pt idx="12">
                        <c:v>740170.54799999995</c:v>
                      </c:pt>
                      <c:pt idx="13">
                        <c:v>769619.62199999997</c:v>
                      </c:pt>
                      <c:pt idx="14" formatCode="#,##0">
                        <c:v>647203.65099999995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886C-4C18-ACDB-F50ACE136811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DVM!$A$47</c15:sqref>
                        </c15:formulaRef>
                      </c:ext>
                    </c:extLst>
                    <c:strCache>
                      <c:ptCount val="1"/>
                      <c:pt idx="0">
                        <c:v>Mitchell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DVM!$B$47:$S$47</c15:sqref>
                        </c15:fullRef>
                        <c15:formulaRef>
                          <c15:sqref>DVM!$B$47:$P$47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603292.05099999998</c:v>
                      </c:pt>
                      <c:pt idx="1">
                        <c:v>497503.92599999998</c:v>
                      </c:pt>
                      <c:pt idx="2">
                        <c:v>563785.18599999999</c:v>
                      </c:pt>
                      <c:pt idx="3">
                        <c:v>541759.71</c:v>
                      </c:pt>
                      <c:pt idx="4">
                        <c:v>493086.14</c:v>
                      </c:pt>
                      <c:pt idx="5">
                        <c:v>528712.09</c:v>
                      </c:pt>
                      <c:pt idx="6">
                        <c:v>579024.37899999996</c:v>
                      </c:pt>
                      <c:pt idx="7">
                        <c:v>679176.1</c:v>
                      </c:pt>
                      <c:pt idx="8">
                        <c:v>700258.24800000002</c:v>
                      </c:pt>
                      <c:pt idx="9" formatCode="_(* #,##0.000_);_(* \(#,##0.000\);_(* &quot;-&quot;??_);_(@_)">
                        <c:v>683676.51599999995</c:v>
                      </c:pt>
                      <c:pt idx="10">
                        <c:v>659628.77</c:v>
                      </c:pt>
                      <c:pt idx="11">
                        <c:v>695379.50199999998</c:v>
                      </c:pt>
                      <c:pt idx="12">
                        <c:v>769819.95</c:v>
                      </c:pt>
                      <c:pt idx="13">
                        <c:v>814409.147</c:v>
                      </c:pt>
                      <c:pt idx="14" formatCode="#,##0">
                        <c:v>688337.07400000002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886C-4C18-ACDB-F50ACE136811}"/>
                  </c:ext>
                </c:extLst>
              </c15:ser>
            </c15:filteredLineSeries>
            <c15:filteredLine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DVM!$A$48</c15:sqref>
                        </c15:formulaRef>
                      </c:ext>
                    </c:extLst>
                    <c:strCache>
                      <c:ptCount val="1"/>
                      <c:pt idx="0">
                        <c:v>Nolan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DVM!$B$48:$S$48</c15:sqref>
                        </c15:fullRef>
                        <c15:formulaRef>
                          <c15:sqref>DVM!$B$48:$P$48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936040.43799999997</c:v>
                      </c:pt>
                      <c:pt idx="1">
                        <c:v>908498.87300000002</c:v>
                      </c:pt>
                      <c:pt idx="2">
                        <c:v>918309.81599999999</c:v>
                      </c:pt>
                      <c:pt idx="3">
                        <c:v>921270.56</c:v>
                      </c:pt>
                      <c:pt idx="4">
                        <c:v>845002.9</c:v>
                      </c:pt>
                      <c:pt idx="5">
                        <c:v>880493.81</c:v>
                      </c:pt>
                      <c:pt idx="6">
                        <c:v>956264.76500000001</c:v>
                      </c:pt>
                      <c:pt idx="7">
                        <c:v>1066456.04</c:v>
                      </c:pt>
                      <c:pt idx="8">
                        <c:v>1115656.8559999999</c:v>
                      </c:pt>
                      <c:pt idx="9" formatCode="_(* #,##0.000_);_(* \(#,##0.000\);_(* &quot;-&quot;??_);_(@_)">
                        <c:v>1128353.7109999999</c:v>
                      </c:pt>
                      <c:pt idx="10">
                        <c:v>1068286.442</c:v>
                      </c:pt>
                      <c:pt idx="11">
                        <c:v>1146814.189</c:v>
                      </c:pt>
                      <c:pt idx="12">
                        <c:v>1231837.902</c:v>
                      </c:pt>
                      <c:pt idx="13">
                        <c:v>1282079.8959999999</c:v>
                      </c:pt>
                      <c:pt idx="14" formatCode="#,##0">
                        <c:v>1076118.429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886C-4C18-ACDB-F50ACE136811}"/>
                  </c:ext>
                </c:extLst>
              </c15:ser>
            </c15:filteredLineSeries>
            <c15:filteredLine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DVM!$A$49</c15:sqref>
                        </c15:formulaRef>
                      </c:ext>
                    </c:extLst>
                    <c:strCache>
                      <c:ptCount val="1"/>
                      <c:pt idx="0">
                        <c:v>Val Verde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DVM!$B$49:$S$49</c15:sqref>
                        </c15:fullRef>
                        <c15:formulaRef>
                          <c15:sqref>DVM!$B$49:$P$49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675583.174</c:v>
                      </c:pt>
                      <c:pt idx="1">
                        <c:v>686021.53</c:v>
                      </c:pt>
                      <c:pt idx="2">
                        <c:v>682177.46</c:v>
                      </c:pt>
                      <c:pt idx="3">
                        <c:v>700109.43</c:v>
                      </c:pt>
                      <c:pt idx="4">
                        <c:v>657310.1</c:v>
                      </c:pt>
                      <c:pt idx="5">
                        <c:v>618254.44999999995</c:v>
                      </c:pt>
                      <c:pt idx="6">
                        <c:v>685204.83600000001</c:v>
                      </c:pt>
                      <c:pt idx="7">
                        <c:v>637953.43099999998</c:v>
                      </c:pt>
                      <c:pt idx="8">
                        <c:v>721935.66599999997</c:v>
                      </c:pt>
                      <c:pt idx="9" formatCode="_(* #,##0.000_);_(* \(#,##0.000\);_(* &quot;-&quot;??_);_(@_)">
                        <c:v>714661.07400000002</c:v>
                      </c:pt>
                      <c:pt idx="10">
                        <c:v>515960.946</c:v>
                      </c:pt>
                      <c:pt idx="11">
                        <c:v>528335.674</c:v>
                      </c:pt>
                      <c:pt idx="12">
                        <c:v>577905.89500000002</c:v>
                      </c:pt>
                      <c:pt idx="13">
                        <c:v>626738.74100000004</c:v>
                      </c:pt>
                      <c:pt idx="14" formatCode="#,##0">
                        <c:v>488300.38900000002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886C-4C18-ACDB-F50ACE136811}"/>
                  </c:ext>
                </c:extLst>
              </c15:ser>
            </c15:filteredLineSeries>
            <c15:filteredLine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DVM!$A$50</c15:sqref>
                        </c15:formulaRef>
                      </c:ext>
                    </c:extLst>
                    <c:strCache>
                      <c:ptCount val="1"/>
                      <c:pt idx="0">
                        <c:v>Pecos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DVM!$B$50:$S$50</c15:sqref>
                        </c15:fullRef>
                        <c15:formulaRef>
                          <c15:sqref>DVM!$B$50:$P$50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1027261.428</c:v>
                      </c:pt>
                      <c:pt idx="1">
                        <c:v>1013340.453</c:v>
                      </c:pt>
                      <c:pt idx="2">
                        <c:v>1036822.789</c:v>
                      </c:pt>
                      <c:pt idx="3">
                        <c:v>1060830.3740000001</c:v>
                      </c:pt>
                      <c:pt idx="4">
                        <c:v>1036476.769</c:v>
                      </c:pt>
                      <c:pt idx="5">
                        <c:v>1029695.228</c:v>
                      </c:pt>
                      <c:pt idx="6">
                        <c:v>1038606.299</c:v>
                      </c:pt>
                      <c:pt idx="7">
                        <c:v>1098138.379</c:v>
                      </c:pt>
                      <c:pt idx="8">
                        <c:v>1231036.243</c:v>
                      </c:pt>
                      <c:pt idx="9" formatCode="_(* #,##0.000_);_(* \(#,##0.000\);_(* &quot;-&quot;??_);_(@_)">
                        <c:v>1228080.453</c:v>
                      </c:pt>
                      <c:pt idx="10">
                        <c:v>1148016.67</c:v>
                      </c:pt>
                      <c:pt idx="11">
                        <c:v>1349906.2439999999</c:v>
                      </c:pt>
                      <c:pt idx="12">
                        <c:v>1412866.013</c:v>
                      </c:pt>
                      <c:pt idx="13">
                        <c:v>1345185.7180000001</c:v>
                      </c:pt>
                      <c:pt idx="14" formatCode="#,##0">
                        <c:v>1222901.1299999999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886C-4C18-ACDB-F50ACE136811}"/>
                  </c:ext>
                </c:extLst>
              </c15:ser>
            </c15:filteredLineSeries>
            <c15:filteredLineSeries>
              <c15:ser>
                <c:idx val="49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DVM!$A$51</c15:sqref>
                        </c15:formulaRef>
                      </c:ext>
                    </c:extLst>
                    <c:strCache>
                      <c:ptCount val="1"/>
                      <c:pt idx="0">
                        <c:v>Gray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DVM!$B$51:$S$51</c15:sqref>
                        </c15:fullRef>
                        <c15:formulaRef>
                          <c15:sqref>DVM!$B$51:$P$51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844244.75100000005</c:v>
                      </c:pt>
                      <c:pt idx="1">
                        <c:v>804901.82299999997</c:v>
                      </c:pt>
                      <c:pt idx="2">
                        <c:v>770190.20700000005</c:v>
                      </c:pt>
                      <c:pt idx="3">
                        <c:v>726209.81599999999</c:v>
                      </c:pt>
                      <c:pt idx="4">
                        <c:v>773898.55200000003</c:v>
                      </c:pt>
                      <c:pt idx="5">
                        <c:v>733790.37199999997</c:v>
                      </c:pt>
                      <c:pt idx="6">
                        <c:v>861792.90099999995</c:v>
                      </c:pt>
                      <c:pt idx="7">
                        <c:v>690224.31499999994</c:v>
                      </c:pt>
                      <c:pt idx="8">
                        <c:v>714605.08200000005</c:v>
                      </c:pt>
                      <c:pt idx="9" formatCode="_(* #,##0.000_);_(* \(#,##0.000\);_(* &quot;-&quot;??_);_(@_)">
                        <c:v>711961.37600000005</c:v>
                      </c:pt>
                      <c:pt idx="10">
                        <c:v>628650.65300000005</c:v>
                      </c:pt>
                      <c:pt idx="11">
                        <c:v>621146.82799999998</c:v>
                      </c:pt>
                      <c:pt idx="12">
                        <c:v>617651.27300000004</c:v>
                      </c:pt>
                      <c:pt idx="13">
                        <c:v>626933.61499999999</c:v>
                      </c:pt>
                      <c:pt idx="14" formatCode="#,##0">
                        <c:v>621913.52899999998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886C-4C18-ACDB-F50ACE136811}"/>
                  </c:ext>
                </c:extLst>
              </c15:ser>
            </c15:filteredLineSeries>
            <c15:filteredLineSeries>
              <c15:ser>
                <c:idx val="50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DVM!$A$52</c15:sqref>
                        </c15:formulaRef>
                      </c:ext>
                    </c:extLst>
                    <c:strCache>
                      <c:ptCount val="1"/>
                      <c:pt idx="0">
                        <c:v>Reagan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DVM!$B$52:$S$52</c15:sqref>
                        </c15:fullRef>
                        <c15:formulaRef>
                          <c15:sqref>DVM!$B$52:$P$52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146851.26</c:v>
                      </c:pt>
                      <c:pt idx="1">
                        <c:v>160078.45000000001</c:v>
                      </c:pt>
                      <c:pt idx="2">
                        <c:v>135721.29500000001</c:v>
                      </c:pt>
                      <c:pt idx="3">
                        <c:v>174038.78</c:v>
                      </c:pt>
                      <c:pt idx="4">
                        <c:v>220937.46</c:v>
                      </c:pt>
                      <c:pt idx="5">
                        <c:v>270508.565</c:v>
                      </c:pt>
                      <c:pt idx="6">
                        <c:v>460033.48300000001</c:v>
                      </c:pt>
                      <c:pt idx="7">
                        <c:v>511153.09100000001</c:v>
                      </c:pt>
                      <c:pt idx="8">
                        <c:v>424265.35399999999</c:v>
                      </c:pt>
                      <c:pt idx="9" formatCode="_(* #,##0.000_);_(* \(#,##0.000\);_(* &quot;-&quot;??_);_(@_)">
                        <c:v>347815.88799999998</c:v>
                      </c:pt>
                      <c:pt idx="10">
                        <c:v>335945.82799999998</c:v>
                      </c:pt>
                      <c:pt idx="11">
                        <c:v>474119.88799999998</c:v>
                      </c:pt>
                      <c:pt idx="12">
                        <c:v>484851.92800000001</c:v>
                      </c:pt>
                      <c:pt idx="13">
                        <c:v>399895.46100000001</c:v>
                      </c:pt>
                      <c:pt idx="14" formatCode="#,##0">
                        <c:v>198372.62100000001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886C-4C18-ACDB-F50ACE136811}"/>
                  </c:ext>
                </c:extLst>
              </c15:ser>
            </c15:filteredLineSeries>
            <c15:filteredLineSeries>
              <c15:ser>
                <c:idx val="51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DVM!$A$53</c15:sqref>
                        </c15:formulaRef>
                      </c:ext>
                    </c:extLst>
                    <c:strCache>
                      <c:ptCount val="1"/>
                      <c:pt idx="0">
                        <c:v>Reeves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DVM!$B$53:$S$53</c15:sqref>
                        </c15:fullRef>
                        <c15:formulaRef>
                          <c15:sqref>DVM!$B$53:$P$53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821410.38</c:v>
                      </c:pt>
                      <c:pt idx="1">
                        <c:v>732512.81799999997</c:v>
                      </c:pt>
                      <c:pt idx="2">
                        <c:v>734439.54599999997</c:v>
                      </c:pt>
                      <c:pt idx="3">
                        <c:v>743459.01</c:v>
                      </c:pt>
                      <c:pt idx="4">
                        <c:v>851418.98800000001</c:v>
                      </c:pt>
                      <c:pt idx="5">
                        <c:v>906934.451</c:v>
                      </c:pt>
                      <c:pt idx="6">
                        <c:v>1090035.3840000001</c:v>
                      </c:pt>
                      <c:pt idx="7">
                        <c:v>1263737.7050000001</c:v>
                      </c:pt>
                      <c:pt idx="8">
                        <c:v>1301577.4620000001</c:v>
                      </c:pt>
                      <c:pt idx="9" formatCode="_(* #,##0.000_);_(* \(#,##0.000\);_(* &quot;-&quot;??_);_(@_)">
                        <c:v>1328845.727</c:v>
                      </c:pt>
                      <c:pt idx="10">
                        <c:v>1271638.4350000001</c:v>
                      </c:pt>
                      <c:pt idx="11">
                        <c:v>1743468.057</c:v>
                      </c:pt>
                      <c:pt idx="12">
                        <c:v>1966956.095</c:v>
                      </c:pt>
                      <c:pt idx="13">
                        <c:v>1884670.827</c:v>
                      </c:pt>
                      <c:pt idx="14" formatCode="#,##0">
                        <c:v>1623934.6259999999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886C-4C18-ACDB-F50ACE136811}"/>
                  </c:ext>
                </c:extLst>
              </c15:ser>
            </c15:filteredLineSeries>
            <c15:filteredLineSeries>
              <c15:ser>
                <c:idx val="52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DVM!$A$54</c15:sqref>
                        </c15:formulaRef>
                      </c:ext>
                    </c:extLst>
                    <c:strCache>
                      <c:ptCount val="1"/>
                      <c:pt idx="0">
                        <c:v>Runnels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DVM!$B$54:$S$54</c15:sqref>
                        </c15:fullRef>
                        <c15:formulaRef>
                          <c15:sqref>DVM!$B$54:$P$54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410905.62199999997</c:v>
                      </c:pt>
                      <c:pt idx="1">
                        <c:v>342361.41</c:v>
                      </c:pt>
                      <c:pt idx="2">
                        <c:v>357283.087</c:v>
                      </c:pt>
                      <c:pt idx="3">
                        <c:v>363107.04700000002</c:v>
                      </c:pt>
                      <c:pt idx="4">
                        <c:v>336110.24300000002</c:v>
                      </c:pt>
                      <c:pt idx="5">
                        <c:v>342253.70600000001</c:v>
                      </c:pt>
                      <c:pt idx="6">
                        <c:v>358778.71399999998</c:v>
                      </c:pt>
                      <c:pt idx="7">
                        <c:v>370019.02600000001</c:v>
                      </c:pt>
                      <c:pt idx="8">
                        <c:v>355526.39899999998</c:v>
                      </c:pt>
                      <c:pt idx="9" formatCode="_(* #,##0.000_);_(* \(#,##0.000\);_(* &quot;-&quot;??_);_(@_)">
                        <c:v>397236.00799999997</c:v>
                      </c:pt>
                      <c:pt idx="10">
                        <c:v>381147.73200000002</c:v>
                      </c:pt>
                      <c:pt idx="11">
                        <c:v>363772.022</c:v>
                      </c:pt>
                      <c:pt idx="12">
                        <c:v>387393.68800000002</c:v>
                      </c:pt>
                      <c:pt idx="13">
                        <c:v>416468.54399999999</c:v>
                      </c:pt>
                      <c:pt idx="14" formatCode="#,##0">
                        <c:v>411063.67800000001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886C-4C18-ACDB-F50ACE136811}"/>
                  </c:ext>
                </c:extLst>
              </c15:ser>
            </c15:filteredLineSeries>
            <c15:filteredLineSeries>
              <c15:ser>
                <c:idx val="53"/>
                <c:order val="5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DVM!$A$55</c15:sqref>
                        </c15:formulaRef>
                      </c:ext>
                    </c:extLst>
                    <c:strCache>
                      <c:ptCount val="1"/>
                      <c:pt idx="0">
                        <c:v>Carson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DVM!$B$55:$S$55</c15:sqref>
                        </c15:fullRef>
                        <c15:formulaRef>
                          <c15:sqref>DVM!$B$55:$P$55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861809.65</c:v>
                      </c:pt>
                      <c:pt idx="1">
                        <c:v>804880.1</c:v>
                      </c:pt>
                      <c:pt idx="2">
                        <c:v>770991.12600000005</c:v>
                      </c:pt>
                      <c:pt idx="3">
                        <c:v>746175.91</c:v>
                      </c:pt>
                      <c:pt idx="4">
                        <c:v>746675.3</c:v>
                      </c:pt>
                      <c:pt idx="5">
                        <c:v>636590.90500000003</c:v>
                      </c:pt>
                      <c:pt idx="6">
                        <c:v>774132.79200000002</c:v>
                      </c:pt>
                      <c:pt idx="7">
                        <c:v>725236.48699999996</c:v>
                      </c:pt>
                      <c:pt idx="8">
                        <c:v>718353.94</c:v>
                      </c:pt>
                      <c:pt idx="9" formatCode="General">
                        <c:v>764272.973</c:v>
                      </c:pt>
                      <c:pt idx="10">
                        <c:v>753999.73199999996</c:v>
                      </c:pt>
                      <c:pt idx="11">
                        <c:v>801178.48300000001</c:v>
                      </c:pt>
                      <c:pt idx="12">
                        <c:v>778058.52500000002</c:v>
                      </c:pt>
                      <c:pt idx="13">
                        <c:v>789336.51</c:v>
                      </c:pt>
                      <c:pt idx="14" formatCode="#,##0">
                        <c:v>769890.63399999996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886C-4C18-ACDB-F50ACE136811}"/>
                  </c:ext>
                </c:extLst>
              </c15:ser>
            </c15:filteredLineSeries>
            <c15:filteredLineSeries>
              <c15:ser>
                <c:idx val="54"/>
                <c:order val="5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DVM!$A$56</c15:sqref>
                        </c15:formulaRef>
                      </c:ext>
                    </c:extLst>
                    <c:strCache>
                      <c:ptCount val="1"/>
                      <c:pt idx="0">
                        <c:v>Schleicher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DVM!$B$56:$S$56</c15:sqref>
                        </c15:fullRef>
                        <c15:formulaRef>
                          <c15:sqref>DVM!$B$56:$P$56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168384.41</c:v>
                      </c:pt>
                      <c:pt idx="1">
                        <c:v>158515.04</c:v>
                      </c:pt>
                      <c:pt idx="2">
                        <c:v>150774.92000000001</c:v>
                      </c:pt>
                      <c:pt idx="3">
                        <c:v>139627.10999999999</c:v>
                      </c:pt>
                      <c:pt idx="4">
                        <c:v>142472.45000000001</c:v>
                      </c:pt>
                      <c:pt idx="5">
                        <c:v>146982.47</c:v>
                      </c:pt>
                      <c:pt idx="6">
                        <c:v>157519.576</c:v>
                      </c:pt>
                      <c:pt idx="7">
                        <c:v>154983.53</c:v>
                      </c:pt>
                      <c:pt idx="8">
                        <c:v>139052.49799999999</c:v>
                      </c:pt>
                      <c:pt idx="9" formatCode="_(* #,##0.000_);_(* \(#,##0.000\);_(* &quot;-&quot;??_);_(@_)">
                        <c:v>142593.182</c:v>
                      </c:pt>
                      <c:pt idx="10">
                        <c:v>134265.402</c:v>
                      </c:pt>
                      <c:pt idx="11">
                        <c:v>134740.70199999999</c:v>
                      </c:pt>
                      <c:pt idx="12">
                        <c:v>142173.85500000001</c:v>
                      </c:pt>
                      <c:pt idx="13">
                        <c:v>131040.41899999999</c:v>
                      </c:pt>
                      <c:pt idx="14" formatCode="#,##0">
                        <c:v>138951.769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886C-4C18-ACDB-F50ACE136811}"/>
                  </c:ext>
                </c:extLst>
              </c15:ser>
            </c15:filteredLineSeries>
            <c15:filteredLineSeries>
              <c15:ser>
                <c:idx val="55"/>
                <c:order val="5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DVM!$A$57</c15:sqref>
                        </c15:formulaRef>
                      </c:ext>
                    </c:extLst>
                    <c:strCache>
                      <c:ptCount val="1"/>
                      <c:pt idx="0">
                        <c:v>Scurry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DVM!$B$57:$S$57</c15:sqref>
                        </c15:fullRef>
                        <c15:formulaRef>
                          <c15:sqref>DVM!$B$57:$P$57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767419.76699999999</c:v>
                      </c:pt>
                      <c:pt idx="1">
                        <c:v>650462.11199999996</c:v>
                      </c:pt>
                      <c:pt idx="2">
                        <c:v>674612.90800000005</c:v>
                      </c:pt>
                      <c:pt idx="3">
                        <c:v>654208.55599999998</c:v>
                      </c:pt>
                      <c:pt idx="4">
                        <c:v>665352.58100000001</c:v>
                      </c:pt>
                      <c:pt idx="5">
                        <c:v>653575.75199999998</c:v>
                      </c:pt>
                      <c:pt idx="6">
                        <c:v>725894.65</c:v>
                      </c:pt>
                      <c:pt idx="7">
                        <c:v>733553.08700000006</c:v>
                      </c:pt>
                      <c:pt idx="8">
                        <c:v>762247.16500000004</c:v>
                      </c:pt>
                      <c:pt idx="9" formatCode="_(* #,##0.000_);_(* \(#,##0.000\);_(* &quot;-&quot;??_);_(@_)">
                        <c:v>754056.3</c:v>
                      </c:pt>
                      <c:pt idx="10">
                        <c:v>666842.86699999997</c:v>
                      </c:pt>
                      <c:pt idx="11">
                        <c:v>648708.63600000006</c:v>
                      </c:pt>
                      <c:pt idx="12">
                        <c:v>667708.82400000002</c:v>
                      </c:pt>
                      <c:pt idx="13">
                        <c:v>664362.73800000001</c:v>
                      </c:pt>
                      <c:pt idx="14" formatCode="#,##0">
                        <c:v>514883.391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886C-4C18-ACDB-F50ACE136811}"/>
                  </c:ext>
                </c:extLst>
              </c15:ser>
            </c15:filteredLineSeries>
            <c15:filteredLineSeries>
              <c15:ser>
                <c:idx val="56"/>
                <c:order val="5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DVM!$A$58</c15:sqref>
                        </c15:formulaRef>
                      </c:ext>
                    </c:extLst>
                    <c:strCache>
                      <c:ptCount val="1"/>
                      <c:pt idx="0">
                        <c:v>Sterling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DVM!$B$58:$S$58</c15:sqref>
                        </c15:fullRef>
                        <c15:formulaRef>
                          <c15:sqref>DVM!$B$58:$P$58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182103.34599999999</c:v>
                      </c:pt>
                      <c:pt idx="1">
                        <c:v>183047.78</c:v>
                      </c:pt>
                      <c:pt idx="2">
                        <c:v>182123.36</c:v>
                      </c:pt>
                      <c:pt idx="3">
                        <c:v>185712.15</c:v>
                      </c:pt>
                      <c:pt idx="4">
                        <c:v>205005.88</c:v>
                      </c:pt>
                      <c:pt idx="5">
                        <c:v>196397.53</c:v>
                      </c:pt>
                      <c:pt idx="6">
                        <c:v>291378.54700000002</c:v>
                      </c:pt>
                      <c:pt idx="7">
                        <c:v>319463.36499999999</c:v>
                      </c:pt>
                      <c:pt idx="8">
                        <c:v>224387.13699999999</c:v>
                      </c:pt>
                      <c:pt idx="9" formatCode="_(* #,##0.000_);_(* \(#,##0.000\);_(* &quot;-&quot;??_);_(@_)">
                        <c:v>240861.87</c:v>
                      </c:pt>
                      <c:pt idx="10">
                        <c:v>237994.31</c:v>
                      </c:pt>
                      <c:pt idx="11">
                        <c:v>259512.459</c:v>
                      </c:pt>
                      <c:pt idx="12">
                        <c:v>286489.71399999998</c:v>
                      </c:pt>
                      <c:pt idx="13">
                        <c:v>271065.451</c:v>
                      </c:pt>
                      <c:pt idx="14" formatCode="#,##0">
                        <c:v>210139.122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886C-4C18-ACDB-F50ACE136811}"/>
                  </c:ext>
                </c:extLst>
              </c15:ser>
            </c15:filteredLineSeries>
            <c15:filteredLineSeries>
              <c15:ser>
                <c:idx val="57"/>
                <c:order val="5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DVM!$A$59</c15:sqref>
                        </c15:formulaRef>
                      </c:ext>
                    </c:extLst>
                    <c:strCache>
                      <c:ptCount val="1"/>
                      <c:pt idx="0">
                        <c:v>Hale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DVM!$B$59:$S$59</c15:sqref>
                        </c15:fullRef>
                        <c15:formulaRef>
                          <c15:sqref>DVM!$B$59:$P$59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1086229.902</c:v>
                      </c:pt>
                      <c:pt idx="1">
                        <c:v>1008013.84</c:v>
                      </c:pt>
                      <c:pt idx="2">
                        <c:v>1007088.666</c:v>
                      </c:pt>
                      <c:pt idx="3">
                        <c:v>1070693.9269999999</c:v>
                      </c:pt>
                      <c:pt idx="4">
                        <c:v>1033001.84</c:v>
                      </c:pt>
                      <c:pt idx="5">
                        <c:v>950400.60699999996</c:v>
                      </c:pt>
                      <c:pt idx="6">
                        <c:v>995175.35900000005</c:v>
                      </c:pt>
                      <c:pt idx="7">
                        <c:v>918296.777</c:v>
                      </c:pt>
                      <c:pt idx="8">
                        <c:v>1076462.794</c:v>
                      </c:pt>
                      <c:pt idx="9" formatCode="_(* #,##0.000_);_(* \(#,##0.000\);_(* &quot;-&quot;??_);_(@_)">
                        <c:v>1071042.7180000001</c:v>
                      </c:pt>
                      <c:pt idx="10">
                        <c:v>892414.64399999997</c:v>
                      </c:pt>
                      <c:pt idx="11">
                        <c:v>908996.19799999997</c:v>
                      </c:pt>
                      <c:pt idx="12">
                        <c:v>905016.98499999999</c:v>
                      </c:pt>
                      <c:pt idx="13">
                        <c:v>916566</c:v>
                      </c:pt>
                      <c:pt idx="14" formatCode="#,##0">
                        <c:v>860265.63899999997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886C-4C18-ACDB-F50ACE136811}"/>
                  </c:ext>
                </c:extLst>
              </c15:ser>
            </c15:filteredLineSeries>
            <c15:filteredLineSeries>
              <c15:ser>
                <c:idx val="58"/>
                <c:order val="5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DVM!$A$60</c15:sqref>
                        </c15:formulaRef>
                      </c:ext>
                    </c:extLst>
                    <c:strCache>
                      <c:ptCount val="1"/>
                      <c:pt idx="0">
                        <c:v>Sutton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DVM!$B$60:$S$60</c15:sqref>
                        </c15:fullRef>
                        <c15:formulaRef>
                          <c15:sqref>DVM!$B$60:$P$60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603640.79</c:v>
                      </c:pt>
                      <c:pt idx="1">
                        <c:v>603840.38300000003</c:v>
                      </c:pt>
                      <c:pt idx="2">
                        <c:v>476987.79599999997</c:v>
                      </c:pt>
                      <c:pt idx="3">
                        <c:v>477876.772</c:v>
                      </c:pt>
                      <c:pt idx="4">
                        <c:v>493996.05</c:v>
                      </c:pt>
                      <c:pt idx="5">
                        <c:v>482019.62</c:v>
                      </c:pt>
                      <c:pt idx="6">
                        <c:v>517141.96399999998</c:v>
                      </c:pt>
                      <c:pt idx="7">
                        <c:v>516018.69199999998</c:v>
                      </c:pt>
                      <c:pt idx="8">
                        <c:v>590530.56799999997</c:v>
                      </c:pt>
                      <c:pt idx="9" formatCode="_(* #,##0.000_);_(* \(#,##0.000\);_(* &quot;-&quot;??_);_(@_)">
                        <c:v>606979.02300000004</c:v>
                      </c:pt>
                      <c:pt idx="10">
                        <c:v>587329.13399999996</c:v>
                      </c:pt>
                      <c:pt idx="11">
                        <c:v>625872.53</c:v>
                      </c:pt>
                      <c:pt idx="12">
                        <c:v>714110.91500000004</c:v>
                      </c:pt>
                      <c:pt idx="13">
                        <c:v>782446.01599999995</c:v>
                      </c:pt>
                      <c:pt idx="14" formatCode="#,##0">
                        <c:v>633221.272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886C-4C18-ACDB-F50ACE136811}"/>
                  </c:ext>
                </c:extLst>
              </c15:ser>
            </c15:filteredLineSeries>
            <c15:filteredLineSeries>
              <c15:ser>
                <c:idx val="59"/>
                <c:order val="5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DVM!$A$61</c15:sqref>
                        </c15:formulaRef>
                      </c:ext>
                    </c:extLst>
                    <c:strCache>
                      <c:ptCount val="1"/>
                      <c:pt idx="0">
                        <c:v>Taylor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DVM!$B$61:$S$61</c15:sqref>
                        </c15:fullRef>
                        <c15:formulaRef>
                          <c15:sqref>DVM!$B$61:$P$61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3917424.4309999999</c:v>
                      </c:pt>
                      <c:pt idx="1">
                        <c:v>3783487.088</c:v>
                      </c:pt>
                      <c:pt idx="2">
                        <c:v>3743313.824</c:v>
                      </c:pt>
                      <c:pt idx="3">
                        <c:v>3322232.307</c:v>
                      </c:pt>
                      <c:pt idx="4">
                        <c:v>3259000.2760000001</c:v>
                      </c:pt>
                      <c:pt idx="5">
                        <c:v>3113508.27</c:v>
                      </c:pt>
                      <c:pt idx="6">
                        <c:v>3239767.9840000002</c:v>
                      </c:pt>
                      <c:pt idx="7">
                        <c:v>3194612.736</c:v>
                      </c:pt>
                      <c:pt idx="8">
                        <c:v>3264399.11</c:v>
                      </c:pt>
                      <c:pt idx="9" formatCode="_(* #,##0.00_);_(* \(#,##0.00\);_(* &quot;-&quot;??_);_(@_)">
                        <c:v>3369086.128</c:v>
                      </c:pt>
                      <c:pt idx="10">
                        <c:v>2444748.4619999998</c:v>
                      </c:pt>
                      <c:pt idx="11">
                        <c:v>2554537.5830000001</c:v>
                      </c:pt>
                      <c:pt idx="12">
                        <c:v>2622816.6430000002</c:v>
                      </c:pt>
                      <c:pt idx="13">
                        <c:v>2657940.38</c:v>
                      </c:pt>
                      <c:pt idx="14" formatCode="#,##0">
                        <c:v>2426540.335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886C-4C18-ACDB-F50ACE136811}"/>
                  </c:ext>
                </c:extLst>
              </c15:ser>
            </c15:filteredLineSeries>
            <c15:filteredLineSeries>
              <c15:ser>
                <c:idx val="60"/>
                <c:order val="6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DVM!$A$62</c15:sqref>
                        </c15:formulaRef>
                      </c:ext>
                    </c:extLst>
                    <c:strCache>
                      <c:ptCount val="1"/>
                      <c:pt idx="0">
                        <c:v>Terrell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DVM!$B$62:$S$62</c15:sqref>
                        </c15:fullRef>
                        <c15:formulaRef>
                          <c15:sqref>DVM!$B$62:$P$62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99870.68</c:v>
                      </c:pt>
                      <c:pt idx="1">
                        <c:v>96862.264999999999</c:v>
                      </c:pt>
                      <c:pt idx="2">
                        <c:v>88915.434999999998</c:v>
                      </c:pt>
                      <c:pt idx="3">
                        <c:v>81874.78</c:v>
                      </c:pt>
                      <c:pt idx="4">
                        <c:v>78300.509999999995</c:v>
                      </c:pt>
                      <c:pt idx="5">
                        <c:v>65974.8</c:v>
                      </c:pt>
                      <c:pt idx="6">
                        <c:v>74242.831999999995</c:v>
                      </c:pt>
                      <c:pt idx="7">
                        <c:v>84652.748999999996</c:v>
                      </c:pt>
                      <c:pt idx="8">
                        <c:v>79508.153000000006</c:v>
                      </c:pt>
                      <c:pt idx="9" formatCode="_(* #,##0.000_);_(* \(#,##0.000\);_(* &quot;-&quot;??_);_(@_)">
                        <c:v>79456.489000000001</c:v>
                      </c:pt>
                      <c:pt idx="10">
                        <c:v>77315.084000000003</c:v>
                      </c:pt>
                      <c:pt idx="11">
                        <c:v>78253.653999999995</c:v>
                      </c:pt>
                      <c:pt idx="12">
                        <c:v>90167.827999999994</c:v>
                      </c:pt>
                      <c:pt idx="13">
                        <c:v>81838.743000000002</c:v>
                      </c:pt>
                      <c:pt idx="14" formatCode="#,##0">
                        <c:v>64608.614999999998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C-886C-4C18-ACDB-F50ACE136811}"/>
                  </c:ext>
                </c:extLst>
              </c15:ser>
            </c15:filteredLineSeries>
            <c15:filteredLineSeries>
              <c15:ser>
                <c:idx val="61"/>
                <c:order val="6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DVM!$A$63</c15:sqref>
                        </c15:formulaRef>
                      </c:ext>
                    </c:extLst>
                    <c:strCache>
                      <c:ptCount val="1"/>
                      <c:pt idx="0">
                        <c:v>Terry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DVM!$B$63:$S$63</c15:sqref>
                        </c15:fullRef>
                        <c15:formulaRef>
                          <c15:sqref>DVM!$B$63:$P$63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539977.05000000005</c:v>
                      </c:pt>
                      <c:pt idx="1">
                        <c:v>520369.88099999999</c:v>
                      </c:pt>
                      <c:pt idx="2">
                        <c:v>524806.83299999998</c:v>
                      </c:pt>
                      <c:pt idx="3">
                        <c:v>534775.09199999995</c:v>
                      </c:pt>
                      <c:pt idx="4">
                        <c:v>549486.42799999996</c:v>
                      </c:pt>
                      <c:pt idx="5">
                        <c:v>528550.42099999997</c:v>
                      </c:pt>
                      <c:pt idx="6">
                        <c:v>577744.21799999999</c:v>
                      </c:pt>
                      <c:pt idx="7">
                        <c:v>574733.20600000001</c:v>
                      </c:pt>
                      <c:pt idx="8">
                        <c:v>555790.15</c:v>
                      </c:pt>
                      <c:pt idx="9" formatCode="_(* #,##0.000_);_(* \(#,##0.000\);_(* &quot;-&quot;??_);_(@_)">
                        <c:v>623076.67099999997</c:v>
                      </c:pt>
                      <c:pt idx="10">
                        <c:v>526518.48899999994</c:v>
                      </c:pt>
                      <c:pt idx="11">
                        <c:v>507238.34</c:v>
                      </c:pt>
                      <c:pt idx="12">
                        <c:v>549639.67000000004</c:v>
                      </c:pt>
                      <c:pt idx="13">
                        <c:v>563269.67599999998</c:v>
                      </c:pt>
                      <c:pt idx="14" formatCode="#,##0">
                        <c:v>501644.20799999998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886C-4C18-ACDB-F50ACE136811}"/>
                  </c:ext>
                </c:extLst>
              </c15:ser>
            </c15:filteredLineSeries>
            <c15:filteredLineSeries>
              <c15:ser>
                <c:idx val="62"/>
                <c:order val="6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DVM!$A$64</c15:sqref>
                        </c15:formulaRef>
                      </c:ext>
                    </c:extLst>
                    <c:strCache>
                      <c:ptCount val="1"/>
                      <c:pt idx="0">
                        <c:v>Hudspeth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DVM!$B$64:$S$64</c15:sqref>
                        </c15:fullRef>
                        <c15:formulaRef>
                          <c15:sqref>DVM!$B$64:$P$64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1240629.679</c:v>
                      </c:pt>
                      <c:pt idx="1">
                        <c:v>961371.51100000006</c:v>
                      </c:pt>
                      <c:pt idx="2">
                        <c:v>1111815.77</c:v>
                      </c:pt>
                      <c:pt idx="3">
                        <c:v>1142725.382</c:v>
                      </c:pt>
                      <c:pt idx="4">
                        <c:v>1074916.777</c:v>
                      </c:pt>
                      <c:pt idx="5">
                        <c:v>1114601.656</c:v>
                      </c:pt>
                      <c:pt idx="6">
                        <c:v>1322905.666</c:v>
                      </c:pt>
                      <c:pt idx="7">
                        <c:v>1292505.983</c:v>
                      </c:pt>
                      <c:pt idx="8">
                        <c:v>1029649.654</c:v>
                      </c:pt>
                      <c:pt idx="9" formatCode="General">
                        <c:v>1349955.3759999999</c:v>
                      </c:pt>
                      <c:pt idx="10">
                        <c:v>1340225.7039999999</c:v>
                      </c:pt>
                      <c:pt idx="11">
                        <c:v>1470618.3770000001</c:v>
                      </c:pt>
                      <c:pt idx="12">
                        <c:v>1612970.3910000001</c:v>
                      </c:pt>
                      <c:pt idx="13">
                        <c:v>1716004.44</c:v>
                      </c:pt>
                      <c:pt idx="14" formatCode="#,##0">
                        <c:v>1513709.365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886C-4C18-ACDB-F50ACE136811}"/>
                  </c:ext>
                </c:extLst>
              </c15:ser>
            </c15:filteredLineSeries>
            <c15:filteredLineSeries>
              <c15:ser>
                <c:idx val="63"/>
                <c:order val="6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DVM!$A$65</c15:sqref>
                        </c15:formulaRef>
                      </c:ext>
                    </c:extLst>
                    <c:strCache>
                      <c:ptCount val="1"/>
                      <c:pt idx="0">
                        <c:v>Randall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DVM!$B$65:$S$65</c15:sqref>
                        </c15:fullRef>
                        <c15:formulaRef>
                          <c15:sqref>DVM!$B$65:$P$65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2246682.0759999999</c:v>
                      </c:pt>
                      <c:pt idx="1">
                        <c:v>2188583.9870000002</c:v>
                      </c:pt>
                      <c:pt idx="2">
                        <c:v>2172119.5550000002</c:v>
                      </c:pt>
                      <c:pt idx="3">
                        <c:v>2254851.5389999999</c:v>
                      </c:pt>
                      <c:pt idx="4">
                        <c:v>2181731.2710000002</c:v>
                      </c:pt>
                      <c:pt idx="5">
                        <c:v>2164973.9210000001</c:v>
                      </c:pt>
                      <c:pt idx="6">
                        <c:v>2327614.2259999998</c:v>
                      </c:pt>
                      <c:pt idx="7">
                        <c:v>2165441.98</c:v>
                      </c:pt>
                      <c:pt idx="8">
                        <c:v>2282872.1839999999</c:v>
                      </c:pt>
                      <c:pt idx="9" formatCode="_(* #,##0.000_);_(* \(#,##0.000\);_(* &quot;-&quot;??_);_(@_)">
                        <c:v>2281939.773</c:v>
                      </c:pt>
                      <c:pt idx="10">
                        <c:v>1432980.3470000001</c:v>
                      </c:pt>
                      <c:pt idx="11">
                        <c:v>1513355.4310000001</c:v>
                      </c:pt>
                      <c:pt idx="12">
                        <c:v>1497401.2790000001</c:v>
                      </c:pt>
                      <c:pt idx="13">
                        <c:v>1570319.4890000001</c:v>
                      </c:pt>
                      <c:pt idx="14" formatCode="#,##0">
                        <c:v>1504152.3219999999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886C-4C18-ACDB-F50ACE136811}"/>
                  </c:ext>
                </c:extLst>
              </c15:ser>
            </c15:filteredLineSeries>
            <c15:filteredLineSeries>
              <c15:ser>
                <c:idx val="64"/>
                <c:order val="6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DVM!$A$66</c15:sqref>
                        </c15:formulaRef>
                      </c:ext>
                    </c:extLst>
                    <c:strCache>
                      <c:ptCount val="1"/>
                      <c:pt idx="0">
                        <c:v>Tom Green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DVM!$B$66:$S$66</c15:sqref>
                        </c15:fullRef>
                        <c15:formulaRef>
                          <c15:sqref>DVM!$B$66:$P$66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2170497.8509999998</c:v>
                      </c:pt>
                      <c:pt idx="1">
                        <c:v>2465290.233</c:v>
                      </c:pt>
                      <c:pt idx="2">
                        <c:v>2519050.5589999999</c:v>
                      </c:pt>
                      <c:pt idx="3">
                        <c:v>2583081.2009999999</c:v>
                      </c:pt>
                      <c:pt idx="4">
                        <c:v>2477788.9730000002</c:v>
                      </c:pt>
                      <c:pt idx="5">
                        <c:v>2511736.3909999998</c:v>
                      </c:pt>
                      <c:pt idx="6">
                        <c:v>2650007.1379999998</c:v>
                      </c:pt>
                      <c:pt idx="7">
                        <c:v>2722013.5630000001</c:v>
                      </c:pt>
                      <c:pt idx="8">
                        <c:v>2676179.8909999998</c:v>
                      </c:pt>
                      <c:pt idx="9" formatCode="_(* #,##0.000_);_(* \(#,##0.000\);_(* &quot;-&quot;??_);_(@_)">
                        <c:v>2710508.7439999999</c:v>
                      </c:pt>
                      <c:pt idx="10">
                        <c:v>1815814.811</c:v>
                      </c:pt>
                      <c:pt idx="11">
                        <c:v>1837795.8540000001</c:v>
                      </c:pt>
                      <c:pt idx="12">
                        <c:v>1880942.469</c:v>
                      </c:pt>
                      <c:pt idx="13">
                        <c:v>1909473.666</c:v>
                      </c:pt>
                      <c:pt idx="14" formatCode="#,##0">
                        <c:v>1751916.1640000001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886C-4C18-ACDB-F50ACE136811}"/>
                  </c:ext>
                </c:extLst>
              </c15:ser>
            </c15:filteredLineSeries>
            <c15:filteredLineSeries>
              <c15:ser>
                <c:idx val="65"/>
                <c:order val="6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DVM!$A$67</c15:sqref>
                        </c15:formulaRef>
                      </c:ext>
                    </c:extLst>
                    <c:strCache>
                      <c:ptCount val="1"/>
                      <c:pt idx="0">
                        <c:v>Upton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DVM!$B$67:$S$67</c15:sqref>
                        </c15:fullRef>
                        <c15:formulaRef>
                          <c15:sqref>DVM!$B$67:$P$67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192846.25399999999</c:v>
                      </c:pt>
                      <c:pt idx="1">
                        <c:v>229887.44</c:v>
                      </c:pt>
                      <c:pt idx="2">
                        <c:v>182190.42</c:v>
                      </c:pt>
                      <c:pt idx="3">
                        <c:v>205758.94399999999</c:v>
                      </c:pt>
                      <c:pt idx="4">
                        <c:v>244920.67199999999</c:v>
                      </c:pt>
                      <c:pt idx="5">
                        <c:v>291192.42700000003</c:v>
                      </c:pt>
                      <c:pt idx="6">
                        <c:v>399612.37900000002</c:v>
                      </c:pt>
                      <c:pt idx="7">
                        <c:v>498196.05800000002</c:v>
                      </c:pt>
                      <c:pt idx="8">
                        <c:v>306101.34000000003</c:v>
                      </c:pt>
                      <c:pt idx="9" formatCode="_(* #,##0.000_);_(* \(#,##0.000\);_(* &quot;-&quot;??_);_(@_)">
                        <c:v>252090.56400000001</c:v>
                      </c:pt>
                      <c:pt idx="10">
                        <c:v>229447.31700000001</c:v>
                      </c:pt>
                      <c:pt idx="11">
                        <c:v>297911.53100000002</c:v>
                      </c:pt>
                      <c:pt idx="12">
                        <c:v>396739.35100000002</c:v>
                      </c:pt>
                      <c:pt idx="13">
                        <c:v>383115.47499999998</c:v>
                      </c:pt>
                      <c:pt idx="14" formatCode="#,##0">
                        <c:v>298336.17599999998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886C-4C18-ACDB-F50ACE136811}"/>
                  </c:ext>
                </c:extLst>
              </c15:ser>
            </c15:filteredLineSeries>
            <c15:filteredLineSeries>
              <c15:ser>
                <c:idx val="66"/>
                <c:order val="6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DVM!$A$68</c15:sqref>
                        </c15:formulaRef>
                      </c:ext>
                    </c:extLst>
                    <c:strCache>
                      <c:ptCount val="1"/>
                      <c:pt idx="0">
                        <c:v>Potter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DVM!$B$68:$S$68</c15:sqref>
                        </c15:fullRef>
                        <c15:formulaRef>
                          <c15:sqref>DVM!$B$68:$P$68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3783910.5</c:v>
                      </c:pt>
                      <c:pt idx="1">
                        <c:v>3533156.608</c:v>
                      </c:pt>
                      <c:pt idx="2">
                        <c:v>3614179.15</c:v>
                      </c:pt>
                      <c:pt idx="3">
                        <c:v>3740390.9130000002</c:v>
                      </c:pt>
                      <c:pt idx="4">
                        <c:v>3618766.72</c:v>
                      </c:pt>
                      <c:pt idx="5">
                        <c:v>3504956.1860000002</c:v>
                      </c:pt>
                      <c:pt idx="6">
                        <c:v>3731421.3160000001</c:v>
                      </c:pt>
                      <c:pt idx="7">
                        <c:v>3220317.7990000001</c:v>
                      </c:pt>
                      <c:pt idx="8">
                        <c:v>3307418.71</c:v>
                      </c:pt>
                      <c:pt idx="9" formatCode="_(* #,##0.000_);_(* \(#,##0.000\);_(* &quot;-&quot;??_);_(@_)">
                        <c:v>3222648.4169999999</c:v>
                      </c:pt>
                      <c:pt idx="10">
                        <c:v>2464423.6719999998</c:v>
                      </c:pt>
                      <c:pt idx="11">
                        <c:v>2571947.503</c:v>
                      </c:pt>
                      <c:pt idx="12">
                        <c:v>2534765.1529999999</c:v>
                      </c:pt>
                      <c:pt idx="13">
                        <c:v>2490549.7919999999</c:v>
                      </c:pt>
                      <c:pt idx="14" formatCode="#,##0">
                        <c:v>2562392.568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886C-4C18-ACDB-F50ACE136811}"/>
                  </c:ext>
                </c:extLst>
              </c15:ser>
            </c15:filteredLineSeries>
            <c15:filteredLineSeries>
              <c15:ser>
                <c:idx val="67"/>
                <c:order val="6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DVM!$A$69</c15:sqref>
                        </c15:formulaRef>
                      </c:ext>
                    </c:extLst>
                    <c:strCache>
                      <c:ptCount val="1"/>
                      <c:pt idx="0">
                        <c:v>Ward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DVM!$B$69:$S$69</c15:sqref>
                        </c15:fullRef>
                        <c15:formulaRef>
                          <c15:sqref>DVM!$B$69:$P$69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659700.35800000001</c:v>
                      </c:pt>
                      <c:pt idx="1">
                        <c:v>528316.58700000006</c:v>
                      </c:pt>
                      <c:pt idx="2">
                        <c:v>497145.41200000001</c:v>
                      </c:pt>
                      <c:pt idx="3">
                        <c:v>515290.78600000002</c:v>
                      </c:pt>
                      <c:pt idx="4">
                        <c:v>601190.92200000002</c:v>
                      </c:pt>
                      <c:pt idx="5">
                        <c:v>716507.87</c:v>
                      </c:pt>
                      <c:pt idx="6">
                        <c:v>788775.89199999999</c:v>
                      </c:pt>
                      <c:pt idx="7">
                        <c:v>837765.74</c:v>
                      </c:pt>
                      <c:pt idx="8">
                        <c:v>834457.45499999996</c:v>
                      </c:pt>
                      <c:pt idx="9" formatCode="_(* #,##0.000_);_(* \(#,##0.000\);_(* &quot;-&quot;??_);_(@_)">
                        <c:v>929141.24</c:v>
                      </c:pt>
                      <c:pt idx="10">
                        <c:v>869569.53500000003</c:v>
                      </c:pt>
                      <c:pt idx="11">
                        <c:v>1205307.0730000001</c:v>
                      </c:pt>
                      <c:pt idx="12">
                        <c:v>1296929.2479999999</c:v>
                      </c:pt>
                      <c:pt idx="13">
                        <c:v>1389667.9269999999</c:v>
                      </c:pt>
                      <c:pt idx="14" formatCode="#,##0">
                        <c:v>1225435.6850000001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886C-4C18-ACDB-F50ACE136811}"/>
                  </c:ext>
                </c:extLst>
              </c15:ser>
            </c15:filteredLineSeries>
            <c15:filteredLineSeries>
              <c15:ser>
                <c:idx val="68"/>
                <c:order val="6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DVM!$A$70</c15:sqref>
                        </c15:formulaRef>
                      </c:ext>
                    </c:extLst>
                    <c:strCache>
                      <c:ptCount val="1"/>
                      <c:pt idx="0">
                        <c:v>Winkler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DVM!$B$70:$S$70</c15:sqref>
                        </c15:fullRef>
                        <c15:formulaRef>
                          <c15:sqref>DVM!$B$70:$P$70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218187.57800000001</c:v>
                      </c:pt>
                      <c:pt idx="1">
                        <c:v>207982.64600000001</c:v>
                      </c:pt>
                      <c:pt idx="2">
                        <c:v>186840.82800000001</c:v>
                      </c:pt>
                      <c:pt idx="3">
                        <c:v>184676.25700000001</c:v>
                      </c:pt>
                      <c:pt idx="4">
                        <c:v>221865.80499999999</c:v>
                      </c:pt>
                      <c:pt idx="5">
                        <c:v>281702.46500000003</c:v>
                      </c:pt>
                      <c:pt idx="6">
                        <c:v>394525.18599999999</c:v>
                      </c:pt>
                      <c:pt idx="7">
                        <c:v>449852.587</c:v>
                      </c:pt>
                      <c:pt idx="8">
                        <c:v>362328.408</c:v>
                      </c:pt>
                      <c:pt idx="9" formatCode="_(* #,##0.000_);_(* \(#,##0.000\);_(* &quot;-&quot;??_);_(@_)">
                        <c:v>359900.64199999999</c:v>
                      </c:pt>
                      <c:pt idx="10">
                        <c:v>324845.217</c:v>
                      </c:pt>
                      <c:pt idx="11">
                        <c:v>588572.44400000002</c:v>
                      </c:pt>
                      <c:pt idx="12">
                        <c:v>823902.36100000003</c:v>
                      </c:pt>
                      <c:pt idx="13">
                        <c:v>823465.29700000002</c:v>
                      </c:pt>
                      <c:pt idx="14" formatCode="#,##0">
                        <c:v>643350.18599999999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886C-4C18-ACDB-F50ACE136811}"/>
                  </c:ext>
                </c:extLst>
              </c15:ser>
            </c15:filteredLineSeries>
            <c15:filteredLineSeries>
              <c15:ser>
                <c:idx val="69"/>
                <c:order val="6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DVM!$A$71</c15:sqref>
                        </c15:formulaRef>
                      </c:ext>
                    </c:extLst>
                    <c:strCache>
                      <c:ptCount val="1"/>
                      <c:pt idx="0">
                        <c:v>Yoakum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DVM!$B$1:$S$1</c15:sqref>
                        </c15:fullRef>
                        <c15:formulaRef>
                          <c15:sqref>DVM!$B$1:$P$1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DVM!$B$71:$S$71</c15:sqref>
                        </c15:fullRef>
                        <c15:formulaRef>
                          <c15:sqref>DVM!$B$71:$P$71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312066.18</c:v>
                      </c:pt>
                      <c:pt idx="1">
                        <c:v>296933.75</c:v>
                      </c:pt>
                      <c:pt idx="2">
                        <c:v>289831.59999999998</c:v>
                      </c:pt>
                      <c:pt idx="3">
                        <c:v>291848.63500000001</c:v>
                      </c:pt>
                      <c:pt idx="4">
                        <c:v>291027.94500000001</c:v>
                      </c:pt>
                      <c:pt idx="5">
                        <c:v>296399.95</c:v>
                      </c:pt>
                      <c:pt idx="6">
                        <c:v>345001.62800000003</c:v>
                      </c:pt>
                      <c:pt idx="7">
                        <c:v>323188.78200000001</c:v>
                      </c:pt>
                      <c:pt idx="8">
                        <c:v>310603.859</c:v>
                      </c:pt>
                      <c:pt idx="9" formatCode="_(* #,##0.000_);_(* \(#,##0.000\);_(* &quot;-&quot;??_);_(@_)">
                        <c:v>377245.66499999998</c:v>
                      </c:pt>
                      <c:pt idx="10">
                        <c:v>315587.05499999999</c:v>
                      </c:pt>
                      <c:pt idx="11">
                        <c:v>298485.59100000001</c:v>
                      </c:pt>
                      <c:pt idx="12">
                        <c:v>342697.06800000003</c:v>
                      </c:pt>
                      <c:pt idx="13">
                        <c:v>317635.48200000002</c:v>
                      </c:pt>
                      <c:pt idx="14" formatCode="#,##0">
                        <c:v>246908.50399999999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886C-4C18-ACDB-F50ACE136811}"/>
                  </c:ext>
                </c:extLst>
              </c15:ser>
            </c15:filteredLineSeries>
          </c:ext>
        </c:extLst>
      </c:lineChart>
      <c:catAx>
        <c:axId val="138827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86544"/>
        <c:crosses val="autoZero"/>
        <c:auto val="1"/>
        <c:lblAlgn val="ctr"/>
        <c:lblOffset val="100"/>
        <c:noMultiLvlLbl val="0"/>
      </c:catAx>
      <c:valAx>
        <c:axId val="138828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7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4" Type="http://schemas.openxmlformats.org/officeDocument/2006/relationships/chart" Target="../charts/chart46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4" Type="http://schemas.openxmlformats.org/officeDocument/2006/relationships/chart" Target="../charts/chart5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4" Type="http://schemas.openxmlformats.org/officeDocument/2006/relationships/chart" Target="../charts/chart5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4" Type="http://schemas.openxmlformats.org/officeDocument/2006/relationships/chart" Target="../charts/chart5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4" Type="http://schemas.openxmlformats.org/officeDocument/2006/relationships/chart" Target="../charts/chart62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5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4" Type="http://schemas.openxmlformats.org/officeDocument/2006/relationships/chart" Target="../charts/chart66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9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Relationship Id="rId4" Type="http://schemas.openxmlformats.org/officeDocument/2006/relationships/chart" Target="../charts/chart70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3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4" Type="http://schemas.openxmlformats.org/officeDocument/2006/relationships/chart" Target="../charts/chart74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7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4" Type="http://schemas.openxmlformats.org/officeDocument/2006/relationships/chart" Target="../charts/chart78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1.xml"/><Relationship Id="rId2" Type="http://schemas.openxmlformats.org/officeDocument/2006/relationships/chart" Target="../charts/chart80.xml"/><Relationship Id="rId1" Type="http://schemas.openxmlformats.org/officeDocument/2006/relationships/chart" Target="../charts/chart79.xml"/><Relationship Id="rId4" Type="http://schemas.openxmlformats.org/officeDocument/2006/relationships/chart" Target="../charts/chart8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5.xml"/><Relationship Id="rId2" Type="http://schemas.openxmlformats.org/officeDocument/2006/relationships/chart" Target="../charts/chart84.xml"/><Relationship Id="rId1" Type="http://schemas.openxmlformats.org/officeDocument/2006/relationships/chart" Target="../charts/chart83.xml"/><Relationship Id="rId4" Type="http://schemas.openxmlformats.org/officeDocument/2006/relationships/chart" Target="../charts/chart86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9.xml"/><Relationship Id="rId2" Type="http://schemas.openxmlformats.org/officeDocument/2006/relationships/chart" Target="../charts/chart88.xml"/><Relationship Id="rId1" Type="http://schemas.openxmlformats.org/officeDocument/2006/relationships/chart" Target="../charts/chart87.xml"/><Relationship Id="rId4" Type="http://schemas.openxmlformats.org/officeDocument/2006/relationships/chart" Target="../charts/chart9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76</xdr:row>
      <xdr:rowOff>0</xdr:rowOff>
    </xdr:from>
    <xdr:to>
      <xdr:col>10</xdr:col>
      <xdr:colOff>130628</xdr:colOff>
      <xdr:row>99</xdr:row>
      <xdr:rowOff>43544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416B66-1D8A-A04B-95F5-B449B9634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566057</xdr:colOff>
      <xdr:row>75</xdr:row>
      <xdr:rowOff>185056</xdr:rowOff>
    </xdr:from>
    <xdr:to>
      <xdr:col>19</xdr:col>
      <xdr:colOff>185742</xdr:colOff>
      <xdr:row>99</xdr:row>
      <xdr:rowOff>43542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72F514-2518-DD49-8835-C7E51B83F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7057</xdr:colOff>
      <xdr:row>100</xdr:row>
      <xdr:rowOff>180621</xdr:rowOff>
    </xdr:from>
    <xdr:to>
      <xdr:col>8</xdr:col>
      <xdr:colOff>338667</xdr:colOff>
      <xdr:row>119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E0F8A3-0F30-684D-8627-2206EDBD2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101</xdr:row>
      <xdr:rowOff>0</xdr:rowOff>
    </xdr:from>
    <xdr:to>
      <xdr:col>19</xdr:col>
      <xdr:colOff>133350</xdr:colOff>
      <xdr:row>120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19BD23-23B0-40E4-BA06-9F6D5433D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16754</xdr:colOff>
      <xdr:row>123</xdr:row>
      <xdr:rowOff>102157</xdr:rowOff>
    </xdr:from>
    <xdr:to>
      <xdr:col>7</xdr:col>
      <xdr:colOff>653150</xdr:colOff>
      <xdr:row>138</xdr:row>
      <xdr:rowOff>82060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F9177B-6EE4-4209-4CF9-007FB43C1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9407</xdr:colOff>
      <xdr:row>76</xdr:row>
      <xdr:rowOff>37630</xdr:rowOff>
    </xdr:from>
    <xdr:to>
      <xdr:col>11</xdr:col>
      <xdr:colOff>94073</xdr:colOff>
      <xdr:row>99</xdr:row>
      <xdr:rowOff>112890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E3F09F-51F8-144E-8377-7435F98C0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319850</xdr:colOff>
      <xdr:row>76</xdr:row>
      <xdr:rowOff>94074</xdr:rowOff>
    </xdr:from>
    <xdr:to>
      <xdr:col>19</xdr:col>
      <xdr:colOff>263407</xdr:colOff>
      <xdr:row>99</xdr:row>
      <xdr:rowOff>103482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48458F-DFE1-3C4F-B892-6EEF075F5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101</xdr:row>
      <xdr:rowOff>131703</xdr:rowOff>
    </xdr:from>
    <xdr:to>
      <xdr:col>10</xdr:col>
      <xdr:colOff>639704</xdr:colOff>
      <xdr:row>122</xdr:row>
      <xdr:rowOff>75259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6D2BD3-362C-BD43-A51F-4AB9847D9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329259</xdr:colOff>
      <xdr:row>103</xdr:row>
      <xdr:rowOff>84667</xdr:rowOff>
    </xdr:from>
    <xdr:to>
      <xdr:col>18</xdr:col>
      <xdr:colOff>668749</xdr:colOff>
      <xdr:row>121</xdr:row>
      <xdr:rowOff>37631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29C027-C433-42D3-A983-1F956FDFC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719136</xdr:colOff>
      <xdr:row>76</xdr:row>
      <xdr:rowOff>23812</xdr:rowOff>
    </xdr:from>
    <xdr:to>
      <xdr:col>6</xdr:col>
      <xdr:colOff>600075</xdr:colOff>
      <xdr:row>91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9F64FB-A98D-4FA7-93A5-EFABA1D82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619126</xdr:colOff>
      <xdr:row>76</xdr:row>
      <xdr:rowOff>9525</xdr:rowOff>
    </xdr:from>
    <xdr:to>
      <xdr:col>11</xdr:col>
      <xdr:colOff>1210235</xdr:colOff>
      <xdr:row>91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A3182C-AA3D-453F-8133-6BB72DF7D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719136</xdr:colOff>
      <xdr:row>93</xdr:row>
      <xdr:rowOff>1586</xdr:rowOff>
    </xdr:from>
    <xdr:to>
      <xdr:col>10</xdr:col>
      <xdr:colOff>31749</xdr:colOff>
      <xdr:row>111</xdr:row>
      <xdr:rowOff>21167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C4EF65-3F38-4CAF-8CC5-AEF2963D7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846666</xdr:colOff>
      <xdr:row>115</xdr:row>
      <xdr:rowOff>95250</xdr:rowOff>
    </xdr:from>
    <xdr:to>
      <xdr:col>10</xdr:col>
      <xdr:colOff>232833</xdr:colOff>
      <xdr:row>137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982A32-478E-4E08-8A8F-EAD5945BD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17929</xdr:colOff>
      <xdr:row>97</xdr:row>
      <xdr:rowOff>28017</xdr:rowOff>
    </xdr:from>
    <xdr:to>
      <xdr:col>14</xdr:col>
      <xdr:colOff>905435</xdr:colOff>
      <xdr:row>119</xdr:row>
      <xdr:rowOff>53790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D3CDB7-89B9-4D63-8263-DD6D28146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121</xdr:row>
      <xdr:rowOff>134470</xdr:rowOff>
    </xdr:from>
    <xdr:to>
      <xdr:col>15</xdr:col>
      <xdr:colOff>582706</xdr:colOff>
      <xdr:row>138</xdr:row>
      <xdr:rowOff>125505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C43916-6922-4D4F-AC51-BD9EA4198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-1</xdr:colOff>
      <xdr:row>75</xdr:row>
      <xdr:rowOff>161365</xdr:rowOff>
    </xdr:from>
    <xdr:to>
      <xdr:col>8</xdr:col>
      <xdr:colOff>53788</xdr:colOff>
      <xdr:row>94</xdr:row>
      <xdr:rowOff>8965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92D5E6-0D82-632A-B99C-6134DE961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26894</xdr:colOff>
      <xdr:row>75</xdr:row>
      <xdr:rowOff>161366</xdr:rowOff>
    </xdr:from>
    <xdr:to>
      <xdr:col>15</xdr:col>
      <xdr:colOff>313765</xdr:colOff>
      <xdr:row>94</xdr:row>
      <xdr:rowOff>8966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254140A-E489-4574-9AFD-AA137A7E0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329046</xdr:colOff>
      <xdr:row>103</xdr:row>
      <xdr:rowOff>121227</xdr:rowOff>
    </xdr:from>
    <xdr:to>
      <xdr:col>9</xdr:col>
      <xdr:colOff>831273</xdr:colOff>
      <xdr:row>119</xdr:row>
      <xdr:rowOff>103908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DD5457-4013-4A3D-8662-ABA1241F4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93950</xdr:colOff>
      <xdr:row>120</xdr:row>
      <xdr:rowOff>127289</xdr:rowOff>
    </xdr:from>
    <xdr:to>
      <xdr:col>14</xdr:col>
      <xdr:colOff>108238</xdr:colOff>
      <xdr:row>139</xdr:row>
      <xdr:rowOff>108239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DDAB53-A523-4859-BBD4-615F2D65C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112568</xdr:colOff>
      <xdr:row>75</xdr:row>
      <xdr:rowOff>164523</xdr:rowOff>
    </xdr:from>
    <xdr:to>
      <xdr:col>7</xdr:col>
      <xdr:colOff>95250</xdr:colOff>
      <xdr:row>98</xdr:row>
      <xdr:rowOff>103909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0FF7B4-4D2B-456C-B000-7A02F0BF3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76</xdr:row>
      <xdr:rowOff>0</xdr:rowOff>
    </xdr:from>
    <xdr:to>
      <xdr:col>14</xdr:col>
      <xdr:colOff>0</xdr:colOff>
      <xdr:row>98</xdr:row>
      <xdr:rowOff>121227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6972F37-CD62-4E25-A92D-A89567173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76</xdr:row>
      <xdr:rowOff>152400</xdr:rowOff>
    </xdr:from>
    <xdr:to>
      <xdr:col>11</xdr:col>
      <xdr:colOff>76200</xdr:colOff>
      <xdr:row>98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6804DA-A8CD-4F73-821D-9A0F0CECC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346710</xdr:colOff>
      <xdr:row>76</xdr:row>
      <xdr:rowOff>160020</xdr:rowOff>
    </xdr:from>
    <xdr:to>
      <xdr:col>20</xdr:col>
      <xdr:colOff>501968</xdr:colOff>
      <xdr:row>98</xdr:row>
      <xdr:rowOff>83819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ADDE38-AB70-44B8-96E6-17C8536F4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213360</xdr:colOff>
      <xdr:row>101</xdr:row>
      <xdr:rowOff>35242</xdr:rowOff>
    </xdr:from>
    <xdr:to>
      <xdr:col>9</xdr:col>
      <xdr:colOff>41910</xdr:colOff>
      <xdr:row>115</xdr:row>
      <xdr:rowOff>111442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4C3D4A-2EA9-4B63-8DEE-D10D12857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101</xdr:row>
      <xdr:rowOff>36195</xdr:rowOff>
    </xdr:from>
    <xdr:to>
      <xdr:col>19</xdr:col>
      <xdr:colOff>152400</xdr:colOff>
      <xdr:row>115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FA92393-FDDF-4306-84A0-9EEB907FF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76</xdr:row>
      <xdr:rowOff>4761</xdr:rowOff>
    </xdr:from>
    <xdr:to>
      <xdr:col>9</xdr:col>
      <xdr:colOff>0</xdr:colOff>
      <xdr:row>90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6123576-066A-4EE3-A5E8-EEE0257E4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581025</xdr:colOff>
      <xdr:row>76</xdr:row>
      <xdr:rowOff>0</xdr:rowOff>
    </xdr:from>
    <xdr:to>
      <xdr:col>16</xdr:col>
      <xdr:colOff>576263</xdr:colOff>
      <xdr:row>90</xdr:row>
      <xdr:rowOff>176213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9757B10-108A-469F-B799-7D3534E14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14287</xdr:colOff>
      <xdr:row>92</xdr:row>
      <xdr:rowOff>4762</xdr:rowOff>
    </xdr:from>
    <xdr:to>
      <xdr:col>8</xdr:col>
      <xdr:colOff>452437</xdr:colOff>
      <xdr:row>106</xdr:row>
      <xdr:rowOff>80962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4E7E056-2199-4CA6-ABDE-467B91A08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91</xdr:row>
      <xdr:rowOff>180975</xdr:rowOff>
    </xdr:from>
    <xdr:to>
      <xdr:col>17</xdr:col>
      <xdr:colOff>447675</xdr:colOff>
      <xdr:row>106</xdr:row>
      <xdr:rowOff>66675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92E2239-80C9-4516-81C7-5D7BAE40B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76</xdr:row>
      <xdr:rowOff>190499</xdr:rowOff>
    </xdr:from>
    <xdr:to>
      <xdr:col>10</xdr:col>
      <xdr:colOff>352424</xdr:colOff>
      <xdr:row>96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8EF916-0641-4F37-BF04-1046E3025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75</xdr:row>
      <xdr:rowOff>175260</xdr:rowOff>
    </xdr:from>
    <xdr:to>
      <xdr:col>22</xdr:col>
      <xdr:colOff>428625</xdr:colOff>
      <xdr:row>95</xdr:row>
      <xdr:rowOff>30481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7C7FE1-1D65-4DAC-922A-6BB06E79B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</xdr:colOff>
      <xdr:row>97</xdr:row>
      <xdr:rowOff>176212</xdr:rowOff>
    </xdr:from>
    <xdr:to>
      <xdr:col>9</xdr:col>
      <xdr:colOff>571499</xdr:colOff>
      <xdr:row>112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BC48117-7DCF-4B80-9608-81938C176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21</xdr:col>
      <xdr:colOff>561975</xdr:colOff>
      <xdr:row>112</xdr:row>
      <xdr:rowOff>23813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F0CBB1-D2A2-4513-8FFE-DA35FFF80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76</xdr:row>
      <xdr:rowOff>57151</xdr:rowOff>
    </xdr:from>
    <xdr:to>
      <xdr:col>11</xdr:col>
      <xdr:colOff>19050</xdr:colOff>
      <xdr:row>95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E15AD-A697-4576-86EC-16761730D1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76</xdr:row>
      <xdr:rowOff>0</xdr:rowOff>
    </xdr:from>
    <xdr:to>
      <xdr:col>22</xdr:col>
      <xdr:colOff>352425</xdr:colOff>
      <xdr:row>95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8D33B7-CC5A-43D6-A072-F97218E57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823912</xdr:colOff>
      <xdr:row>97</xdr:row>
      <xdr:rowOff>4761</xdr:rowOff>
    </xdr:from>
    <xdr:to>
      <xdr:col>10</xdr:col>
      <xdr:colOff>28575</xdr:colOff>
      <xdr:row>111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2D4AF1-BFEE-4812-8A22-8022DC549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97</xdr:row>
      <xdr:rowOff>0</xdr:rowOff>
    </xdr:from>
    <xdr:to>
      <xdr:col>21</xdr:col>
      <xdr:colOff>33338</xdr:colOff>
      <xdr:row>111</xdr:row>
      <xdr:rowOff>176213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52CBD5-8D8E-4E8F-A7C4-AF94142B6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75</xdr:row>
      <xdr:rowOff>95250</xdr:rowOff>
    </xdr:from>
    <xdr:to>
      <xdr:col>11</xdr:col>
      <xdr:colOff>426720</xdr:colOff>
      <xdr:row>96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1728D5-5875-4E14-AA9F-617AF609D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76</xdr:row>
      <xdr:rowOff>0</xdr:rowOff>
    </xdr:from>
    <xdr:to>
      <xdr:col>23</xdr:col>
      <xdr:colOff>104775</xdr:colOff>
      <xdr:row>96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A60309-1552-496A-B380-8BFD9B0C3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800099</xdr:colOff>
      <xdr:row>96</xdr:row>
      <xdr:rowOff>176212</xdr:rowOff>
    </xdr:from>
    <xdr:to>
      <xdr:col>10</xdr:col>
      <xdr:colOff>571499</xdr:colOff>
      <xdr:row>113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762B3A-8C96-4B31-9F82-442185E0E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97</xdr:row>
      <xdr:rowOff>0</xdr:rowOff>
    </xdr:from>
    <xdr:to>
      <xdr:col>23</xdr:col>
      <xdr:colOff>9525</xdr:colOff>
      <xdr:row>113</xdr:row>
      <xdr:rowOff>33338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CA7CB9-BB43-4048-88CF-1F254004E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76</xdr:row>
      <xdr:rowOff>0</xdr:rowOff>
    </xdr:from>
    <xdr:to>
      <xdr:col>13</xdr:col>
      <xdr:colOff>15240</xdr:colOff>
      <xdr:row>98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D5E14B-315B-4DD5-92B9-6B0E7E35D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76</xdr:row>
      <xdr:rowOff>38100</xdr:rowOff>
    </xdr:from>
    <xdr:to>
      <xdr:col>24</xdr:col>
      <xdr:colOff>257175</xdr:colOff>
      <xdr:row>96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6B4410-F070-42AC-8417-E9DD0E3C7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4761</xdr:colOff>
      <xdr:row>98</xdr:row>
      <xdr:rowOff>4761</xdr:rowOff>
    </xdr:from>
    <xdr:to>
      <xdr:col>9</xdr:col>
      <xdr:colOff>581024</xdr:colOff>
      <xdr:row>112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D53B3D-9691-4AF5-80D2-C749E8585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23</xdr:col>
      <xdr:colOff>552450</xdr:colOff>
      <xdr:row>113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8A4729-B1FB-433D-929C-B42EBE738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281940</xdr:colOff>
      <xdr:row>76</xdr:row>
      <xdr:rowOff>99060</xdr:rowOff>
    </xdr:from>
    <xdr:to>
      <xdr:col>12</xdr:col>
      <xdr:colOff>358140</xdr:colOff>
      <xdr:row>98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F33CB0-EFBA-6142-8156-8E3A83319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76</xdr:row>
      <xdr:rowOff>53340</xdr:rowOff>
    </xdr:from>
    <xdr:to>
      <xdr:col>25</xdr:col>
      <xdr:colOff>36446</xdr:colOff>
      <xdr:row>99</xdr:row>
      <xdr:rowOff>6321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88E715-7EFC-9D4C-9DF1-6BE62B8172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102</xdr:row>
      <xdr:rowOff>12700</xdr:rowOff>
    </xdr:from>
    <xdr:to>
      <xdr:col>10</xdr:col>
      <xdr:colOff>368300</xdr:colOff>
      <xdr:row>117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677F1F-E948-4540-AADD-6AA76FFDA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102</xdr:row>
      <xdr:rowOff>0</xdr:rowOff>
    </xdr:from>
    <xdr:to>
      <xdr:col>23</xdr:col>
      <xdr:colOff>330200</xdr:colOff>
      <xdr:row>117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94A2BE-BFAC-4D49-AD49-7F054578F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60966</xdr:colOff>
      <xdr:row>120</xdr:row>
      <xdr:rowOff>41910</xdr:rowOff>
    </xdr:from>
    <xdr:to>
      <xdr:col>11</xdr:col>
      <xdr:colOff>365766</xdr:colOff>
      <xdr:row>135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A472E8-C281-7DBF-714F-73E4C8EF5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74</xdr:row>
      <xdr:rowOff>190499</xdr:rowOff>
    </xdr:from>
    <xdr:to>
      <xdr:col>9</xdr:col>
      <xdr:colOff>638175</xdr:colOff>
      <xdr:row>94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6E0776D-5ED2-4602-98B5-EA691B575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75</xdr:row>
      <xdr:rowOff>0</xdr:rowOff>
    </xdr:from>
    <xdr:to>
      <xdr:col>20</xdr:col>
      <xdr:colOff>571501</xdr:colOff>
      <xdr:row>94</xdr:row>
      <xdr:rowOff>104776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F3C07DF-90CA-431D-9367-B079EDEDE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809624</xdr:colOff>
      <xdr:row>96</xdr:row>
      <xdr:rowOff>14287</xdr:rowOff>
    </xdr:from>
    <xdr:to>
      <xdr:col>8</xdr:col>
      <xdr:colOff>647699</xdr:colOff>
      <xdr:row>110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A63E793-30DB-491C-8A81-3983B6CC2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95</xdr:row>
      <xdr:rowOff>176212</xdr:rowOff>
    </xdr:from>
    <xdr:to>
      <xdr:col>17</xdr:col>
      <xdr:colOff>514350</xdr:colOff>
      <xdr:row>110</xdr:row>
      <xdr:rowOff>38100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253B176-AF8C-4689-8A04-3C6383490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76</xdr:row>
      <xdr:rowOff>163830</xdr:rowOff>
    </xdr:from>
    <xdr:to>
      <xdr:col>6</xdr:col>
      <xdr:colOff>624840</xdr:colOff>
      <xdr:row>94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E82951-9F2A-471F-508F-839B6E1F0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77</xdr:row>
      <xdr:rowOff>0</xdr:rowOff>
    </xdr:from>
    <xdr:to>
      <xdr:col>12</xdr:col>
      <xdr:colOff>701040</xdr:colOff>
      <xdr:row>94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098610-8405-41E6-83C9-B9B4A6BA87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14342</xdr:colOff>
      <xdr:row>96</xdr:row>
      <xdr:rowOff>21739</xdr:rowOff>
    </xdr:from>
    <xdr:to>
      <xdr:col>8</xdr:col>
      <xdr:colOff>932328</xdr:colOff>
      <xdr:row>115</xdr:row>
      <xdr:rowOff>26893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77E41B-9298-10D0-226D-3AA1F560B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117</xdr:row>
      <xdr:rowOff>0</xdr:rowOff>
    </xdr:from>
    <xdr:to>
      <xdr:col>8</xdr:col>
      <xdr:colOff>917986</xdr:colOff>
      <xdr:row>136</xdr:row>
      <xdr:rowOff>5155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5CC9C6-FA9B-49EB-8B94-CC946B0EC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75</xdr:row>
      <xdr:rowOff>0</xdr:rowOff>
    </xdr:from>
    <xdr:to>
      <xdr:col>11</xdr:col>
      <xdr:colOff>623186</xdr:colOff>
      <xdr:row>97</xdr:row>
      <xdr:rowOff>135861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CF6197-74D3-A048-B2C7-7C9AEC52D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</xdr:colOff>
      <xdr:row>100</xdr:row>
      <xdr:rowOff>9525</xdr:rowOff>
    </xdr:from>
    <xdr:to>
      <xdr:col>8</xdr:col>
      <xdr:colOff>452437</xdr:colOff>
      <xdr:row>114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CB3121-70F9-42DF-B88B-93881C41D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100</xdr:row>
      <xdr:rowOff>0</xdr:rowOff>
    </xdr:from>
    <xdr:to>
      <xdr:col>20</xdr:col>
      <xdr:colOff>409575</xdr:colOff>
      <xdr:row>114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D4B3A5-443A-4CF2-8B7C-F0FF1744A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117</xdr:row>
      <xdr:rowOff>0</xdr:rowOff>
    </xdr:from>
    <xdr:to>
      <xdr:col>8</xdr:col>
      <xdr:colOff>438150</xdr:colOff>
      <xdr:row>131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CE2B7E-8721-415B-83A0-5DA86838D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556260</xdr:colOff>
      <xdr:row>116</xdr:row>
      <xdr:rowOff>175260</xdr:rowOff>
    </xdr:from>
    <xdr:to>
      <xdr:col>18</xdr:col>
      <xdr:colOff>377190</xdr:colOff>
      <xdr:row>131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6B4EC5-91D8-4D77-B39C-0E735EB7D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76</xdr:row>
      <xdr:rowOff>0</xdr:rowOff>
    </xdr:from>
    <xdr:to>
      <xdr:col>11</xdr:col>
      <xdr:colOff>623186</xdr:colOff>
      <xdr:row>98</xdr:row>
      <xdr:rowOff>135861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184FFD-3434-FD42-8C48-C9C33B1585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76</xdr:row>
      <xdr:rowOff>0</xdr:rowOff>
    </xdr:from>
    <xdr:to>
      <xdr:col>24</xdr:col>
      <xdr:colOff>623186</xdr:colOff>
      <xdr:row>98</xdr:row>
      <xdr:rowOff>135861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7F3F29-9668-3240-B700-2FDC7BE0F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63499</xdr:colOff>
      <xdr:row>101</xdr:row>
      <xdr:rowOff>25400</xdr:rowOff>
    </xdr:from>
    <xdr:to>
      <xdr:col>18</xdr:col>
      <xdr:colOff>104774</xdr:colOff>
      <xdr:row>115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A64859-E24E-AB48-AFDF-07490D1EB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66675</xdr:colOff>
      <xdr:row>117</xdr:row>
      <xdr:rowOff>66675</xdr:rowOff>
    </xdr:from>
    <xdr:to>
      <xdr:col>10</xdr:col>
      <xdr:colOff>409575</xdr:colOff>
      <xdr:row>130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823D96-785C-4AA4-B110-96A545DEBF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439278</xdr:colOff>
      <xdr:row>117</xdr:row>
      <xdr:rowOff>80682</xdr:rowOff>
    </xdr:from>
    <xdr:to>
      <xdr:col>17</xdr:col>
      <xdr:colOff>573749</xdr:colOff>
      <xdr:row>132</xdr:row>
      <xdr:rowOff>134470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133B7B-020D-44F4-B150-760256B5B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76</xdr:row>
      <xdr:rowOff>0</xdr:rowOff>
    </xdr:from>
    <xdr:to>
      <xdr:col>7</xdr:col>
      <xdr:colOff>572386</xdr:colOff>
      <xdr:row>98</xdr:row>
      <xdr:rowOff>135861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5A8A85-26F8-634D-925F-B82995473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76</xdr:row>
      <xdr:rowOff>0</xdr:rowOff>
    </xdr:from>
    <xdr:to>
      <xdr:col>14</xdr:col>
      <xdr:colOff>64386</xdr:colOff>
      <xdr:row>98</xdr:row>
      <xdr:rowOff>135861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D8E4D8-F64C-AF4E-87CD-55EE2B54D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120648</xdr:colOff>
      <xdr:row>100</xdr:row>
      <xdr:rowOff>190499</xdr:rowOff>
    </xdr:from>
    <xdr:to>
      <xdr:col>13</xdr:col>
      <xdr:colOff>171449</xdr:colOff>
      <xdr:row>127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3ED93D-E83D-D94E-8E62-6BDC4F724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95250</xdr:colOff>
      <xdr:row>130</xdr:row>
      <xdr:rowOff>19050</xdr:rowOff>
    </xdr:from>
    <xdr:to>
      <xdr:col>13</xdr:col>
      <xdr:colOff>146051</xdr:colOff>
      <xdr:row>156</xdr:row>
      <xdr:rowOff>85726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1D512F-0643-4997-B863-621E25D39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76</xdr:row>
      <xdr:rowOff>0</xdr:rowOff>
    </xdr:from>
    <xdr:to>
      <xdr:col>7</xdr:col>
      <xdr:colOff>572386</xdr:colOff>
      <xdr:row>98</xdr:row>
      <xdr:rowOff>135861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5CF70D-8F7A-6D46-9674-561168E55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76</xdr:row>
      <xdr:rowOff>0</xdr:rowOff>
    </xdr:from>
    <xdr:to>
      <xdr:col>14</xdr:col>
      <xdr:colOff>534286</xdr:colOff>
      <xdr:row>98</xdr:row>
      <xdr:rowOff>135861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F801B2-1E6D-8649-AEBC-773AB35AA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3174</xdr:colOff>
      <xdr:row>100</xdr:row>
      <xdr:rowOff>177799</xdr:rowOff>
    </xdr:from>
    <xdr:to>
      <xdr:col>13</xdr:col>
      <xdr:colOff>247650</xdr:colOff>
      <xdr:row>126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C55737-CFCA-DD46-8956-A66CD12F8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129</xdr:row>
      <xdr:rowOff>0</xdr:rowOff>
    </xdr:from>
    <xdr:to>
      <xdr:col>14</xdr:col>
      <xdr:colOff>234951</xdr:colOff>
      <xdr:row>154</xdr:row>
      <xdr:rowOff>41276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33134F-484B-4F37-97D7-8A5CF2207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76</xdr:row>
      <xdr:rowOff>1</xdr:rowOff>
    </xdr:from>
    <xdr:to>
      <xdr:col>6</xdr:col>
      <xdr:colOff>1051560</xdr:colOff>
      <xdr:row>97</xdr:row>
      <xdr:rowOff>91441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311B48-66BC-C240-9A48-AC624B233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76</xdr:row>
      <xdr:rowOff>0</xdr:rowOff>
    </xdr:from>
    <xdr:to>
      <xdr:col>11</xdr:col>
      <xdr:colOff>1258186</xdr:colOff>
      <xdr:row>98</xdr:row>
      <xdr:rowOff>135861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BF4AE9-B1CE-5749-8E18-AD378CB54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76</xdr:row>
      <xdr:rowOff>63500</xdr:rowOff>
    </xdr:from>
    <xdr:to>
      <xdr:col>11</xdr:col>
      <xdr:colOff>1258186</xdr:colOff>
      <xdr:row>99</xdr:row>
      <xdr:rowOff>8861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298470-9E2D-3448-A0A9-D9CA03613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752475</xdr:colOff>
      <xdr:row>100</xdr:row>
      <xdr:rowOff>47625</xdr:rowOff>
    </xdr:from>
    <xdr:to>
      <xdr:col>10</xdr:col>
      <xdr:colOff>25401</xdr:colOff>
      <xdr:row>125</xdr:row>
      <xdr:rowOff>88901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01E694-971E-4BAA-82C9-9211AF36C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66675</xdr:colOff>
      <xdr:row>127</xdr:row>
      <xdr:rowOff>0</xdr:rowOff>
    </xdr:from>
    <xdr:to>
      <xdr:col>10</xdr:col>
      <xdr:colOff>215901</xdr:colOff>
      <xdr:row>152</xdr:row>
      <xdr:rowOff>41276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38ABE0-780D-4034-973A-2517148BF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77</xdr:row>
      <xdr:rowOff>0</xdr:rowOff>
    </xdr:from>
    <xdr:to>
      <xdr:col>5</xdr:col>
      <xdr:colOff>354419</xdr:colOff>
      <xdr:row>99</xdr:row>
      <xdr:rowOff>103372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5A9518-B075-0642-95D6-5E289B68F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1072116</xdr:colOff>
      <xdr:row>77</xdr:row>
      <xdr:rowOff>8861</xdr:rowOff>
    </xdr:from>
    <xdr:to>
      <xdr:col>9</xdr:col>
      <xdr:colOff>782674</xdr:colOff>
      <xdr:row>99</xdr:row>
      <xdr:rowOff>112233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3B0AA0-6FA1-1042-BF43-6E0B67565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601034</xdr:colOff>
      <xdr:row>100</xdr:row>
      <xdr:rowOff>164212</xdr:rowOff>
    </xdr:from>
    <xdr:to>
      <xdr:col>8</xdr:col>
      <xdr:colOff>177210</xdr:colOff>
      <xdr:row>124</xdr:row>
      <xdr:rowOff>33227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619EDC-AF3E-F244-A1D3-0EB16EBE5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675610</xdr:colOff>
      <xdr:row>126</xdr:row>
      <xdr:rowOff>166134</xdr:rowOff>
    </xdr:from>
    <xdr:to>
      <xdr:col>8</xdr:col>
      <xdr:colOff>251786</xdr:colOff>
      <xdr:row>150</xdr:row>
      <xdr:rowOff>35149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8E292F-D6BB-45DD-A1E6-FFD4746DA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77</xdr:row>
      <xdr:rowOff>0</xdr:rowOff>
    </xdr:from>
    <xdr:to>
      <xdr:col>9</xdr:col>
      <xdr:colOff>520700</xdr:colOff>
      <xdr:row>98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472A89-D3DE-1944-94CA-53AF8E750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469900</xdr:colOff>
      <xdr:row>76</xdr:row>
      <xdr:rowOff>114300</xdr:rowOff>
    </xdr:from>
    <xdr:to>
      <xdr:col>19</xdr:col>
      <xdr:colOff>152400</xdr:colOff>
      <xdr:row>97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99C79B-5E15-F442-84EF-3D1736B2E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434109</xdr:colOff>
      <xdr:row>103</xdr:row>
      <xdr:rowOff>13855</xdr:rowOff>
    </xdr:from>
    <xdr:to>
      <xdr:col>10</xdr:col>
      <xdr:colOff>683491</xdr:colOff>
      <xdr:row>118</xdr:row>
      <xdr:rowOff>64655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6FFE30-4C0D-E148-98FD-B825F1083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499629</xdr:colOff>
      <xdr:row>104</xdr:row>
      <xdr:rowOff>96981</xdr:rowOff>
    </xdr:from>
    <xdr:to>
      <xdr:col>25</xdr:col>
      <xdr:colOff>110835</xdr:colOff>
      <xdr:row>124</xdr:row>
      <xdr:rowOff>49357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44A644-FADD-4873-81D2-91DFC3DAB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120</xdr:row>
      <xdr:rowOff>0</xdr:rowOff>
    </xdr:from>
    <xdr:to>
      <xdr:col>11</xdr:col>
      <xdr:colOff>304800</xdr:colOff>
      <xdr:row>135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51963B-AF07-4514-B277-7E612E3F9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swin Lohani" id="{A2C9A4B0-0620-4CD2-AEAE-FC320EB4363C}" userId="Aswin Lohani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5F35B2-80E5-4D85-8F55-0CB1596DB77B}" name="Table1" displayName="Table1" ref="A1:T74" totalsRowShown="0" headerRowDxfId="49" dataDxfId="48" headerRowCellStyle="Comma" dataCellStyle="Comma">
  <sortState xmlns:xlrd2="http://schemas.microsoft.com/office/spreadsheetml/2017/richdata2" ref="A2:T74">
    <sortCondition ref="A2:A74"/>
  </sortState>
  <tableColumns count="20">
    <tableColumn id="1" xr3:uid="{F2B2846E-A722-4B48-8E0D-1BF5D54657E4}" name="Population" dataDxfId="47" dataCellStyle="Comma"/>
    <tableColumn id="2" xr3:uid="{7CFA7EA5-AFC7-4812-A0A6-3ED1298AD64D}" name="2000" dataDxfId="46" dataCellStyle="Comma"/>
    <tableColumn id="3" xr3:uid="{D995A96B-1640-4DF5-A5AE-16D27D7B3F18}" name="2007" dataDxfId="45" dataCellStyle="Comma"/>
    <tableColumn id="4" xr3:uid="{437A0FE1-B5F0-4846-80F3-3263BB135AB9}" name="2008" dataDxfId="44" dataCellStyle="Comma"/>
    <tableColumn id="5" xr3:uid="{0CCB5C03-9FEE-4B4F-A34D-DC6FF6A77BFC}" name="2009" dataDxfId="43" dataCellStyle="Comma"/>
    <tableColumn id="6" xr3:uid="{90F81010-3D5E-4FFE-834A-CB8125D5EC7A}" name="2010" dataDxfId="42" dataCellStyle="Comma"/>
    <tableColumn id="7" xr3:uid="{0FC7EC2A-C7A9-475A-B1EF-3A7A371B1030}" name="2011" dataDxfId="41" dataCellStyle="Comma"/>
    <tableColumn id="8" xr3:uid="{ACD10625-3E59-408A-AE2D-6489673ABA8B}" name="2012" dataDxfId="40" dataCellStyle="Comma"/>
    <tableColumn id="9" xr3:uid="{00409778-D273-4A15-BE28-D8F534F7330A}" name="2013" dataDxfId="39" dataCellStyle="Comma"/>
    <tableColumn id="10" xr3:uid="{69E9E54A-2DE6-41ED-8B32-2B5FA4FFD177}" name="2014" dataDxfId="38" dataCellStyle="Comma"/>
    <tableColumn id="11" xr3:uid="{5221EC89-A08D-455D-AA8E-FE0200211653}" name="2015" dataDxfId="37" dataCellStyle="Comma"/>
    <tableColumn id="12" xr3:uid="{B4722C69-E47D-4ECC-A55A-FC43C3431BAF}" name="2016" dataDxfId="36" dataCellStyle="Comma"/>
    <tableColumn id="13" xr3:uid="{D17B8C7B-E342-48C4-BF45-EB43D0299E66}" name="2017" dataDxfId="35" dataCellStyle="Comma"/>
    <tableColumn id="14" xr3:uid="{C4B022DC-851C-4D4C-9E7F-7E658FA5CB76}" name="2018" dataDxfId="34" dataCellStyle="Comma"/>
    <tableColumn id="15" xr3:uid="{18C96A18-2AFC-427F-A831-CD391769E605}" name="2019" dataDxfId="33" dataCellStyle="Comma"/>
    <tableColumn id="16" xr3:uid="{C46D3E34-42B7-4AC0-BD7B-7DD4B4BD3ACD}" name="2020" dataDxfId="32" dataCellStyle="Comma"/>
    <tableColumn id="17" xr3:uid="{4145477B-E55A-42B4-84DE-3435A7745638}" name="2021" dataDxfId="31" dataCellStyle="Comma"/>
    <tableColumn id="18" xr3:uid="{54B154DA-C030-4006-B270-C9F32C5F413D}" name="Column1" dataDxfId="30" dataCellStyle="Comma"/>
    <tableColumn id="19" xr3:uid="{03FE1828-15FB-46F7-8B16-3203EC7480C7}" name="TOTAL" dataDxfId="29" dataCellStyle="Comma"/>
    <tableColumn id="20" xr3:uid="{699ACEE9-8EF2-4068-8377-C9FBB623E8FD}" name="AVERAGE" dataDxfId="28" dataCellStyle="Comm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7" dT="2022-06-13T19:55:25.12" personId="{A2C9A4B0-0620-4CD2-AEAE-FC320EB4363C}" id="{E8999C36-DA0D-4142-87FA-B8D16AEDEB56}">
    <text>missing value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9" dT="2022-06-14T00:29:34.55" personId="{A2C9A4B0-0620-4CD2-AEAE-FC320EB4363C}" id="{746373E3-F56E-4D98-B142-BA2F98359930}">
    <text>missing data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F5DFD-8388-4817-AE48-A393F2745C7C}">
  <dimension ref="A1:V77"/>
  <sheetViews>
    <sheetView topLeftCell="A2" zoomScale="91" zoomScaleNormal="91" workbookViewId="0">
      <pane xSplit="1" topLeftCell="E1" activePane="topRight" state="frozen"/>
      <selection pane="topRight" activeCell="A18" sqref="A18:XFD18"/>
    </sheetView>
  </sheetViews>
  <sheetFormatPr defaultColWidth="8.90625" defaultRowHeight="14.5" x14ac:dyDescent="0.35"/>
  <cols>
    <col min="1" max="1" width="15.90625" style="126" customWidth="1"/>
    <col min="2" max="2" width="12" style="126" customWidth="1"/>
    <col min="3" max="4" width="12.54296875" style="3" bestFit="1" customWidth="1"/>
    <col min="5" max="5" width="11.453125" style="46" customWidth="1"/>
    <col min="6" max="12" width="12.54296875" style="3" bestFit="1" customWidth="1"/>
    <col min="13" max="13" width="12.54296875" style="46" bestFit="1" customWidth="1"/>
    <col min="14" max="14" width="12.54296875" style="3" bestFit="1" customWidth="1"/>
    <col min="15" max="16" width="11.08984375" style="3" customWidth="1"/>
    <col min="17" max="17" width="20.08984375" style="86" customWidth="1"/>
    <col min="18" max="18" width="14.6328125" style="3" customWidth="1"/>
    <col min="19" max="19" width="14.08984375" style="3" customWidth="1"/>
    <col min="20" max="20" width="17.08984375" style="3" customWidth="1"/>
    <col min="21" max="21" width="9" style="3" bestFit="1" customWidth="1"/>
    <col min="22" max="16384" width="8.90625" style="3"/>
  </cols>
  <sheetData>
    <row r="1" spans="1:22" x14ac:dyDescent="0.35">
      <c r="A1" s="126" t="s">
        <v>0</v>
      </c>
      <c r="B1" s="126" t="s">
        <v>135</v>
      </c>
      <c r="C1" s="91" t="s">
        <v>136</v>
      </c>
      <c r="D1" s="91" t="s">
        <v>137</v>
      </c>
      <c r="E1" s="127" t="s">
        <v>138</v>
      </c>
      <c r="F1" s="91" t="s">
        <v>139</v>
      </c>
      <c r="G1" s="91" t="s">
        <v>140</v>
      </c>
      <c r="H1" s="91" t="s">
        <v>141</v>
      </c>
      <c r="I1" s="91" t="s">
        <v>142</v>
      </c>
      <c r="J1" s="91" t="s">
        <v>143</v>
      </c>
      <c r="K1" s="91" t="s">
        <v>144</v>
      </c>
      <c r="L1" s="91" t="s">
        <v>145</v>
      </c>
      <c r="M1" s="127" t="s">
        <v>146</v>
      </c>
      <c r="N1" s="91" t="s">
        <v>147</v>
      </c>
      <c r="O1" s="91" t="s">
        <v>148</v>
      </c>
      <c r="P1" s="91" t="s">
        <v>149</v>
      </c>
      <c r="Q1" s="85" t="s">
        <v>150</v>
      </c>
      <c r="R1" s="126" t="s">
        <v>151</v>
      </c>
      <c r="S1" s="126" t="s">
        <v>128</v>
      </c>
      <c r="T1" s="126" t="s">
        <v>127</v>
      </c>
      <c r="U1" s="126" t="s">
        <v>134</v>
      </c>
    </row>
    <row r="2" spans="1:22" s="126" customFormat="1" x14ac:dyDescent="0.35">
      <c r="A2" s="85" t="s">
        <v>1</v>
      </c>
      <c r="B2" s="86">
        <v>13004</v>
      </c>
      <c r="C2" s="86">
        <v>13144</v>
      </c>
      <c r="D2" s="86">
        <v>13662</v>
      </c>
      <c r="E2" s="86">
        <v>14057</v>
      </c>
      <c r="F2" s="86">
        <v>14786</v>
      </c>
      <c r="G2" s="86">
        <v>15397</v>
      </c>
      <c r="H2" s="86">
        <v>16137</v>
      </c>
      <c r="I2" s="86">
        <v>16799</v>
      </c>
      <c r="J2" s="86">
        <v>17457</v>
      </c>
      <c r="K2" s="86">
        <v>18105</v>
      </c>
      <c r="L2" s="86">
        <v>17760</v>
      </c>
      <c r="M2" s="86">
        <v>17722</v>
      </c>
      <c r="N2" s="86">
        <v>18128</v>
      </c>
      <c r="O2" s="86">
        <v>18705</v>
      </c>
      <c r="P2" s="86">
        <v>18610</v>
      </c>
      <c r="Q2" s="86">
        <v>18440</v>
      </c>
      <c r="R2" s="86"/>
      <c r="S2" s="86">
        <f t="shared" ref="S2:S33" si="0">SUM(B2:Q2)</f>
        <v>261913</v>
      </c>
      <c r="T2" s="86">
        <f t="shared" ref="T2:T33" si="1">AVERAGE(B2:Q2)</f>
        <v>16369.5625</v>
      </c>
      <c r="U2" s="3">
        <f>COUNTIF(V$3:V$19,A2)</f>
        <v>1</v>
      </c>
    </row>
    <row r="3" spans="1:22" x14ac:dyDescent="0.35">
      <c r="A3" s="85" t="s">
        <v>2</v>
      </c>
      <c r="B3" s="86">
        <v>729</v>
      </c>
      <c r="C3" s="86">
        <v>586</v>
      </c>
      <c r="D3" s="86">
        <v>599</v>
      </c>
      <c r="E3" s="86">
        <v>643</v>
      </c>
      <c r="F3" s="86">
        <v>641</v>
      </c>
      <c r="G3" s="86">
        <v>628</v>
      </c>
      <c r="H3" s="86">
        <v>613</v>
      </c>
      <c r="I3" s="86">
        <v>638</v>
      </c>
      <c r="J3" s="86">
        <v>654</v>
      </c>
      <c r="K3" s="86">
        <v>648</v>
      </c>
      <c r="L3" s="86">
        <v>633</v>
      </c>
      <c r="M3" s="86">
        <v>673</v>
      </c>
      <c r="N3" s="86">
        <v>648</v>
      </c>
      <c r="O3" s="86">
        <v>654</v>
      </c>
      <c r="P3" s="86">
        <v>631</v>
      </c>
      <c r="Q3" s="86">
        <v>617</v>
      </c>
      <c r="R3" s="86"/>
      <c r="S3" s="86">
        <f t="shared" si="0"/>
        <v>10235</v>
      </c>
      <c r="T3" s="86">
        <f t="shared" si="1"/>
        <v>639.6875</v>
      </c>
      <c r="U3" s="3">
        <f t="shared" ref="U3:U66" si="2">COUNTIF(V$3:V$19,A3)</f>
        <v>1</v>
      </c>
      <c r="V3" s="128" t="s">
        <v>1</v>
      </c>
    </row>
    <row r="4" spans="1:22" x14ac:dyDescent="0.35">
      <c r="A4" s="85" t="s">
        <v>3</v>
      </c>
      <c r="B4" s="86">
        <v>8866</v>
      </c>
      <c r="C4" s="86">
        <v>9176</v>
      </c>
      <c r="D4" s="86">
        <v>9280</v>
      </c>
      <c r="E4" s="86">
        <v>9481</v>
      </c>
      <c r="F4" s="86">
        <v>9232</v>
      </c>
      <c r="G4" s="86">
        <v>9353</v>
      </c>
      <c r="H4" s="86">
        <v>9254</v>
      </c>
      <c r="I4" s="86">
        <v>9286</v>
      </c>
      <c r="J4" s="86">
        <v>9148</v>
      </c>
      <c r="K4" s="86">
        <v>9145</v>
      </c>
      <c r="L4" s="86">
        <v>9200</v>
      </c>
      <c r="M4" s="86">
        <v>9337</v>
      </c>
      <c r="N4" s="86">
        <v>9267</v>
      </c>
      <c r="O4" s="86">
        <v>9203</v>
      </c>
      <c r="P4" s="86">
        <v>9546</v>
      </c>
      <c r="Q4" s="86">
        <v>9450</v>
      </c>
      <c r="R4" s="86"/>
      <c r="S4" s="86">
        <f t="shared" si="0"/>
        <v>148224</v>
      </c>
      <c r="T4" s="86">
        <f t="shared" si="1"/>
        <v>9264</v>
      </c>
      <c r="U4" s="3">
        <f t="shared" si="2"/>
        <v>0</v>
      </c>
      <c r="V4" s="128" t="s">
        <v>2</v>
      </c>
    </row>
    <row r="5" spans="1:22" x14ac:dyDescent="0.35">
      <c r="A5" s="85" t="s">
        <v>4</v>
      </c>
      <c r="B5" s="86">
        <v>6516</v>
      </c>
      <c r="C5" s="93">
        <v>6256</v>
      </c>
      <c r="D5" s="93">
        <v>6164</v>
      </c>
      <c r="E5" s="93">
        <v>6110</v>
      </c>
      <c r="F5" s="86">
        <v>6182</v>
      </c>
      <c r="G5" s="86">
        <v>6268</v>
      </c>
      <c r="H5" s="86">
        <v>6127</v>
      </c>
      <c r="I5" s="86">
        <v>6010</v>
      </c>
      <c r="J5" s="86">
        <v>6007</v>
      </c>
      <c r="K5" s="86">
        <v>5969</v>
      </c>
      <c r="L5" s="86">
        <v>6057</v>
      </c>
      <c r="M5" s="86">
        <v>6032</v>
      </c>
      <c r="N5" s="86">
        <v>6005</v>
      </c>
      <c r="O5" s="86">
        <v>5926</v>
      </c>
      <c r="P5" s="86">
        <v>5807</v>
      </c>
      <c r="Q5" s="86">
        <v>5746</v>
      </c>
      <c r="R5" s="86"/>
      <c r="S5" s="86">
        <f t="shared" si="0"/>
        <v>97182</v>
      </c>
      <c r="T5" s="86">
        <f t="shared" si="1"/>
        <v>6073.875</v>
      </c>
      <c r="U5" s="3">
        <f t="shared" si="2"/>
        <v>0</v>
      </c>
      <c r="V5" s="128" t="s">
        <v>9</v>
      </c>
    </row>
    <row r="6" spans="1:22" x14ac:dyDescent="0.35">
      <c r="A6" s="85" t="s">
        <v>5</v>
      </c>
      <c r="B6" s="86">
        <v>3730</v>
      </c>
      <c r="C6" s="86">
        <v>3087</v>
      </c>
      <c r="D6" s="86">
        <v>2979</v>
      </c>
      <c r="E6" s="86">
        <v>2927</v>
      </c>
      <c r="F6" s="86">
        <v>3127</v>
      </c>
      <c r="G6" s="86">
        <v>3075</v>
      </c>
      <c r="H6" s="86">
        <v>3021</v>
      </c>
      <c r="I6" s="86">
        <v>3002</v>
      </c>
      <c r="J6" s="86">
        <v>2934</v>
      </c>
      <c r="K6" s="86">
        <v>2961</v>
      </c>
      <c r="L6" s="86">
        <v>2911</v>
      </c>
      <c r="M6" s="86">
        <v>2851</v>
      </c>
      <c r="N6" s="86">
        <v>2836</v>
      </c>
      <c r="O6" s="86">
        <v>2853</v>
      </c>
      <c r="P6" s="86">
        <v>2547</v>
      </c>
      <c r="Q6" s="86">
        <v>2516</v>
      </c>
      <c r="R6" s="86"/>
      <c r="S6" s="86">
        <f t="shared" si="0"/>
        <v>47357</v>
      </c>
      <c r="T6" s="86">
        <f t="shared" si="1"/>
        <v>2959.8125</v>
      </c>
      <c r="U6" s="3">
        <f t="shared" si="2"/>
        <v>0</v>
      </c>
      <c r="V6" s="128" t="s">
        <v>14</v>
      </c>
    </row>
    <row r="7" spans="1:22" x14ac:dyDescent="0.35">
      <c r="A7" s="85" t="s">
        <v>6</v>
      </c>
      <c r="B7" s="86">
        <v>3864</v>
      </c>
      <c r="C7" s="86">
        <v>3388</v>
      </c>
      <c r="D7" s="86">
        <v>3356</v>
      </c>
      <c r="E7" s="86">
        <v>3311</v>
      </c>
      <c r="F7" s="86">
        <v>3320</v>
      </c>
      <c r="G7" s="86">
        <v>3288</v>
      </c>
      <c r="H7" s="86">
        <v>3223</v>
      </c>
      <c r="I7" s="86">
        <v>3210</v>
      </c>
      <c r="J7" s="86">
        <v>3242</v>
      </c>
      <c r="K7" s="86">
        <v>3238</v>
      </c>
      <c r="L7" s="86">
        <v>3264</v>
      </c>
      <c r="M7" s="86">
        <v>3306</v>
      </c>
      <c r="N7" s="86">
        <v>3370</v>
      </c>
      <c r="O7" s="86">
        <v>3387</v>
      </c>
      <c r="P7" s="86">
        <v>3285</v>
      </c>
      <c r="Q7" s="86">
        <v>3321</v>
      </c>
      <c r="R7" s="86"/>
      <c r="S7" s="86">
        <f t="shared" si="0"/>
        <v>53373</v>
      </c>
      <c r="T7" s="86">
        <f t="shared" si="1"/>
        <v>3335.8125</v>
      </c>
      <c r="U7" s="3">
        <f t="shared" si="2"/>
        <v>0</v>
      </c>
      <c r="V7" s="128" t="s">
        <v>16</v>
      </c>
    </row>
    <row r="8" spans="1:22" x14ac:dyDescent="0.35">
      <c r="A8" s="85" t="s">
        <v>7</v>
      </c>
      <c r="B8" s="86">
        <v>3966</v>
      </c>
      <c r="C8" s="86">
        <v>3584</v>
      </c>
      <c r="D8" s="86">
        <v>3616</v>
      </c>
      <c r="E8" s="86">
        <v>3579</v>
      </c>
      <c r="F8" s="86">
        <v>4087</v>
      </c>
      <c r="G8" s="86">
        <v>4110</v>
      </c>
      <c r="H8" s="86">
        <v>4024</v>
      </c>
      <c r="I8" s="86">
        <v>4043</v>
      </c>
      <c r="J8" s="86">
        <v>4045</v>
      </c>
      <c r="K8" s="86">
        <v>4081</v>
      </c>
      <c r="L8" s="86">
        <v>4279</v>
      </c>
      <c r="M8" s="86">
        <v>3858</v>
      </c>
      <c r="N8" s="86">
        <v>4276</v>
      </c>
      <c r="O8" s="86">
        <v>2726</v>
      </c>
      <c r="P8" s="86">
        <v>3303</v>
      </c>
      <c r="Q8" s="86">
        <v>3341</v>
      </c>
      <c r="R8" s="86"/>
      <c r="S8" s="86">
        <f t="shared" si="0"/>
        <v>60918</v>
      </c>
      <c r="T8" s="86">
        <f t="shared" si="1"/>
        <v>3807.375</v>
      </c>
      <c r="U8" s="3">
        <f t="shared" si="2"/>
        <v>0</v>
      </c>
      <c r="V8" s="128" t="s">
        <v>20</v>
      </c>
    </row>
    <row r="9" spans="1:22" x14ac:dyDescent="0.35">
      <c r="A9" s="85" t="s">
        <v>8</v>
      </c>
      <c r="B9" s="86">
        <v>1904</v>
      </c>
      <c r="C9" s="86">
        <v>1542</v>
      </c>
      <c r="D9" s="86">
        <v>1566</v>
      </c>
      <c r="E9" s="86">
        <v>1566</v>
      </c>
      <c r="F9" s="86">
        <v>1505</v>
      </c>
      <c r="G9" s="86">
        <v>1506</v>
      </c>
      <c r="H9" s="86">
        <v>1484</v>
      </c>
      <c r="I9" s="86">
        <v>1441</v>
      </c>
      <c r="J9" s="86">
        <v>1428</v>
      </c>
      <c r="K9" s="86">
        <v>1438</v>
      </c>
      <c r="L9" s="86">
        <v>1404</v>
      </c>
      <c r="M9" s="86">
        <v>1387</v>
      </c>
      <c r="N9" s="86">
        <v>1389</v>
      </c>
      <c r="O9" s="86">
        <v>1398</v>
      </c>
      <c r="P9" s="86">
        <v>1380</v>
      </c>
      <c r="Q9" s="86">
        <v>1381</v>
      </c>
      <c r="R9" s="86"/>
      <c r="S9" s="86">
        <f t="shared" si="0"/>
        <v>23719</v>
      </c>
      <c r="T9" s="86">
        <f t="shared" si="1"/>
        <v>1482.4375</v>
      </c>
      <c r="U9" s="3">
        <f t="shared" si="2"/>
        <v>0</v>
      </c>
      <c r="V9" s="128" t="s">
        <v>22</v>
      </c>
    </row>
    <row r="10" spans="1:22" x14ac:dyDescent="0.35">
      <c r="A10" s="85" t="s">
        <v>9</v>
      </c>
      <c r="B10" s="86">
        <v>3996</v>
      </c>
      <c r="C10" s="86">
        <v>3862</v>
      </c>
      <c r="D10" s="86">
        <v>4021</v>
      </c>
      <c r="E10" s="86">
        <v>4165</v>
      </c>
      <c r="F10" s="86">
        <v>4375</v>
      </c>
      <c r="G10" s="86">
        <v>4367</v>
      </c>
      <c r="H10" s="86">
        <v>4573</v>
      </c>
      <c r="I10" s="86">
        <v>4773</v>
      </c>
      <c r="J10" s="86">
        <v>4927</v>
      </c>
      <c r="K10" s="86">
        <v>5048</v>
      </c>
      <c r="L10" s="86">
        <v>4830</v>
      </c>
      <c r="M10" s="86">
        <v>4740</v>
      </c>
      <c r="N10" s="86">
        <v>4794</v>
      </c>
      <c r="O10" s="86">
        <v>4797</v>
      </c>
      <c r="P10" s="86">
        <v>4675</v>
      </c>
      <c r="Q10" s="86">
        <v>4680</v>
      </c>
      <c r="R10" s="86"/>
      <c r="S10" s="86">
        <f t="shared" si="0"/>
        <v>72623</v>
      </c>
      <c r="T10" s="86">
        <f t="shared" si="1"/>
        <v>4538.9375</v>
      </c>
      <c r="U10" s="3">
        <f t="shared" si="2"/>
        <v>1</v>
      </c>
      <c r="V10" s="128" t="s">
        <v>26</v>
      </c>
    </row>
    <row r="11" spans="1:22" x14ac:dyDescent="0.35">
      <c r="A11" s="85" t="s">
        <v>10</v>
      </c>
      <c r="B11" s="86">
        <v>4099</v>
      </c>
      <c r="C11" s="86">
        <v>3782</v>
      </c>
      <c r="D11" s="86">
        <v>3792</v>
      </c>
      <c r="E11" s="86">
        <v>3740</v>
      </c>
      <c r="F11" s="86">
        <v>3719</v>
      </c>
      <c r="G11" s="86">
        <v>3679</v>
      </c>
      <c r="H11" s="86">
        <v>3732</v>
      </c>
      <c r="I11" s="86">
        <v>3807</v>
      </c>
      <c r="J11" s="86">
        <v>3781</v>
      </c>
      <c r="K11" s="86">
        <v>3710</v>
      </c>
      <c r="L11" s="86">
        <v>3675</v>
      </c>
      <c r="M11" s="86">
        <v>3564</v>
      </c>
      <c r="N11" s="86">
        <v>3499</v>
      </c>
      <c r="O11" s="86">
        <v>3464</v>
      </c>
      <c r="P11" s="86">
        <v>3098</v>
      </c>
      <c r="Q11" s="86">
        <v>3068</v>
      </c>
      <c r="R11" s="86"/>
      <c r="S11" s="86">
        <f t="shared" si="0"/>
        <v>58209</v>
      </c>
      <c r="T11" s="86">
        <f t="shared" si="1"/>
        <v>3638.0625</v>
      </c>
      <c r="U11" s="3">
        <f t="shared" si="2"/>
        <v>0</v>
      </c>
      <c r="V11" s="128" t="s">
        <v>35</v>
      </c>
    </row>
    <row r="12" spans="1:22" x14ac:dyDescent="0.35">
      <c r="A12" s="85" t="s">
        <v>11</v>
      </c>
      <c r="B12" s="86">
        <v>7072</v>
      </c>
      <c r="C12" s="86">
        <v>6249</v>
      </c>
      <c r="D12" s="86">
        <v>6210</v>
      </c>
      <c r="E12" s="86">
        <v>6109</v>
      </c>
      <c r="F12" s="86">
        <v>6059</v>
      </c>
      <c r="G12" s="86">
        <v>6040</v>
      </c>
      <c r="H12" s="86">
        <v>6030</v>
      </c>
      <c r="I12" s="86">
        <v>5919</v>
      </c>
      <c r="J12" s="86">
        <v>5824</v>
      </c>
      <c r="K12" s="86">
        <v>5916</v>
      </c>
      <c r="L12" s="86">
        <v>5917</v>
      </c>
      <c r="M12" s="86">
        <v>5899</v>
      </c>
      <c r="N12" s="86">
        <v>5779</v>
      </c>
      <c r="O12" s="86">
        <v>5737</v>
      </c>
      <c r="P12" s="86">
        <v>5133</v>
      </c>
      <c r="Q12" s="86">
        <v>5106</v>
      </c>
      <c r="R12" s="86"/>
      <c r="S12" s="86">
        <f t="shared" si="0"/>
        <v>94999</v>
      </c>
      <c r="T12" s="86">
        <f t="shared" si="1"/>
        <v>5937.4375</v>
      </c>
      <c r="U12" s="3">
        <f t="shared" si="2"/>
        <v>0</v>
      </c>
      <c r="V12" s="128" t="s">
        <v>38</v>
      </c>
    </row>
    <row r="13" spans="1:22" x14ac:dyDescent="0.35">
      <c r="A13" s="85" t="s">
        <v>12</v>
      </c>
      <c r="B13" s="86">
        <v>2975</v>
      </c>
      <c r="C13" s="86">
        <v>2491</v>
      </c>
      <c r="D13" s="86">
        <v>2435</v>
      </c>
      <c r="E13" s="86">
        <v>2300</v>
      </c>
      <c r="F13" s="86">
        <v>2398</v>
      </c>
      <c r="G13" s="86">
        <v>2392</v>
      </c>
      <c r="H13" s="86">
        <v>2315</v>
      </c>
      <c r="I13" s="86">
        <v>2305</v>
      </c>
      <c r="J13" s="86">
        <v>2280</v>
      </c>
      <c r="K13" s="86">
        <v>2251</v>
      </c>
      <c r="L13" s="86">
        <v>2219</v>
      </c>
      <c r="M13" s="86">
        <v>2231</v>
      </c>
      <c r="N13" s="86">
        <v>2204</v>
      </c>
      <c r="O13" s="86">
        <v>2171</v>
      </c>
      <c r="P13" s="86">
        <v>2188</v>
      </c>
      <c r="Q13" s="86">
        <v>2193</v>
      </c>
      <c r="R13" s="86"/>
      <c r="S13" s="86">
        <f t="shared" si="0"/>
        <v>37348</v>
      </c>
      <c r="T13" s="86">
        <f t="shared" si="1"/>
        <v>2334.25</v>
      </c>
      <c r="U13" s="3">
        <f t="shared" si="2"/>
        <v>0</v>
      </c>
      <c r="V13" s="128" t="s">
        <v>41</v>
      </c>
    </row>
    <row r="14" spans="1:22" x14ac:dyDescent="0.35">
      <c r="A14" s="85" t="s">
        <v>13</v>
      </c>
      <c r="B14" s="86">
        <v>6222</v>
      </c>
      <c r="C14" s="86">
        <v>6173</v>
      </c>
      <c r="D14" s="86">
        <v>6265</v>
      </c>
      <c r="E14" s="86">
        <v>6293</v>
      </c>
      <c r="F14" s="86">
        <v>6703</v>
      </c>
      <c r="G14" s="86">
        <v>6856</v>
      </c>
      <c r="H14" s="86">
        <v>7021</v>
      </c>
      <c r="I14" s="86">
        <v>7057</v>
      </c>
      <c r="J14" s="86">
        <v>7108</v>
      </c>
      <c r="K14" s="86">
        <v>7121</v>
      </c>
      <c r="L14" s="86">
        <v>7056</v>
      </c>
      <c r="M14" s="86">
        <v>7208</v>
      </c>
      <c r="N14" s="86">
        <v>7200</v>
      </c>
      <c r="O14" s="86">
        <v>7287</v>
      </c>
      <c r="P14" s="86">
        <v>7115</v>
      </c>
      <c r="Q14" s="86">
        <v>7172</v>
      </c>
      <c r="R14" s="86"/>
      <c r="S14" s="86">
        <f t="shared" si="0"/>
        <v>109857</v>
      </c>
      <c r="T14" s="86">
        <f t="shared" si="1"/>
        <v>6866.0625</v>
      </c>
      <c r="U14" s="3">
        <f t="shared" si="2"/>
        <v>0</v>
      </c>
      <c r="V14" s="128" t="s">
        <v>47</v>
      </c>
    </row>
    <row r="15" spans="1:22" x14ac:dyDescent="0.35">
      <c r="A15" s="85" t="s">
        <v>14</v>
      </c>
      <c r="B15" s="86">
        <v>14985</v>
      </c>
      <c r="C15" s="86">
        <v>13806</v>
      </c>
      <c r="D15" s="86">
        <v>13735</v>
      </c>
      <c r="E15" s="86">
        <v>13657</v>
      </c>
      <c r="F15" s="86">
        <v>13833</v>
      </c>
      <c r="G15" s="86">
        <v>13801</v>
      </c>
      <c r="H15" s="86">
        <v>13653</v>
      </c>
      <c r="I15" s="86">
        <v>13810</v>
      </c>
      <c r="J15" s="86">
        <v>13505</v>
      </c>
      <c r="K15" s="86">
        <v>13520</v>
      </c>
      <c r="L15" s="86">
        <v>13111</v>
      </c>
      <c r="M15" s="86">
        <v>12813</v>
      </c>
      <c r="N15" s="86">
        <v>12619</v>
      </c>
      <c r="O15" s="86">
        <v>12728</v>
      </c>
      <c r="P15" s="86">
        <v>12456</v>
      </c>
      <c r="Q15" s="86">
        <v>12413</v>
      </c>
      <c r="R15" s="86"/>
      <c r="S15" s="86">
        <f t="shared" si="0"/>
        <v>214445</v>
      </c>
      <c r="T15" s="86">
        <f t="shared" si="1"/>
        <v>13402.8125</v>
      </c>
      <c r="U15" s="3">
        <f t="shared" si="2"/>
        <v>1</v>
      </c>
      <c r="V15" s="128" t="s">
        <v>52</v>
      </c>
    </row>
    <row r="16" spans="1:22" x14ac:dyDescent="0.35">
      <c r="A16" s="85" t="s">
        <v>15</v>
      </c>
      <c r="B16" s="86">
        <v>2762</v>
      </c>
      <c r="C16" s="86">
        <v>2471</v>
      </c>
      <c r="D16" s="86">
        <v>2416</v>
      </c>
      <c r="E16" s="86">
        <v>2439</v>
      </c>
      <c r="F16" s="86">
        <v>2454</v>
      </c>
      <c r="G16" s="86">
        <v>2408</v>
      </c>
      <c r="H16" s="86">
        <v>2325</v>
      </c>
      <c r="I16" s="86">
        <v>2288</v>
      </c>
      <c r="J16" s="86">
        <v>2218</v>
      </c>
      <c r="K16" s="86">
        <v>2206</v>
      </c>
      <c r="L16" s="86">
        <v>2184</v>
      </c>
      <c r="M16" s="86">
        <v>2209</v>
      </c>
      <c r="N16" s="86">
        <v>2249</v>
      </c>
      <c r="O16" s="86">
        <v>2211</v>
      </c>
      <c r="P16" s="86">
        <v>1770</v>
      </c>
      <c r="Q16" s="86">
        <v>1740</v>
      </c>
      <c r="R16" s="86"/>
      <c r="S16" s="86">
        <f t="shared" si="0"/>
        <v>36350</v>
      </c>
      <c r="T16" s="86">
        <f t="shared" si="1"/>
        <v>2271.875</v>
      </c>
      <c r="U16" s="3">
        <f t="shared" si="2"/>
        <v>0</v>
      </c>
      <c r="V16" s="129" t="s">
        <v>63</v>
      </c>
    </row>
    <row r="17" spans="1:22" x14ac:dyDescent="0.35">
      <c r="A17" s="85" t="s">
        <v>16</v>
      </c>
      <c r="B17" s="86">
        <v>121123</v>
      </c>
      <c r="C17" s="86">
        <v>128874</v>
      </c>
      <c r="D17" s="86">
        <v>131180</v>
      </c>
      <c r="E17" s="86">
        <v>134625</v>
      </c>
      <c r="F17" s="86">
        <v>137130</v>
      </c>
      <c r="G17" s="86">
        <v>139691</v>
      </c>
      <c r="H17" s="86">
        <v>144609</v>
      </c>
      <c r="I17" s="86">
        <v>149378</v>
      </c>
      <c r="J17" s="86">
        <v>154399</v>
      </c>
      <c r="K17" s="86">
        <v>159436</v>
      </c>
      <c r="L17" s="86">
        <v>157462</v>
      </c>
      <c r="M17" s="86">
        <v>157087</v>
      </c>
      <c r="N17" s="86">
        <v>162124</v>
      </c>
      <c r="O17" s="86">
        <v>166223</v>
      </c>
      <c r="P17" s="86">
        <v>165171</v>
      </c>
      <c r="Q17" s="86">
        <v>161091</v>
      </c>
      <c r="R17" s="86"/>
      <c r="S17" s="86">
        <f t="shared" si="0"/>
        <v>2369603</v>
      </c>
      <c r="T17" s="86">
        <f t="shared" si="1"/>
        <v>148100.1875</v>
      </c>
      <c r="U17" s="3">
        <f t="shared" si="2"/>
        <v>1</v>
      </c>
      <c r="V17" s="129" t="s">
        <v>66</v>
      </c>
    </row>
    <row r="18" spans="1:22" x14ac:dyDescent="0.35">
      <c r="A18" s="85" t="s">
        <v>17</v>
      </c>
      <c r="B18" s="86">
        <v>2162</v>
      </c>
      <c r="C18" s="93">
        <v>1928</v>
      </c>
      <c r="D18" s="93">
        <v>1944</v>
      </c>
      <c r="E18" s="93">
        <v>1993</v>
      </c>
      <c r="F18" s="86">
        <v>2002</v>
      </c>
      <c r="G18" s="86">
        <v>1966</v>
      </c>
      <c r="H18" s="86">
        <v>1968</v>
      </c>
      <c r="I18" s="86">
        <v>1884</v>
      </c>
      <c r="J18" s="86">
        <v>1879</v>
      </c>
      <c r="K18" s="86">
        <v>1894</v>
      </c>
      <c r="L18" s="86">
        <v>1911</v>
      </c>
      <c r="M18" s="86">
        <v>1953</v>
      </c>
      <c r="N18" s="86">
        <v>1928</v>
      </c>
      <c r="O18" s="86">
        <v>1932</v>
      </c>
      <c r="P18" s="86">
        <v>1422</v>
      </c>
      <c r="Q18" s="86">
        <v>1438</v>
      </c>
      <c r="R18" s="86"/>
      <c r="S18" s="86">
        <f t="shared" si="0"/>
        <v>30204</v>
      </c>
      <c r="T18" s="86">
        <f t="shared" si="1"/>
        <v>1887.75</v>
      </c>
      <c r="U18" s="3">
        <f t="shared" si="2"/>
        <v>0</v>
      </c>
      <c r="V18" s="128" t="s">
        <v>68</v>
      </c>
    </row>
    <row r="19" spans="1:22" x14ac:dyDescent="0.35">
      <c r="A19" s="85" t="s">
        <v>18</v>
      </c>
      <c r="B19" s="86">
        <v>4344</v>
      </c>
      <c r="C19" s="86">
        <v>3948</v>
      </c>
      <c r="D19" s="86">
        <v>3907</v>
      </c>
      <c r="E19" s="86">
        <v>3866</v>
      </c>
      <c r="F19" s="86">
        <v>3953</v>
      </c>
      <c r="G19" s="86">
        <v>3953</v>
      </c>
      <c r="H19" s="86">
        <v>3833</v>
      </c>
      <c r="I19" s="86">
        <v>3838</v>
      </c>
      <c r="J19" s="86">
        <v>3831</v>
      </c>
      <c r="K19" s="86">
        <v>3827</v>
      </c>
      <c r="L19" s="86">
        <v>3854</v>
      </c>
      <c r="M19" s="86">
        <v>3880</v>
      </c>
      <c r="N19" s="86">
        <v>3839</v>
      </c>
      <c r="O19" s="86">
        <v>3830</v>
      </c>
      <c r="P19" s="86">
        <v>3672</v>
      </c>
      <c r="Q19" s="86">
        <v>3706</v>
      </c>
      <c r="R19" s="86"/>
      <c r="S19" s="86">
        <f t="shared" si="0"/>
        <v>62081</v>
      </c>
      <c r="T19" s="86">
        <f t="shared" si="1"/>
        <v>3880.0625</v>
      </c>
      <c r="U19" s="3">
        <f t="shared" si="2"/>
        <v>0</v>
      </c>
      <c r="V19" s="128" t="s">
        <v>69</v>
      </c>
    </row>
    <row r="20" spans="1:22" x14ac:dyDescent="0.35">
      <c r="A20" s="85" t="s">
        <v>19</v>
      </c>
      <c r="B20" s="86">
        <v>7771</v>
      </c>
      <c r="C20" s="86">
        <v>6640</v>
      </c>
      <c r="D20" s="86">
        <v>6493</v>
      </c>
      <c r="E20" s="86">
        <v>6474</v>
      </c>
      <c r="F20" s="86">
        <v>6403</v>
      </c>
      <c r="G20" s="86">
        <v>6376</v>
      </c>
      <c r="H20" s="86">
        <v>6349</v>
      </c>
      <c r="I20" s="86">
        <v>6239</v>
      </c>
      <c r="J20" s="86">
        <v>5949</v>
      </c>
      <c r="K20" s="86">
        <v>5901</v>
      </c>
      <c r="L20" s="86">
        <v>5917</v>
      </c>
      <c r="M20" s="86">
        <v>5855</v>
      </c>
      <c r="N20" s="86">
        <v>5837</v>
      </c>
      <c r="O20" s="86">
        <v>5712</v>
      </c>
      <c r="P20" s="86">
        <v>5402</v>
      </c>
      <c r="Q20" s="86">
        <v>5350</v>
      </c>
      <c r="R20" s="86"/>
      <c r="S20" s="86">
        <f t="shared" si="0"/>
        <v>98668</v>
      </c>
      <c r="T20" s="86">
        <f t="shared" si="1"/>
        <v>6166.75</v>
      </c>
      <c r="U20" s="3">
        <f t="shared" si="2"/>
        <v>0</v>
      </c>
      <c r="V20" s="130" t="s">
        <v>26</v>
      </c>
    </row>
    <row r="21" spans="1:22" x14ac:dyDescent="0.35">
      <c r="A21" s="85" t="s">
        <v>20</v>
      </c>
      <c r="B21" s="86">
        <v>14467</v>
      </c>
      <c r="C21" s="86">
        <v>14807</v>
      </c>
      <c r="D21" s="86">
        <v>15071</v>
      </c>
      <c r="E21" s="86">
        <v>15382</v>
      </c>
      <c r="F21" s="86">
        <v>17526</v>
      </c>
      <c r="G21" s="86">
        <v>18043</v>
      </c>
      <c r="H21" s="86">
        <v>18393</v>
      </c>
      <c r="I21" s="86">
        <v>18921</v>
      </c>
      <c r="J21" s="86">
        <v>19279</v>
      </c>
      <c r="K21" s="86">
        <v>20051</v>
      </c>
      <c r="L21" s="86">
        <v>20478</v>
      </c>
      <c r="M21" s="86">
        <v>20638</v>
      </c>
      <c r="N21" s="86">
        <v>20901</v>
      </c>
      <c r="O21" s="86">
        <v>21492</v>
      </c>
      <c r="P21" s="86">
        <v>21598</v>
      </c>
      <c r="Q21" s="86">
        <v>21895</v>
      </c>
      <c r="R21" s="86"/>
      <c r="S21" s="86">
        <f t="shared" si="0"/>
        <v>298942</v>
      </c>
      <c r="T21" s="86">
        <f t="shared" si="1"/>
        <v>18683.875</v>
      </c>
      <c r="U21" s="3">
        <f t="shared" si="2"/>
        <v>1</v>
      </c>
      <c r="V21" s="130" t="s">
        <v>28</v>
      </c>
    </row>
    <row r="22" spans="1:22" x14ac:dyDescent="0.35">
      <c r="A22" s="85" t="s">
        <v>21</v>
      </c>
      <c r="B22" s="86">
        <v>4872</v>
      </c>
      <c r="C22" s="86">
        <v>4744</v>
      </c>
      <c r="D22" s="86">
        <v>4659</v>
      </c>
      <c r="E22" s="86">
        <v>4659</v>
      </c>
      <c r="F22" s="86">
        <v>6461</v>
      </c>
      <c r="G22" s="86">
        <v>6531</v>
      </c>
      <c r="H22" s="86">
        <v>6388</v>
      </c>
      <c r="I22" s="86">
        <v>6317</v>
      </c>
      <c r="J22" s="86">
        <v>6445</v>
      </c>
      <c r="K22" s="86">
        <v>6415</v>
      </c>
      <c r="L22" s="86">
        <v>6442</v>
      </c>
      <c r="M22" s="86">
        <v>6528</v>
      </c>
      <c r="N22" s="86">
        <v>6578</v>
      </c>
      <c r="O22" s="86">
        <v>6229</v>
      </c>
      <c r="P22" s="86">
        <v>5816</v>
      </c>
      <c r="Q22" s="86">
        <v>5863</v>
      </c>
      <c r="R22" s="86"/>
      <c r="S22" s="86">
        <f t="shared" si="0"/>
        <v>94947</v>
      </c>
      <c r="T22" s="86">
        <f t="shared" si="1"/>
        <v>5934.1875</v>
      </c>
      <c r="U22" s="3">
        <f t="shared" si="2"/>
        <v>0</v>
      </c>
      <c r="V22" s="130" t="s">
        <v>30</v>
      </c>
    </row>
    <row r="23" spans="1:22" x14ac:dyDescent="0.35">
      <c r="A23" s="85" t="s">
        <v>22</v>
      </c>
      <c r="B23" s="86">
        <v>1406</v>
      </c>
      <c r="C23" s="86">
        <v>1162</v>
      </c>
      <c r="D23" s="86">
        <v>1211</v>
      </c>
      <c r="E23" s="86">
        <v>1221</v>
      </c>
      <c r="F23" s="86">
        <v>1226</v>
      </c>
      <c r="G23" s="86">
        <v>1241</v>
      </c>
      <c r="H23" s="86">
        <v>1260</v>
      </c>
      <c r="I23" s="86">
        <v>1251</v>
      </c>
      <c r="J23" s="86">
        <v>1291</v>
      </c>
      <c r="K23" s="86">
        <v>1315</v>
      </c>
      <c r="L23" s="86">
        <v>1314</v>
      </c>
      <c r="M23" s="86">
        <v>1348</v>
      </c>
      <c r="N23" s="86">
        <v>1388</v>
      </c>
      <c r="O23" s="86">
        <v>1409</v>
      </c>
      <c r="P23" s="86">
        <v>1116</v>
      </c>
      <c r="Q23" s="86">
        <v>1149</v>
      </c>
      <c r="R23" s="86"/>
      <c r="S23" s="86">
        <f t="shared" si="0"/>
        <v>20308</v>
      </c>
      <c r="T23" s="86">
        <f t="shared" si="1"/>
        <v>1269.25</v>
      </c>
      <c r="U23" s="3">
        <f t="shared" si="2"/>
        <v>1</v>
      </c>
      <c r="V23" s="130" t="s">
        <v>35</v>
      </c>
    </row>
    <row r="24" spans="1:22" x14ac:dyDescent="0.35">
      <c r="A24" s="85" t="s">
        <v>23</v>
      </c>
      <c r="B24" s="86">
        <v>22744</v>
      </c>
      <c r="C24" s="86">
        <v>21830</v>
      </c>
      <c r="D24" s="86">
        <v>22101</v>
      </c>
      <c r="E24" s="86">
        <v>22074</v>
      </c>
      <c r="F24" s="86">
        <v>22535</v>
      </c>
      <c r="G24" s="86">
        <v>22703</v>
      </c>
      <c r="H24" s="86">
        <v>22955</v>
      </c>
      <c r="I24" s="86">
        <v>23043</v>
      </c>
      <c r="J24" s="86">
        <v>23419</v>
      </c>
      <c r="K24" s="86">
        <v>23210</v>
      </c>
      <c r="L24" s="86">
        <v>22725</v>
      </c>
      <c r="M24" s="86">
        <v>22404</v>
      </c>
      <c r="N24" s="86">
        <v>21895</v>
      </c>
      <c r="O24" s="86">
        <v>21886</v>
      </c>
      <c r="P24" s="86">
        <v>21227</v>
      </c>
      <c r="Q24" s="86">
        <v>21030</v>
      </c>
      <c r="R24" s="86"/>
      <c r="S24" s="86">
        <f t="shared" si="0"/>
        <v>357781</v>
      </c>
      <c r="T24" s="86">
        <f t="shared" si="1"/>
        <v>22361.3125</v>
      </c>
      <c r="U24" s="3">
        <f t="shared" si="2"/>
        <v>0</v>
      </c>
      <c r="V24" s="130" t="s">
        <v>36</v>
      </c>
    </row>
    <row r="25" spans="1:22" x14ac:dyDescent="0.35">
      <c r="A25" s="85" t="s">
        <v>24</v>
      </c>
      <c r="B25" s="86">
        <v>36602</v>
      </c>
      <c r="C25" s="86">
        <v>35646</v>
      </c>
      <c r="D25" s="86">
        <v>35179</v>
      </c>
      <c r="E25" s="86">
        <v>35408</v>
      </c>
      <c r="F25" s="86">
        <v>36273</v>
      </c>
      <c r="G25" s="86">
        <v>36409</v>
      </c>
      <c r="H25" s="86">
        <v>36294</v>
      </c>
      <c r="I25" s="86">
        <v>35764</v>
      </c>
      <c r="J25" s="86">
        <v>34602</v>
      </c>
      <c r="K25" s="86">
        <v>34360</v>
      </c>
      <c r="L25" s="86">
        <v>34263</v>
      </c>
      <c r="M25" s="86">
        <v>34134</v>
      </c>
      <c r="N25" s="86">
        <v>33830</v>
      </c>
      <c r="O25" s="86">
        <v>33406</v>
      </c>
      <c r="P25" s="86">
        <v>32522</v>
      </c>
      <c r="Q25" s="86">
        <v>32220</v>
      </c>
      <c r="R25" s="86"/>
      <c r="S25" s="86">
        <f t="shared" si="0"/>
        <v>556912</v>
      </c>
      <c r="T25" s="86">
        <f t="shared" si="1"/>
        <v>34807</v>
      </c>
      <c r="U25" s="3">
        <f t="shared" si="2"/>
        <v>0</v>
      </c>
      <c r="V25" s="130" t="s">
        <v>37</v>
      </c>
    </row>
    <row r="26" spans="1:22" x14ac:dyDescent="0.35">
      <c r="A26" s="85" t="s">
        <v>25</v>
      </c>
      <c r="B26" s="86">
        <v>22716</v>
      </c>
      <c r="C26" s="86">
        <v>22224</v>
      </c>
      <c r="D26" s="86">
        <v>22278</v>
      </c>
      <c r="E26" s="86">
        <v>22272</v>
      </c>
      <c r="F26" s="86">
        <v>22935</v>
      </c>
      <c r="G26" s="86">
        <v>22969</v>
      </c>
      <c r="H26" s="86">
        <v>23150</v>
      </c>
      <c r="I26" s="86">
        <v>23530</v>
      </c>
      <c r="J26" s="86">
        <v>23599</v>
      </c>
      <c r="K26" s="86">
        <v>23433</v>
      </c>
      <c r="L26" s="86">
        <v>23275</v>
      </c>
      <c r="M26" s="86">
        <v>23088</v>
      </c>
      <c r="N26" s="86">
        <v>22980</v>
      </c>
      <c r="O26" s="86">
        <v>23021</v>
      </c>
      <c r="P26" s="86">
        <v>21537</v>
      </c>
      <c r="Q26" s="86">
        <v>21363</v>
      </c>
      <c r="R26" s="86"/>
      <c r="S26" s="86">
        <f t="shared" si="0"/>
        <v>364370</v>
      </c>
      <c r="T26" s="86">
        <f t="shared" si="1"/>
        <v>22773.125</v>
      </c>
      <c r="U26" s="3">
        <f t="shared" si="2"/>
        <v>0</v>
      </c>
      <c r="V26" s="130" t="s">
        <v>38</v>
      </c>
    </row>
    <row r="27" spans="1:22" x14ac:dyDescent="0.35">
      <c r="A27" s="85" t="s">
        <v>26</v>
      </c>
      <c r="B27" s="86">
        <v>33627</v>
      </c>
      <c r="C27" s="86">
        <v>32167</v>
      </c>
      <c r="D27" s="86">
        <v>32597</v>
      </c>
      <c r="E27" s="86">
        <v>32940</v>
      </c>
      <c r="F27" s="86">
        <v>35012</v>
      </c>
      <c r="G27" s="86">
        <v>34980</v>
      </c>
      <c r="H27" s="86">
        <v>35454</v>
      </c>
      <c r="I27" s="86">
        <v>36147</v>
      </c>
      <c r="J27" s="86">
        <v>36551</v>
      </c>
      <c r="K27" s="86">
        <v>37206</v>
      </c>
      <c r="L27" s="86">
        <v>36708</v>
      </c>
      <c r="M27" s="86">
        <v>36040</v>
      </c>
      <c r="N27" s="86">
        <v>36459</v>
      </c>
      <c r="O27" s="86">
        <v>36664</v>
      </c>
      <c r="P27" s="86">
        <v>34860</v>
      </c>
      <c r="Q27" s="86">
        <v>34128</v>
      </c>
      <c r="R27" s="86"/>
      <c r="S27" s="86">
        <f t="shared" si="0"/>
        <v>561540</v>
      </c>
      <c r="T27" s="86">
        <f t="shared" si="1"/>
        <v>35096.25</v>
      </c>
      <c r="U27" s="3">
        <f t="shared" si="2"/>
        <v>1</v>
      </c>
      <c r="V27" s="130" t="s">
        <v>39</v>
      </c>
    </row>
    <row r="28" spans="1:22" x14ac:dyDescent="0.35">
      <c r="A28" s="85" t="s">
        <v>110</v>
      </c>
      <c r="B28" s="86">
        <v>3344</v>
      </c>
      <c r="C28" s="86">
        <v>3202</v>
      </c>
      <c r="D28" s="86">
        <v>3086</v>
      </c>
      <c r="E28" s="86">
        <v>3115</v>
      </c>
      <c r="F28" s="86">
        <v>3476</v>
      </c>
      <c r="G28" s="86">
        <v>3411</v>
      </c>
      <c r="H28" s="86">
        <v>3352</v>
      </c>
      <c r="I28" s="86">
        <v>3337</v>
      </c>
      <c r="J28" s="86">
        <v>3258</v>
      </c>
      <c r="K28" s="86">
        <v>3436</v>
      </c>
      <c r="L28" s="86">
        <v>4073</v>
      </c>
      <c r="M28" s="86">
        <v>4408</v>
      </c>
      <c r="N28" s="86">
        <v>4795</v>
      </c>
      <c r="O28" s="86">
        <v>4886</v>
      </c>
      <c r="P28" s="86">
        <v>3202</v>
      </c>
      <c r="Q28" s="86">
        <v>3287</v>
      </c>
      <c r="R28" s="86"/>
      <c r="S28" s="86">
        <f t="shared" si="0"/>
        <v>57668</v>
      </c>
      <c r="T28" s="86">
        <f t="shared" si="1"/>
        <v>3604.25</v>
      </c>
      <c r="U28" s="3">
        <f t="shared" si="2"/>
        <v>0</v>
      </c>
      <c r="V28" s="130" t="s">
        <v>40</v>
      </c>
    </row>
    <row r="29" spans="1:22" x14ac:dyDescent="0.35">
      <c r="A29" s="85" t="s">
        <v>28</v>
      </c>
      <c r="B29" s="86">
        <v>1771</v>
      </c>
      <c r="C29" s="86">
        <v>1728</v>
      </c>
      <c r="D29" s="86">
        <v>1707</v>
      </c>
      <c r="E29" s="86">
        <v>1741</v>
      </c>
      <c r="F29" s="86">
        <v>1599</v>
      </c>
      <c r="G29" s="86">
        <v>1610</v>
      </c>
      <c r="H29" s="86">
        <v>1577</v>
      </c>
      <c r="I29" s="86">
        <v>1612</v>
      </c>
      <c r="J29" s="86">
        <v>1568</v>
      </c>
      <c r="K29" s="86">
        <v>1554</v>
      </c>
      <c r="L29" s="86">
        <v>1557</v>
      </c>
      <c r="M29" s="86">
        <v>1516</v>
      </c>
      <c r="N29" s="86">
        <v>1522</v>
      </c>
      <c r="O29" s="86">
        <v>1536</v>
      </c>
      <c r="P29" s="86">
        <v>1513</v>
      </c>
      <c r="Q29" s="86">
        <v>1552</v>
      </c>
      <c r="R29" s="86"/>
      <c r="S29" s="86">
        <f t="shared" si="0"/>
        <v>25663</v>
      </c>
      <c r="T29" s="86">
        <f t="shared" si="1"/>
        <v>1603.9375</v>
      </c>
      <c r="U29" s="3">
        <f t="shared" si="2"/>
        <v>0</v>
      </c>
      <c r="V29" s="130" t="s">
        <v>41</v>
      </c>
    </row>
    <row r="30" spans="1:22" x14ac:dyDescent="0.35">
      <c r="A30" s="85" t="s">
        <v>29</v>
      </c>
      <c r="B30" s="86">
        <v>2207</v>
      </c>
      <c r="C30" s="86">
        <v>2210</v>
      </c>
      <c r="D30" s="86">
        <v>2247</v>
      </c>
      <c r="E30" s="86">
        <v>2258</v>
      </c>
      <c r="F30" s="86">
        <v>2342</v>
      </c>
      <c r="G30" s="86">
        <v>2282</v>
      </c>
      <c r="H30" s="86">
        <v>2296</v>
      </c>
      <c r="I30" s="86">
        <v>2231</v>
      </c>
      <c r="J30" s="86">
        <v>2220</v>
      </c>
      <c r="K30" s="86">
        <v>2204</v>
      </c>
      <c r="L30" s="86">
        <v>2245</v>
      </c>
      <c r="M30" s="86">
        <v>2280</v>
      </c>
      <c r="N30" s="86">
        <v>2252</v>
      </c>
      <c r="O30" s="86">
        <v>2274</v>
      </c>
      <c r="P30" s="86">
        <v>1996</v>
      </c>
      <c r="Q30" s="86">
        <v>1949</v>
      </c>
      <c r="R30" s="86"/>
      <c r="S30" s="86">
        <f t="shared" si="0"/>
        <v>35493</v>
      </c>
      <c r="T30" s="86">
        <f t="shared" si="1"/>
        <v>2218.3125</v>
      </c>
      <c r="U30" s="3">
        <f t="shared" si="2"/>
        <v>0</v>
      </c>
      <c r="V30" s="130" t="s">
        <v>42</v>
      </c>
    </row>
    <row r="31" spans="1:22" x14ac:dyDescent="0.35">
      <c r="A31" s="85" t="s">
        <v>30</v>
      </c>
      <c r="B31" s="86">
        <v>859</v>
      </c>
      <c r="C31" s="86">
        <v>719</v>
      </c>
      <c r="D31" s="86">
        <v>707</v>
      </c>
      <c r="E31" s="86">
        <v>703</v>
      </c>
      <c r="F31" s="86">
        <v>812</v>
      </c>
      <c r="G31" s="86">
        <v>839</v>
      </c>
      <c r="H31" s="86">
        <v>839</v>
      </c>
      <c r="I31" s="86">
        <v>801</v>
      </c>
      <c r="J31" s="86">
        <v>785</v>
      </c>
      <c r="K31" s="86">
        <v>764</v>
      </c>
      <c r="L31" s="86">
        <v>769</v>
      </c>
      <c r="M31" s="86">
        <v>763</v>
      </c>
      <c r="N31" s="86">
        <v>726</v>
      </c>
      <c r="O31" s="86">
        <v>762</v>
      </c>
      <c r="P31" s="86">
        <v>753</v>
      </c>
      <c r="Q31" s="86">
        <v>749</v>
      </c>
      <c r="R31" s="86"/>
      <c r="S31" s="86">
        <f t="shared" si="0"/>
        <v>12350</v>
      </c>
      <c r="T31" s="86">
        <f t="shared" si="1"/>
        <v>771.875</v>
      </c>
      <c r="U31" s="3">
        <f t="shared" si="2"/>
        <v>0</v>
      </c>
      <c r="V31" s="130" t="s">
        <v>45</v>
      </c>
    </row>
    <row r="32" spans="1:22" x14ac:dyDescent="0.35">
      <c r="A32" s="85" t="s">
        <v>31</v>
      </c>
      <c r="B32" s="86">
        <v>4468</v>
      </c>
      <c r="C32" s="86">
        <v>4492</v>
      </c>
      <c r="D32" s="86">
        <v>4431</v>
      </c>
      <c r="E32" s="86">
        <v>4539</v>
      </c>
      <c r="F32" s="86">
        <v>4607</v>
      </c>
      <c r="G32" s="86">
        <v>4596</v>
      </c>
      <c r="H32" s="86">
        <v>4547</v>
      </c>
      <c r="I32" s="86">
        <v>4481</v>
      </c>
      <c r="J32" s="86">
        <v>4435</v>
      </c>
      <c r="K32" s="86">
        <v>4388</v>
      </c>
      <c r="L32" s="86">
        <v>4423</v>
      </c>
      <c r="M32" s="86">
        <v>4410</v>
      </c>
      <c r="N32" s="86">
        <v>4362</v>
      </c>
      <c r="O32" s="86">
        <v>4337</v>
      </c>
      <c r="P32" s="86">
        <v>4286</v>
      </c>
      <c r="Q32" s="86">
        <v>4365</v>
      </c>
      <c r="R32" s="86"/>
      <c r="S32" s="86">
        <f t="shared" si="0"/>
        <v>71167</v>
      </c>
      <c r="T32" s="86">
        <f t="shared" si="1"/>
        <v>4447.9375</v>
      </c>
      <c r="U32" s="3">
        <f t="shared" si="2"/>
        <v>0</v>
      </c>
      <c r="V32" s="130" t="s">
        <v>47</v>
      </c>
    </row>
    <row r="33" spans="1:22" x14ac:dyDescent="0.35">
      <c r="A33" s="85" t="s">
        <v>32</v>
      </c>
      <c r="B33" s="86">
        <v>356</v>
      </c>
      <c r="C33" s="86">
        <v>292</v>
      </c>
      <c r="D33" s="86">
        <v>281</v>
      </c>
      <c r="E33" s="86">
        <v>286</v>
      </c>
      <c r="F33" s="86">
        <v>288</v>
      </c>
      <c r="G33" s="86">
        <v>258</v>
      </c>
      <c r="H33" s="86">
        <v>271</v>
      </c>
      <c r="I33" s="86">
        <v>273</v>
      </c>
      <c r="J33" s="86">
        <v>262</v>
      </c>
      <c r="K33" s="86">
        <v>282</v>
      </c>
      <c r="L33" s="86">
        <v>289</v>
      </c>
      <c r="M33" s="86">
        <v>296</v>
      </c>
      <c r="N33" s="86">
        <v>277</v>
      </c>
      <c r="O33" s="86">
        <v>272</v>
      </c>
      <c r="P33" s="86">
        <v>265</v>
      </c>
      <c r="Q33" s="86">
        <v>258</v>
      </c>
      <c r="R33" s="86"/>
      <c r="S33" s="86">
        <f t="shared" si="0"/>
        <v>4506</v>
      </c>
      <c r="T33" s="86">
        <f t="shared" si="1"/>
        <v>281.625</v>
      </c>
      <c r="U33" s="3">
        <f t="shared" si="2"/>
        <v>0</v>
      </c>
      <c r="V33" s="130" t="s">
        <v>51</v>
      </c>
    </row>
    <row r="34" spans="1:22" x14ac:dyDescent="0.35">
      <c r="A34" s="85" t="s">
        <v>33</v>
      </c>
      <c r="B34" s="86">
        <v>4253</v>
      </c>
      <c r="C34" s="86">
        <v>3467</v>
      </c>
      <c r="D34" s="86">
        <v>3357</v>
      </c>
      <c r="E34" s="86">
        <v>3322</v>
      </c>
      <c r="F34" s="86">
        <v>3729</v>
      </c>
      <c r="G34" s="86">
        <v>3747</v>
      </c>
      <c r="H34" s="86">
        <v>3768</v>
      </c>
      <c r="I34" s="86">
        <v>3777</v>
      </c>
      <c r="J34" s="86">
        <v>3858</v>
      </c>
      <c r="K34" s="86">
        <v>3860</v>
      </c>
      <c r="L34" s="86">
        <v>3806</v>
      </c>
      <c r="M34" s="86">
        <v>3710</v>
      </c>
      <c r="N34" s="86">
        <v>3653</v>
      </c>
      <c r="O34" s="86">
        <v>3664</v>
      </c>
      <c r="P34" s="86">
        <v>3353</v>
      </c>
      <c r="Q34" s="86">
        <v>3351</v>
      </c>
      <c r="R34" s="86"/>
      <c r="S34" s="86">
        <f t="shared" ref="S34:S65" si="3">SUM(B34:Q34)</f>
        <v>58675</v>
      </c>
      <c r="T34" s="86">
        <f t="shared" ref="T34:T65" si="4">AVERAGE(B34:Q34)</f>
        <v>3667.1875</v>
      </c>
      <c r="U34" s="3">
        <f t="shared" si="2"/>
        <v>0</v>
      </c>
      <c r="V34" s="130" t="s">
        <v>52</v>
      </c>
    </row>
    <row r="35" spans="1:22" x14ac:dyDescent="0.35">
      <c r="A35" s="85" t="s">
        <v>34</v>
      </c>
      <c r="B35" s="86">
        <v>14709</v>
      </c>
      <c r="C35" s="86">
        <v>13815</v>
      </c>
      <c r="D35" s="86">
        <v>13532</v>
      </c>
      <c r="E35" s="86">
        <v>13162</v>
      </c>
      <c r="F35" s="86">
        <v>14010</v>
      </c>
      <c r="G35" s="86">
        <v>14105</v>
      </c>
      <c r="H35" s="86">
        <v>13931</v>
      </c>
      <c r="I35" s="86">
        <v>13757</v>
      </c>
      <c r="J35" s="86">
        <v>13574</v>
      </c>
      <c r="K35" s="86">
        <v>13385</v>
      </c>
      <c r="L35" s="86">
        <v>13275</v>
      </c>
      <c r="M35" s="86">
        <v>13210</v>
      </c>
      <c r="N35" s="86">
        <v>13158</v>
      </c>
      <c r="O35" s="86">
        <v>12893</v>
      </c>
      <c r="P35" s="86">
        <v>13045</v>
      </c>
      <c r="Q35" s="86">
        <v>12898</v>
      </c>
      <c r="R35" s="86"/>
      <c r="S35" s="86">
        <f t="shared" si="3"/>
        <v>216459</v>
      </c>
      <c r="T35" s="86">
        <f t="shared" si="4"/>
        <v>13528.6875</v>
      </c>
      <c r="U35" s="3">
        <f t="shared" si="2"/>
        <v>0</v>
      </c>
      <c r="V35" s="130" t="s">
        <v>54</v>
      </c>
    </row>
    <row r="36" spans="1:22" x14ac:dyDescent="0.35">
      <c r="A36" s="85" t="s">
        <v>35</v>
      </c>
      <c r="B36" s="86">
        <v>67</v>
      </c>
      <c r="C36" s="86">
        <v>54</v>
      </c>
      <c r="D36" s="86">
        <v>40</v>
      </c>
      <c r="E36" s="86">
        <v>45</v>
      </c>
      <c r="F36" s="86">
        <v>83</v>
      </c>
      <c r="G36" s="86">
        <v>95</v>
      </c>
      <c r="H36" s="86">
        <v>83</v>
      </c>
      <c r="I36" s="86">
        <v>103</v>
      </c>
      <c r="J36" s="86">
        <v>86</v>
      </c>
      <c r="K36" s="86">
        <v>112</v>
      </c>
      <c r="L36" s="86">
        <v>113</v>
      </c>
      <c r="M36" s="86">
        <v>134</v>
      </c>
      <c r="N36" s="86">
        <v>152</v>
      </c>
      <c r="O36" s="86">
        <v>169</v>
      </c>
      <c r="P36" s="86">
        <v>64</v>
      </c>
      <c r="Q36" s="86">
        <v>57</v>
      </c>
      <c r="R36" s="86"/>
      <c r="S36" s="86">
        <f t="shared" si="3"/>
        <v>1457</v>
      </c>
      <c r="T36" s="86">
        <f t="shared" si="4"/>
        <v>91.0625</v>
      </c>
      <c r="U36" s="3">
        <f t="shared" si="2"/>
        <v>1</v>
      </c>
      <c r="V36" s="130" t="s">
        <v>55</v>
      </c>
    </row>
    <row r="37" spans="1:22" x14ac:dyDescent="0.35">
      <c r="A37" s="85" t="s">
        <v>36</v>
      </c>
      <c r="B37" s="86">
        <v>242628</v>
      </c>
      <c r="C37" s="86">
        <v>262895</v>
      </c>
      <c r="D37" s="86">
        <v>265372</v>
      </c>
      <c r="E37" s="86">
        <v>270550</v>
      </c>
      <c r="F37" s="86">
        <v>278831</v>
      </c>
      <c r="G37" s="86">
        <v>283361</v>
      </c>
      <c r="H37" s="86">
        <v>285998</v>
      </c>
      <c r="I37" s="86">
        <v>289324</v>
      </c>
      <c r="J37" s="86">
        <v>295039</v>
      </c>
      <c r="K37" s="86">
        <v>299453</v>
      </c>
      <c r="L37" s="86">
        <v>303137</v>
      </c>
      <c r="M37" s="86">
        <v>305225</v>
      </c>
      <c r="N37" s="86">
        <v>307412</v>
      </c>
      <c r="O37" s="86">
        <v>310569</v>
      </c>
      <c r="P37" s="86">
        <v>310639</v>
      </c>
      <c r="Q37" s="86">
        <v>314451</v>
      </c>
      <c r="R37" s="86"/>
      <c r="S37" s="86">
        <f t="shared" si="3"/>
        <v>4624884</v>
      </c>
      <c r="T37" s="86">
        <f t="shared" si="4"/>
        <v>289055.25</v>
      </c>
      <c r="U37" s="3">
        <f t="shared" si="2"/>
        <v>0</v>
      </c>
      <c r="V37" s="130" t="s">
        <v>56</v>
      </c>
    </row>
    <row r="38" spans="1:22" x14ac:dyDescent="0.35">
      <c r="A38" s="85" t="s">
        <v>37</v>
      </c>
      <c r="B38" s="86">
        <v>6550</v>
      </c>
      <c r="C38" s="86">
        <v>5781</v>
      </c>
      <c r="D38" s="86">
        <v>5701</v>
      </c>
      <c r="E38" s="86">
        <v>5674</v>
      </c>
      <c r="F38" s="86">
        <v>5915</v>
      </c>
      <c r="G38" s="86">
        <v>5882</v>
      </c>
      <c r="H38" s="86">
        <v>5777</v>
      </c>
      <c r="I38" s="86">
        <v>5723</v>
      </c>
      <c r="J38" s="86">
        <v>5753</v>
      </c>
      <c r="K38" s="86">
        <v>5724</v>
      </c>
      <c r="L38" s="86">
        <v>5711</v>
      </c>
      <c r="M38" s="86">
        <v>5859</v>
      </c>
      <c r="N38" s="86">
        <v>5877</v>
      </c>
      <c r="O38" s="86">
        <v>5951</v>
      </c>
      <c r="P38" s="86">
        <v>5596</v>
      </c>
      <c r="Q38" s="86">
        <v>5688</v>
      </c>
      <c r="R38" s="86"/>
      <c r="S38" s="86">
        <f t="shared" si="3"/>
        <v>93162</v>
      </c>
      <c r="T38" s="86">
        <f t="shared" si="4"/>
        <v>5822.625</v>
      </c>
      <c r="U38" s="3">
        <f t="shared" si="2"/>
        <v>0</v>
      </c>
      <c r="V38" s="130" t="s">
        <v>58</v>
      </c>
    </row>
    <row r="39" spans="1:22" x14ac:dyDescent="0.35">
      <c r="A39" s="85" t="s">
        <v>38</v>
      </c>
      <c r="B39" s="86">
        <v>4746</v>
      </c>
      <c r="C39" s="93">
        <v>4416</v>
      </c>
      <c r="D39" s="93">
        <v>4474</v>
      </c>
      <c r="E39" s="93">
        <v>4581</v>
      </c>
      <c r="F39" s="86">
        <v>4799</v>
      </c>
      <c r="G39" s="86">
        <v>4918</v>
      </c>
      <c r="H39" s="86">
        <v>5023</v>
      </c>
      <c r="I39" s="86">
        <v>5312</v>
      </c>
      <c r="J39" s="86">
        <v>5450</v>
      </c>
      <c r="K39" s="86">
        <v>5641</v>
      </c>
      <c r="L39" s="86">
        <v>5723</v>
      </c>
      <c r="M39" s="86">
        <v>5626</v>
      </c>
      <c r="N39" s="86">
        <v>5753</v>
      </c>
      <c r="O39" s="86">
        <v>7984</v>
      </c>
      <c r="P39" s="86">
        <v>5237</v>
      </c>
      <c r="Q39" s="86">
        <v>5211</v>
      </c>
      <c r="R39" s="86"/>
      <c r="S39" s="86">
        <f t="shared" si="3"/>
        <v>84894</v>
      </c>
      <c r="T39" s="86">
        <f t="shared" si="4"/>
        <v>5305.875</v>
      </c>
      <c r="U39" s="3">
        <f t="shared" si="2"/>
        <v>1</v>
      </c>
      <c r="V39" s="130" t="s">
        <v>60</v>
      </c>
    </row>
    <row r="40" spans="1:22" x14ac:dyDescent="0.35">
      <c r="A40" s="85" t="s">
        <v>39</v>
      </c>
      <c r="B40" s="86">
        <v>8205</v>
      </c>
      <c r="C40" s="86">
        <v>7806</v>
      </c>
      <c r="D40" s="86">
        <v>7873</v>
      </c>
      <c r="E40" s="86">
        <v>7980</v>
      </c>
      <c r="F40" s="86">
        <v>8283</v>
      </c>
      <c r="G40" s="86">
        <v>8278</v>
      </c>
      <c r="H40" s="86">
        <v>8281</v>
      </c>
      <c r="I40" s="86">
        <v>8267</v>
      </c>
      <c r="J40" s="86">
        <v>8200</v>
      </c>
      <c r="K40" s="86">
        <v>8341</v>
      </c>
      <c r="L40" s="86">
        <v>8172</v>
      </c>
      <c r="M40" s="86">
        <v>7957</v>
      </c>
      <c r="N40" s="86">
        <v>7987</v>
      </c>
      <c r="O40" s="86">
        <v>5771</v>
      </c>
      <c r="P40" s="86">
        <v>7630</v>
      </c>
      <c r="Q40" s="86">
        <v>7533</v>
      </c>
      <c r="R40" s="86"/>
      <c r="S40" s="86">
        <f t="shared" si="3"/>
        <v>126564</v>
      </c>
      <c r="T40" s="86">
        <f t="shared" si="4"/>
        <v>7910.25</v>
      </c>
      <c r="U40" s="3">
        <f t="shared" si="2"/>
        <v>0</v>
      </c>
      <c r="V40" s="130" t="s">
        <v>62</v>
      </c>
    </row>
    <row r="41" spans="1:22" x14ac:dyDescent="0.35">
      <c r="A41" s="85" t="s">
        <v>40</v>
      </c>
      <c r="B41" s="86">
        <v>2360</v>
      </c>
      <c r="C41" s="86">
        <v>2104</v>
      </c>
      <c r="D41" s="86">
        <v>2125</v>
      </c>
      <c r="E41" s="86">
        <v>2127</v>
      </c>
      <c r="F41" s="86">
        <v>2242</v>
      </c>
      <c r="G41" s="86">
        <v>2223</v>
      </c>
      <c r="H41" s="86">
        <v>2230</v>
      </c>
      <c r="I41" s="86">
        <v>2148</v>
      </c>
      <c r="J41" s="86">
        <v>2150</v>
      </c>
      <c r="K41" s="86">
        <v>2164</v>
      </c>
      <c r="L41" s="86">
        <v>2123</v>
      </c>
      <c r="M41" s="86">
        <v>2124</v>
      </c>
      <c r="N41" s="86">
        <v>2139</v>
      </c>
      <c r="O41" s="86">
        <v>2138</v>
      </c>
      <c r="P41" s="86">
        <v>1962</v>
      </c>
      <c r="Q41" s="86">
        <v>1982</v>
      </c>
      <c r="R41" s="86"/>
      <c r="S41" s="86">
        <f t="shared" si="3"/>
        <v>34341</v>
      </c>
      <c r="T41" s="86">
        <f t="shared" si="4"/>
        <v>2146.3125</v>
      </c>
      <c r="U41" s="3">
        <f t="shared" si="2"/>
        <v>0</v>
      </c>
      <c r="V41" s="130" t="s">
        <v>63</v>
      </c>
    </row>
    <row r="42" spans="1:22" x14ac:dyDescent="0.35">
      <c r="A42" s="85" t="s">
        <v>41</v>
      </c>
      <c r="B42" s="86">
        <v>116009</v>
      </c>
      <c r="C42" s="86">
        <v>126082</v>
      </c>
      <c r="D42" s="86">
        <v>129159</v>
      </c>
      <c r="E42" s="86">
        <v>132316</v>
      </c>
      <c r="F42" s="86">
        <v>136872</v>
      </c>
      <c r="G42" s="86">
        <v>140001</v>
      </c>
      <c r="H42" s="86">
        <v>146786</v>
      </c>
      <c r="I42" s="86">
        <v>151468</v>
      </c>
      <c r="J42" s="86">
        <v>155990</v>
      </c>
      <c r="K42" s="86">
        <v>161077</v>
      </c>
      <c r="L42" s="86">
        <v>162565</v>
      </c>
      <c r="M42" s="86">
        <v>165049</v>
      </c>
      <c r="N42" s="86">
        <v>172578</v>
      </c>
      <c r="O42" s="86">
        <v>176832</v>
      </c>
      <c r="P42" s="86">
        <v>169983</v>
      </c>
      <c r="Q42" s="86">
        <v>167969</v>
      </c>
      <c r="R42" s="86"/>
      <c r="S42" s="86">
        <f t="shared" si="3"/>
        <v>2410736</v>
      </c>
      <c r="T42" s="86">
        <f t="shared" si="4"/>
        <v>150671</v>
      </c>
      <c r="U42" s="3">
        <f t="shared" si="2"/>
        <v>1</v>
      </c>
      <c r="V42" s="130" t="s">
        <v>64</v>
      </c>
    </row>
    <row r="43" spans="1:22" x14ac:dyDescent="0.35">
      <c r="A43" s="85" t="s">
        <v>42</v>
      </c>
      <c r="B43" s="86">
        <v>9698</v>
      </c>
      <c r="C43" s="86">
        <v>9287</v>
      </c>
      <c r="D43" s="86">
        <v>9241</v>
      </c>
      <c r="E43" s="86">
        <v>9347</v>
      </c>
      <c r="F43" s="86">
        <v>9403</v>
      </c>
      <c r="G43" s="86">
        <v>9390</v>
      </c>
      <c r="H43" s="86">
        <v>9317</v>
      </c>
      <c r="I43" s="86">
        <v>8992</v>
      </c>
      <c r="J43" s="86">
        <v>9081</v>
      </c>
      <c r="K43" s="86">
        <v>9067</v>
      </c>
      <c r="L43" s="86">
        <v>8720</v>
      </c>
      <c r="M43" s="86">
        <v>8468</v>
      </c>
      <c r="N43" s="86">
        <v>8145</v>
      </c>
      <c r="O43" s="86">
        <v>8545</v>
      </c>
      <c r="P43" s="86">
        <v>8990</v>
      </c>
      <c r="Q43" s="86">
        <v>9070</v>
      </c>
      <c r="R43" s="86"/>
      <c r="S43" s="86">
        <f t="shared" si="3"/>
        <v>144761</v>
      </c>
      <c r="T43" s="86">
        <f t="shared" si="4"/>
        <v>9047.5625</v>
      </c>
      <c r="U43" s="3">
        <f t="shared" si="2"/>
        <v>0</v>
      </c>
      <c r="V43" s="130" t="s">
        <v>65</v>
      </c>
    </row>
    <row r="44" spans="1:22" x14ac:dyDescent="0.35">
      <c r="A44" s="85" t="s">
        <v>43</v>
      </c>
      <c r="B44" s="86">
        <v>20121</v>
      </c>
      <c r="C44" s="86">
        <v>19816</v>
      </c>
      <c r="D44" s="86">
        <v>20200</v>
      </c>
      <c r="E44" s="86">
        <v>20736</v>
      </c>
      <c r="F44" s="86">
        <v>21904</v>
      </c>
      <c r="G44" s="86">
        <v>22065</v>
      </c>
      <c r="H44" s="86">
        <v>22373</v>
      </c>
      <c r="I44" s="86">
        <v>22141</v>
      </c>
      <c r="J44" s="86">
        <v>22293</v>
      </c>
      <c r="K44" s="86">
        <v>22255</v>
      </c>
      <c r="L44" s="86">
        <v>22120</v>
      </c>
      <c r="M44" s="86">
        <v>22097</v>
      </c>
      <c r="N44" s="86">
        <v>21485</v>
      </c>
      <c r="O44" s="86">
        <v>20940</v>
      </c>
      <c r="P44" s="86">
        <v>21358</v>
      </c>
      <c r="Q44" s="86">
        <v>21118</v>
      </c>
      <c r="R44" s="86"/>
      <c r="S44" s="86">
        <f t="shared" si="3"/>
        <v>343022</v>
      </c>
      <c r="T44" s="86">
        <f t="shared" si="4"/>
        <v>21438.875</v>
      </c>
      <c r="U44" s="3">
        <f t="shared" si="2"/>
        <v>0</v>
      </c>
      <c r="V44" s="130" t="s">
        <v>66</v>
      </c>
    </row>
    <row r="45" spans="1:22" x14ac:dyDescent="0.35">
      <c r="A45" s="85" t="s">
        <v>44</v>
      </c>
      <c r="B45" s="86">
        <v>1426</v>
      </c>
      <c r="C45" s="86">
        <v>1278</v>
      </c>
      <c r="D45" s="86">
        <v>1270</v>
      </c>
      <c r="E45" s="86">
        <v>1282</v>
      </c>
      <c r="F45" s="86">
        <v>1205</v>
      </c>
      <c r="G45" s="86">
        <v>1211</v>
      </c>
      <c r="H45" s="86">
        <v>1195</v>
      </c>
      <c r="I45" s="86">
        <v>1193</v>
      </c>
      <c r="J45" s="86">
        <v>1153</v>
      </c>
      <c r="K45" s="86">
        <v>1148</v>
      </c>
      <c r="L45" s="86">
        <v>1160</v>
      </c>
      <c r="M45" s="86">
        <v>1230</v>
      </c>
      <c r="N45" s="86">
        <v>1234</v>
      </c>
      <c r="O45" s="86">
        <v>1200</v>
      </c>
      <c r="P45" s="86">
        <v>1063</v>
      </c>
      <c r="Q45" s="86">
        <v>1067</v>
      </c>
      <c r="R45" s="86"/>
      <c r="S45" s="86">
        <f t="shared" si="3"/>
        <v>19315</v>
      </c>
      <c r="T45" s="86">
        <f t="shared" si="4"/>
        <v>1207.1875</v>
      </c>
      <c r="U45" s="3">
        <f t="shared" si="2"/>
        <v>0</v>
      </c>
      <c r="V45" s="130" t="s">
        <v>68</v>
      </c>
    </row>
    <row r="46" spans="1:22" x14ac:dyDescent="0.35">
      <c r="A46" s="85" t="s">
        <v>45</v>
      </c>
      <c r="B46" s="86">
        <v>15802</v>
      </c>
      <c r="C46" s="86">
        <v>14580</v>
      </c>
      <c r="D46" s="86">
        <v>14909</v>
      </c>
      <c r="E46" s="86">
        <v>14917</v>
      </c>
      <c r="F46" s="86">
        <v>15216</v>
      </c>
      <c r="G46" s="86">
        <v>15125</v>
      </c>
      <c r="H46" s="86">
        <v>14906</v>
      </c>
      <c r="I46" s="86">
        <v>15074</v>
      </c>
      <c r="J46" s="86">
        <v>15105</v>
      </c>
      <c r="K46" s="86">
        <v>15107</v>
      </c>
      <c r="L46" s="86">
        <v>14993</v>
      </c>
      <c r="M46" s="86">
        <v>14770</v>
      </c>
      <c r="N46" s="86">
        <v>14751</v>
      </c>
      <c r="O46" s="86">
        <v>14714</v>
      </c>
      <c r="P46" s="86">
        <v>14738</v>
      </c>
      <c r="Q46" s="86">
        <v>14597</v>
      </c>
      <c r="R46" s="86"/>
      <c r="S46" s="86">
        <f t="shared" si="3"/>
        <v>239304</v>
      </c>
      <c r="T46" s="86">
        <f t="shared" si="4"/>
        <v>14956.5</v>
      </c>
      <c r="U46" s="3">
        <f t="shared" si="2"/>
        <v>0</v>
      </c>
      <c r="V46" s="130" t="s">
        <v>69</v>
      </c>
    </row>
    <row r="47" spans="1:22" x14ac:dyDescent="0.35">
      <c r="A47" s="85" t="s">
        <v>46</v>
      </c>
      <c r="B47" s="86">
        <v>9006</v>
      </c>
      <c r="C47" s="86">
        <v>9472</v>
      </c>
      <c r="D47" s="86">
        <v>9589</v>
      </c>
      <c r="E47" s="86">
        <v>9791</v>
      </c>
      <c r="F47" s="86">
        <v>10223</v>
      </c>
      <c r="G47" s="86">
        <v>10462</v>
      </c>
      <c r="H47" s="86">
        <v>10660</v>
      </c>
      <c r="I47" s="86">
        <v>10806</v>
      </c>
      <c r="J47" s="86">
        <v>10720</v>
      </c>
      <c r="K47" s="86">
        <v>10747</v>
      </c>
      <c r="L47" s="86">
        <v>10306</v>
      </c>
      <c r="M47" s="86">
        <v>10073</v>
      </c>
      <c r="N47" s="86">
        <v>9947</v>
      </c>
      <c r="O47" s="86">
        <v>9836</v>
      </c>
      <c r="P47" s="86">
        <v>10015</v>
      </c>
      <c r="Q47" s="86">
        <v>9782</v>
      </c>
      <c r="R47" s="86"/>
      <c r="S47" s="86">
        <f t="shared" si="3"/>
        <v>161435</v>
      </c>
      <c r="T47" s="86">
        <f t="shared" si="4"/>
        <v>10089.6875</v>
      </c>
      <c r="U47" s="3">
        <f t="shared" si="2"/>
        <v>0</v>
      </c>
      <c r="V47" s="130" t="s">
        <v>70</v>
      </c>
    </row>
    <row r="48" spans="1:22" x14ac:dyDescent="0.35">
      <c r="A48" s="85" t="s">
        <v>47</v>
      </c>
      <c r="B48" s="86">
        <v>16809</v>
      </c>
      <c r="C48" s="93">
        <v>15826</v>
      </c>
      <c r="D48" s="93">
        <v>15887</v>
      </c>
      <c r="E48" s="93">
        <v>16248</v>
      </c>
      <c r="F48" s="86">
        <v>15507</v>
      </c>
      <c r="G48" s="86">
        <v>15636</v>
      </c>
      <c r="H48" s="86">
        <v>15589</v>
      </c>
      <c r="I48" s="86">
        <v>15697</v>
      </c>
      <c r="J48" s="86">
        <v>15907</v>
      </c>
      <c r="K48" s="86">
        <v>16203</v>
      </c>
      <c r="L48" s="86">
        <v>15970</v>
      </c>
      <c r="M48" s="86">
        <v>15634</v>
      </c>
      <c r="N48" s="86">
        <v>15673</v>
      </c>
      <c r="O48" s="86">
        <v>15823</v>
      </c>
      <c r="P48" s="86">
        <v>15193</v>
      </c>
      <c r="Q48" s="86">
        <v>15118</v>
      </c>
      <c r="R48" s="86"/>
      <c r="S48" s="86">
        <f t="shared" si="3"/>
        <v>252720</v>
      </c>
      <c r="T48" s="86">
        <f t="shared" si="4"/>
        <v>15795</v>
      </c>
      <c r="U48" s="3">
        <f t="shared" si="2"/>
        <v>1</v>
      </c>
    </row>
    <row r="49" spans="1:21" x14ac:dyDescent="0.35">
      <c r="A49" s="85" t="s">
        <v>48</v>
      </c>
      <c r="B49" s="86">
        <v>113546</v>
      </c>
      <c r="C49" s="86">
        <v>120758</v>
      </c>
      <c r="D49" s="86">
        <v>121143</v>
      </c>
      <c r="E49" s="86">
        <v>121816</v>
      </c>
      <c r="F49" s="86">
        <v>121073</v>
      </c>
      <c r="G49" s="86">
        <v>122059</v>
      </c>
      <c r="H49" s="86">
        <v>122413</v>
      </c>
      <c r="I49" s="86">
        <v>121661</v>
      </c>
      <c r="J49" s="86">
        <v>122276</v>
      </c>
      <c r="K49" s="86">
        <v>121802</v>
      </c>
      <c r="L49" s="86">
        <v>120832</v>
      </c>
      <c r="M49" s="86">
        <v>120458</v>
      </c>
      <c r="N49" s="86">
        <v>119648</v>
      </c>
      <c r="O49" s="86">
        <v>117415</v>
      </c>
      <c r="P49" s="86">
        <v>118525</v>
      </c>
      <c r="Q49" s="86">
        <v>116547</v>
      </c>
      <c r="R49" s="86"/>
      <c r="S49" s="86">
        <f t="shared" si="3"/>
        <v>1921972</v>
      </c>
      <c r="T49" s="86">
        <f t="shared" si="4"/>
        <v>120123.25</v>
      </c>
      <c r="U49" s="3">
        <f t="shared" si="2"/>
        <v>0</v>
      </c>
    </row>
    <row r="50" spans="1:21" x14ac:dyDescent="0.35">
      <c r="A50" s="85" t="s">
        <v>49</v>
      </c>
      <c r="B50" s="86">
        <v>7304</v>
      </c>
      <c r="C50" s="86">
        <v>7569</v>
      </c>
      <c r="D50" s="86">
        <v>7527</v>
      </c>
      <c r="E50" s="86">
        <v>7470</v>
      </c>
      <c r="F50" s="86">
        <v>7818</v>
      </c>
      <c r="G50" s="86">
        <v>7724</v>
      </c>
      <c r="H50" s="86">
        <v>7506</v>
      </c>
      <c r="I50" s="86">
        <v>7201</v>
      </c>
      <c r="J50" s="86">
        <v>7040</v>
      </c>
      <c r="K50" s="86">
        <v>6876</v>
      </c>
      <c r="L50" s="86">
        <v>6958</v>
      </c>
      <c r="M50" s="86">
        <v>7156</v>
      </c>
      <c r="N50" s="86">
        <v>6948</v>
      </c>
      <c r="O50" s="86">
        <v>6704</v>
      </c>
      <c r="P50" s="86">
        <v>6131</v>
      </c>
      <c r="Q50" s="86">
        <v>6140</v>
      </c>
      <c r="R50" s="86"/>
      <c r="S50" s="86">
        <f t="shared" si="3"/>
        <v>114072</v>
      </c>
      <c r="T50" s="86">
        <f t="shared" si="4"/>
        <v>7129.5</v>
      </c>
      <c r="U50" s="3">
        <f t="shared" si="2"/>
        <v>0</v>
      </c>
    </row>
    <row r="51" spans="1:21" x14ac:dyDescent="0.35">
      <c r="A51" s="85" t="s">
        <v>50</v>
      </c>
      <c r="B51" s="86">
        <v>104312</v>
      </c>
      <c r="C51" s="86">
        <v>112775</v>
      </c>
      <c r="D51" s="86">
        <v>114291</v>
      </c>
      <c r="E51" s="86">
        <v>116483</v>
      </c>
      <c r="F51" s="86">
        <v>120725</v>
      </c>
      <c r="G51" s="86">
        <v>123542</v>
      </c>
      <c r="H51" s="86">
        <v>125022</v>
      </c>
      <c r="I51" s="86">
        <v>126474</v>
      </c>
      <c r="J51" s="86">
        <v>128684</v>
      </c>
      <c r="K51" s="86">
        <v>130269</v>
      </c>
      <c r="L51" s="86">
        <v>132501</v>
      </c>
      <c r="M51" s="86">
        <v>134442</v>
      </c>
      <c r="N51" s="86">
        <v>136271</v>
      </c>
      <c r="O51" s="86">
        <v>137713</v>
      </c>
      <c r="P51" s="86">
        <v>140753</v>
      </c>
      <c r="Q51" s="86">
        <v>143854</v>
      </c>
      <c r="R51" s="86"/>
      <c r="S51" s="86">
        <f t="shared" si="3"/>
        <v>2028111</v>
      </c>
      <c r="T51" s="86">
        <f t="shared" si="4"/>
        <v>126756.9375</v>
      </c>
      <c r="U51" s="3">
        <f t="shared" si="2"/>
        <v>0</v>
      </c>
    </row>
    <row r="52" spans="1:21" x14ac:dyDescent="0.35">
      <c r="A52" s="85" t="s">
        <v>51</v>
      </c>
      <c r="B52" s="86">
        <v>3326</v>
      </c>
      <c r="C52" s="86">
        <v>2989</v>
      </c>
      <c r="D52" s="86">
        <v>3022</v>
      </c>
      <c r="E52" s="86">
        <v>3014</v>
      </c>
      <c r="F52" s="86">
        <v>3367</v>
      </c>
      <c r="G52" s="86">
        <v>3385</v>
      </c>
      <c r="H52" s="86">
        <v>3466</v>
      </c>
      <c r="I52" s="86">
        <v>3601</v>
      </c>
      <c r="J52" s="86">
        <v>3746</v>
      </c>
      <c r="K52" s="86">
        <v>3792</v>
      </c>
      <c r="L52" s="86">
        <v>3608</v>
      </c>
      <c r="M52" s="86">
        <v>3710</v>
      </c>
      <c r="N52" s="86">
        <v>3741</v>
      </c>
      <c r="O52" s="86">
        <v>3849</v>
      </c>
      <c r="P52" s="86">
        <v>3385</v>
      </c>
      <c r="Q52" s="86">
        <v>3253</v>
      </c>
      <c r="R52" s="86"/>
      <c r="S52" s="86">
        <f t="shared" si="3"/>
        <v>55254</v>
      </c>
      <c r="T52" s="86">
        <f t="shared" si="4"/>
        <v>3453.375</v>
      </c>
      <c r="U52" s="3">
        <f t="shared" si="2"/>
        <v>0</v>
      </c>
    </row>
    <row r="53" spans="1:21" x14ac:dyDescent="0.35">
      <c r="A53" s="85" t="s">
        <v>52</v>
      </c>
      <c r="B53" s="86">
        <v>13137</v>
      </c>
      <c r="C53" s="93">
        <v>11104</v>
      </c>
      <c r="D53" s="93">
        <v>11011</v>
      </c>
      <c r="E53" s="93">
        <v>11046</v>
      </c>
      <c r="F53" s="86">
        <v>13813</v>
      </c>
      <c r="G53" s="86">
        <v>13761</v>
      </c>
      <c r="H53" s="86">
        <v>13982</v>
      </c>
      <c r="I53" s="86">
        <v>14077</v>
      </c>
      <c r="J53" s="86">
        <v>14349</v>
      </c>
      <c r="K53" s="86">
        <v>14732</v>
      </c>
      <c r="L53" s="86">
        <v>14921</v>
      </c>
      <c r="M53" s="86">
        <v>15281</v>
      </c>
      <c r="N53" s="86">
        <v>15695</v>
      </c>
      <c r="O53" s="86">
        <v>15976</v>
      </c>
      <c r="P53" s="86">
        <v>14748</v>
      </c>
      <c r="Q53" s="86">
        <v>14487</v>
      </c>
      <c r="R53" s="86"/>
      <c r="S53" s="86">
        <f t="shared" si="3"/>
        <v>222120</v>
      </c>
      <c r="T53" s="86">
        <f t="shared" si="4"/>
        <v>13882.5</v>
      </c>
      <c r="U53" s="3">
        <f t="shared" si="2"/>
        <v>1</v>
      </c>
    </row>
    <row r="54" spans="1:21" x14ac:dyDescent="0.35">
      <c r="A54" s="85" t="s">
        <v>53</v>
      </c>
      <c r="B54" s="86">
        <v>887</v>
      </c>
      <c r="C54" s="86">
        <v>843</v>
      </c>
      <c r="D54" s="86">
        <v>856</v>
      </c>
      <c r="E54" s="86">
        <v>878</v>
      </c>
      <c r="F54" s="86">
        <v>929</v>
      </c>
      <c r="G54" s="86">
        <v>833</v>
      </c>
      <c r="H54" s="86">
        <v>852</v>
      </c>
      <c r="I54" s="86">
        <v>831</v>
      </c>
      <c r="J54" s="86">
        <v>921</v>
      </c>
      <c r="K54" s="86">
        <v>916</v>
      </c>
      <c r="L54" s="86">
        <v>916</v>
      </c>
      <c r="M54" s="86">
        <v>938</v>
      </c>
      <c r="N54" s="86">
        <v>903</v>
      </c>
      <c r="O54" s="86">
        <v>854</v>
      </c>
      <c r="P54" s="86">
        <v>827</v>
      </c>
      <c r="Q54" s="86">
        <v>797</v>
      </c>
      <c r="R54" s="86"/>
      <c r="S54" s="86">
        <f t="shared" si="3"/>
        <v>13981</v>
      </c>
      <c r="T54" s="86">
        <f t="shared" si="4"/>
        <v>873.8125</v>
      </c>
      <c r="U54" s="3">
        <f t="shared" si="2"/>
        <v>0</v>
      </c>
    </row>
    <row r="55" spans="1:21" x14ac:dyDescent="0.35">
      <c r="A55" s="85" t="s">
        <v>54</v>
      </c>
      <c r="B55" s="86">
        <v>11495</v>
      </c>
      <c r="C55" s="86">
        <v>10322</v>
      </c>
      <c r="D55" s="86">
        <v>10250</v>
      </c>
      <c r="E55" s="86">
        <v>10170</v>
      </c>
      <c r="F55" s="86">
        <v>10506</v>
      </c>
      <c r="G55" s="86">
        <v>10561</v>
      </c>
      <c r="H55" s="86">
        <v>10422</v>
      </c>
      <c r="I55" s="86">
        <v>10302</v>
      </c>
      <c r="J55" s="86">
        <v>10416</v>
      </c>
      <c r="K55" s="86">
        <v>10551</v>
      </c>
      <c r="L55" s="86">
        <v>10448</v>
      </c>
      <c r="M55" s="86">
        <v>10266</v>
      </c>
      <c r="N55" s="86">
        <v>10234</v>
      </c>
      <c r="O55" s="86">
        <v>10264</v>
      </c>
      <c r="P55" s="86">
        <v>9900</v>
      </c>
      <c r="Q55" s="86">
        <v>9943</v>
      </c>
      <c r="R55" s="86"/>
      <c r="S55" s="86">
        <f t="shared" si="3"/>
        <v>166050</v>
      </c>
      <c r="T55" s="86">
        <f t="shared" si="4"/>
        <v>10378.125</v>
      </c>
      <c r="U55" s="3">
        <f t="shared" si="2"/>
        <v>0</v>
      </c>
    </row>
    <row r="56" spans="1:21" x14ac:dyDescent="0.35">
      <c r="A56" s="85" t="s">
        <v>55</v>
      </c>
      <c r="B56" s="86">
        <v>2935</v>
      </c>
      <c r="C56" s="86">
        <v>2746</v>
      </c>
      <c r="D56" s="86">
        <v>2731</v>
      </c>
      <c r="E56" s="86">
        <v>2731</v>
      </c>
      <c r="F56" s="86">
        <v>3461</v>
      </c>
      <c r="G56" s="86">
        <v>3305</v>
      </c>
      <c r="H56" s="86">
        <v>3256</v>
      </c>
      <c r="I56" s="86">
        <v>3206</v>
      </c>
      <c r="J56" s="86">
        <v>3159</v>
      </c>
      <c r="K56" s="86">
        <v>3211</v>
      </c>
      <c r="L56" s="86">
        <v>3056</v>
      </c>
      <c r="M56" s="86">
        <v>3001</v>
      </c>
      <c r="N56" s="86">
        <v>2895</v>
      </c>
      <c r="O56" s="86">
        <v>2793</v>
      </c>
      <c r="P56" s="86">
        <v>2451</v>
      </c>
      <c r="Q56" s="86">
        <v>2429</v>
      </c>
      <c r="R56" s="86"/>
      <c r="S56" s="86">
        <f t="shared" si="3"/>
        <v>47366</v>
      </c>
      <c r="T56" s="86">
        <f t="shared" si="4"/>
        <v>2960.375</v>
      </c>
      <c r="U56" s="3">
        <f t="shared" si="2"/>
        <v>0</v>
      </c>
    </row>
    <row r="57" spans="1:21" x14ac:dyDescent="0.35">
      <c r="A57" s="85" t="s">
        <v>56</v>
      </c>
      <c r="B57" s="86">
        <v>16361</v>
      </c>
      <c r="C57" s="86">
        <v>16039</v>
      </c>
      <c r="D57" s="86">
        <v>16022</v>
      </c>
      <c r="E57" s="86">
        <v>16222</v>
      </c>
      <c r="F57" s="86">
        <v>16921</v>
      </c>
      <c r="G57" s="86">
        <v>16891</v>
      </c>
      <c r="H57" s="86">
        <v>17117</v>
      </c>
      <c r="I57" s="86">
        <v>17302</v>
      </c>
      <c r="J57" s="86">
        <v>17356</v>
      </c>
      <c r="K57" s="86">
        <v>17615</v>
      </c>
      <c r="L57" s="86">
        <v>17333</v>
      </c>
      <c r="M57" s="86">
        <v>17050</v>
      </c>
      <c r="N57" s="86">
        <v>16866</v>
      </c>
      <c r="O57" s="86">
        <v>16703</v>
      </c>
      <c r="P57" s="86">
        <v>16932</v>
      </c>
      <c r="Q57" s="86">
        <v>16824</v>
      </c>
      <c r="R57" s="86"/>
      <c r="S57" s="86">
        <f t="shared" si="3"/>
        <v>269554</v>
      </c>
      <c r="T57" s="86">
        <f t="shared" si="4"/>
        <v>16847.125</v>
      </c>
      <c r="U57" s="3">
        <f t="shared" si="2"/>
        <v>0</v>
      </c>
    </row>
    <row r="58" spans="1:21" x14ac:dyDescent="0.35">
      <c r="A58" s="85" t="s">
        <v>57</v>
      </c>
      <c r="B58" s="86">
        <v>3186</v>
      </c>
      <c r="C58" s="86">
        <v>2891</v>
      </c>
      <c r="D58" s="86">
        <v>2941</v>
      </c>
      <c r="E58" s="86">
        <v>2913</v>
      </c>
      <c r="F58" s="86">
        <v>3034</v>
      </c>
      <c r="G58" s="86">
        <v>3040</v>
      </c>
      <c r="H58" s="86">
        <v>3057</v>
      </c>
      <c r="I58" s="86">
        <v>3093</v>
      </c>
      <c r="J58" s="86">
        <v>3077</v>
      </c>
      <c r="K58" s="86">
        <v>3072</v>
      </c>
      <c r="L58" s="86">
        <v>3068</v>
      </c>
      <c r="M58" s="86">
        <v>3067</v>
      </c>
      <c r="N58" s="86">
        <v>3079</v>
      </c>
      <c r="O58" s="86">
        <v>3022</v>
      </c>
      <c r="P58" s="86">
        <v>2782</v>
      </c>
      <c r="Q58" s="86">
        <v>2798</v>
      </c>
      <c r="R58" s="86"/>
      <c r="S58" s="86">
        <f t="shared" si="3"/>
        <v>48120</v>
      </c>
      <c r="T58" s="86">
        <f t="shared" si="4"/>
        <v>3007.5</v>
      </c>
      <c r="U58" s="3">
        <f t="shared" si="2"/>
        <v>0</v>
      </c>
    </row>
    <row r="59" spans="1:21" x14ac:dyDescent="0.35">
      <c r="A59" s="85" t="s">
        <v>58</v>
      </c>
      <c r="B59" s="86">
        <v>1393</v>
      </c>
      <c r="C59" s="86">
        <v>1219</v>
      </c>
      <c r="D59" s="86">
        <v>1249</v>
      </c>
      <c r="E59" s="86">
        <v>1259</v>
      </c>
      <c r="F59" s="86">
        <v>1143</v>
      </c>
      <c r="G59" s="86">
        <v>1166</v>
      </c>
      <c r="H59" s="86">
        <v>1183</v>
      </c>
      <c r="I59" s="86">
        <v>1219</v>
      </c>
      <c r="J59" s="86">
        <v>1352</v>
      </c>
      <c r="K59" s="86">
        <v>1352</v>
      </c>
      <c r="L59" s="86">
        <v>1367</v>
      </c>
      <c r="M59" s="86">
        <v>1295</v>
      </c>
      <c r="N59" s="86">
        <v>1311</v>
      </c>
      <c r="O59" s="86">
        <v>1291</v>
      </c>
      <c r="P59" s="86">
        <v>1372</v>
      </c>
      <c r="Q59" s="86">
        <v>1381</v>
      </c>
      <c r="R59" s="86"/>
      <c r="S59" s="86">
        <f t="shared" si="3"/>
        <v>20552</v>
      </c>
      <c r="T59" s="86">
        <f t="shared" si="4"/>
        <v>1284.5</v>
      </c>
      <c r="U59" s="3">
        <f t="shared" si="2"/>
        <v>0</v>
      </c>
    </row>
    <row r="60" spans="1:21" x14ac:dyDescent="0.35">
      <c r="A60" s="85" t="s">
        <v>59</v>
      </c>
      <c r="B60" s="86">
        <v>1693</v>
      </c>
      <c r="C60" s="86">
        <v>1376</v>
      </c>
      <c r="D60" s="86">
        <v>1384</v>
      </c>
      <c r="E60" s="86">
        <v>1354</v>
      </c>
      <c r="F60" s="86">
        <v>1495</v>
      </c>
      <c r="G60" s="86">
        <v>1479</v>
      </c>
      <c r="H60" s="86">
        <v>1470</v>
      </c>
      <c r="I60" s="86">
        <v>1430</v>
      </c>
      <c r="J60" s="86">
        <v>1403</v>
      </c>
      <c r="K60" s="86">
        <v>1410</v>
      </c>
      <c r="L60" s="86">
        <v>1426</v>
      </c>
      <c r="M60" s="86">
        <v>1388</v>
      </c>
      <c r="N60" s="86">
        <v>1362</v>
      </c>
      <c r="O60" s="86">
        <v>1350</v>
      </c>
      <c r="P60" s="86">
        <v>1245</v>
      </c>
      <c r="Q60" s="86">
        <v>1217</v>
      </c>
      <c r="R60" s="86"/>
      <c r="S60" s="86">
        <f t="shared" si="3"/>
        <v>22482</v>
      </c>
      <c r="T60" s="86">
        <f t="shared" si="4"/>
        <v>1405.125</v>
      </c>
      <c r="U60" s="3">
        <f t="shared" si="2"/>
        <v>0</v>
      </c>
    </row>
    <row r="61" spans="1:21" x14ac:dyDescent="0.35">
      <c r="A61" s="85" t="s">
        <v>60</v>
      </c>
      <c r="B61" s="86">
        <v>4077</v>
      </c>
      <c r="C61" s="86">
        <v>4294</v>
      </c>
      <c r="D61" s="86">
        <v>4311</v>
      </c>
      <c r="E61" s="86">
        <v>4273</v>
      </c>
      <c r="F61" s="86">
        <v>4128</v>
      </c>
      <c r="G61" s="86">
        <v>4011</v>
      </c>
      <c r="H61" s="86">
        <v>3939</v>
      </c>
      <c r="I61" s="86">
        <v>4006</v>
      </c>
      <c r="J61" s="86">
        <v>3971</v>
      </c>
      <c r="K61" s="86">
        <v>3913</v>
      </c>
      <c r="L61" s="86">
        <v>3869</v>
      </c>
      <c r="M61" s="86">
        <v>3767</v>
      </c>
      <c r="N61" s="86">
        <v>3758</v>
      </c>
      <c r="O61" s="86">
        <v>3776</v>
      </c>
      <c r="P61" s="86">
        <v>3372</v>
      </c>
      <c r="Q61" s="86">
        <v>3319</v>
      </c>
      <c r="R61" s="86"/>
      <c r="S61" s="86">
        <f t="shared" si="3"/>
        <v>62784</v>
      </c>
      <c r="T61" s="86">
        <f t="shared" si="4"/>
        <v>3924</v>
      </c>
      <c r="U61" s="3">
        <f t="shared" si="2"/>
        <v>0</v>
      </c>
    </row>
    <row r="62" spans="1:21" x14ac:dyDescent="0.35">
      <c r="A62" s="85" t="s">
        <v>61</v>
      </c>
      <c r="B62" s="86">
        <v>8378</v>
      </c>
      <c r="C62" s="86">
        <v>7631</v>
      </c>
      <c r="D62" s="86">
        <v>7555</v>
      </c>
      <c r="E62" s="86">
        <v>7424</v>
      </c>
      <c r="F62" s="86">
        <v>7854</v>
      </c>
      <c r="G62" s="86">
        <v>7819</v>
      </c>
      <c r="H62" s="86">
        <v>7880</v>
      </c>
      <c r="I62" s="86">
        <v>7763</v>
      </c>
      <c r="J62" s="86">
        <v>7584</v>
      </c>
      <c r="K62" s="86">
        <v>7533</v>
      </c>
      <c r="L62" s="86">
        <v>7466</v>
      </c>
      <c r="M62" s="86">
        <v>7515</v>
      </c>
      <c r="N62" s="86">
        <v>7462</v>
      </c>
      <c r="O62" s="86">
        <v>7397</v>
      </c>
      <c r="P62" s="86">
        <v>6971</v>
      </c>
      <c r="Q62" s="86">
        <v>7008</v>
      </c>
      <c r="R62" s="86"/>
      <c r="S62" s="86">
        <f t="shared" si="3"/>
        <v>121240</v>
      </c>
      <c r="T62" s="86">
        <f t="shared" si="4"/>
        <v>7577.5</v>
      </c>
      <c r="U62" s="3">
        <f t="shared" si="2"/>
        <v>0</v>
      </c>
    </row>
    <row r="63" spans="1:21" x14ac:dyDescent="0.35">
      <c r="A63" s="85" t="s">
        <v>62</v>
      </c>
      <c r="B63" s="86">
        <v>126555</v>
      </c>
      <c r="C63" s="86">
        <v>126542</v>
      </c>
      <c r="D63" s="86">
        <v>126651</v>
      </c>
      <c r="E63" s="86">
        <v>127683</v>
      </c>
      <c r="F63" s="86">
        <v>131506</v>
      </c>
      <c r="G63" s="86">
        <v>132747</v>
      </c>
      <c r="H63" s="86">
        <v>133984</v>
      </c>
      <c r="I63" s="86">
        <v>134117</v>
      </c>
      <c r="J63" s="86">
        <v>135044</v>
      </c>
      <c r="K63" s="86">
        <v>136051</v>
      </c>
      <c r="L63" s="86">
        <v>136535</v>
      </c>
      <c r="M63" s="86">
        <v>136290</v>
      </c>
      <c r="N63" s="86">
        <v>137640</v>
      </c>
      <c r="O63" s="86">
        <v>138034</v>
      </c>
      <c r="P63" s="86">
        <v>143208</v>
      </c>
      <c r="Q63" s="86">
        <v>143326</v>
      </c>
      <c r="R63" s="86"/>
      <c r="S63" s="86">
        <f t="shared" si="3"/>
        <v>2145913</v>
      </c>
      <c r="T63" s="86">
        <f t="shared" si="4"/>
        <v>134119.5625</v>
      </c>
      <c r="U63" s="3">
        <f t="shared" si="2"/>
        <v>0</v>
      </c>
    </row>
    <row r="64" spans="1:21" x14ac:dyDescent="0.35">
      <c r="A64" s="85" t="s">
        <v>63</v>
      </c>
      <c r="B64" s="86">
        <v>1081</v>
      </c>
      <c r="C64" s="86">
        <v>917</v>
      </c>
      <c r="D64" s="86">
        <v>919</v>
      </c>
      <c r="E64" s="86">
        <v>969</v>
      </c>
      <c r="F64" s="86">
        <v>984</v>
      </c>
      <c r="G64" s="86">
        <v>953</v>
      </c>
      <c r="H64" s="86">
        <v>924</v>
      </c>
      <c r="I64" s="86">
        <v>903</v>
      </c>
      <c r="J64" s="86">
        <v>893</v>
      </c>
      <c r="K64" s="86">
        <v>837</v>
      </c>
      <c r="L64" s="86">
        <v>812</v>
      </c>
      <c r="M64" s="86">
        <v>810</v>
      </c>
      <c r="N64" s="86">
        <v>823</v>
      </c>
      <c r="O64" s="86">
        <v>776</v>
      </c>
      <c r="P64" s="86">
        <v>760</v>
      </c>
      <c r="Q64" s="86">
        <v>724</v>
      </c>
      <c r="R64" s="86"/>
      <c r="S64" s="86">
        <f t="shared" si="3"/>
        <v>14085</v>
      </c>
      <c r="T64" s="86">
        <f t="shared" si="4"/>
        <v>880.3125</v>
      </c>
      <c r="U64" s="3">
        <f t="shared" si="2"/>
        <v>1</v>
      </c>
    </row>
    <row r="65" spans="1:21" x14ac:dyDescent="0.35">
      <c r="A65" s="85" t="s">
        <v>64</v>
      </c>
      <c r="B65" s="86">
        <v>12761</v>
      </c>
      <c r="C65" s="86">
        <v>12141</v>
      </c>
      <c r="D65" s="86">
        <v>12083</v>
      </c>
      <c r="E65" s="86">
        <v>12142</v>
      </c>
      <c r="F65" s="86">
        <v>12651</v>
      </c>
      <c r="G65" s="86">
        <v>12648</v>
      </c>
      <c r="H65" s="86">
        <v>12614</v>
      </c>
      <c r="I65" s="86">
        <v>12743</v>
      </c>
      <c r="J65" s="86">
        <v>12773</v>
      </c>
      <c r="K65" s="86">
        <v>12739</v>
      </c>
      <c r="L65" s="86">
        <v>12799</v>
      </c>
      <c r="M65" s="86">
        <v>12715</v>
      </c>
      <c r="N65" s="86">
        <v>12287</v>
      </c>
      <c r="O65" s="86">
        <v>12337</v>
      </c>
      <c r="P65" s="86">
        <v>11831</v>
      </c>
      <c r="Q65" s="86">
        <v>11754</v>
      </c>
      <c r="R65" s="86"/>
      <c r="S65" s="86">
        <f t="shared" si="3"/>
        <v>199018</v>
      </c>
      <c r="T65" s="86">
        <f t="shared" si="4"/>
        <v>12438.625</v>
      </c>
      <c r="U65" s="3">
        <f t="shared" si="2"/>
        <v>0</v>
      </c>
    </row>
    <row r="66" spans="1:21" x14ac:dyDescent="0.35">
      <c r="A66" s="85" t="s">
        <v>65</v>
      </c>
      <c r="B66" s="86">
        <v>104010</v>
      </c>
      <c r="C66" s="86">
        <v>106517</v>
      </c>
      <c r="D66" s="86">
        <v>107445</v>
      </c>
      <c r="E66" s="86">
        <v>108378</v>
      </c>
      <c r="F66" s="86">
        <v>110224</v>
      </c>
      <c r="G66" s="86">
        <v>111832</v>
      </c>
      <c r="H66" s="86">
        <v>113494</v>
      </c>
      <c r="I66" s="86">
        <v>114954</v>
      </c>
      <c r="J66" s="86">
        <v>116881</v>
      </c>
      <c r="K66" s="86">
        <v>118105</v>
      </c>
      <c r="L66" s="86">
        <v>118386</v>
      </c>
      <c r="M66" s="86">
        <v>118019</v>
      </c>
      <c r="N66" s="86">
        <v>118189</v>
      </c>
      <c r="O66" s="86">
        <v>119200</v>
      </c>
      <c r="P66" s="86">
        <v>120003</v>
      </c>
      <c r="Q66" s="86">
        <v>119411</v>
      </c>
      <c r="R66" s="86"/>
      <c r="S66" s="86">
        <f t="shared" ref="S66:S71" si="5">SUM(B66:Q66)</f>
        <v>1825048</v>
      </c>
      <c r="T66" s="86">
        <f t="shared" ref="T66:T71" si="6">AVERAGE(B66:Q66)</f>
        <v>114065.5</v>
      </c>
      <c r="U66" s="3">
        <f t="shared" si="2"/>
        <v>0</v>
      </c>
    </row>
    <row r="67" spans="1:21" x14ac:dyDescent="0.35">
      <c r="A67" s="85" t="s">
        <v>66</v>
      </c>
      <c r="B67" s="86">
        <v>3404</v>
      </c>
      <c r="C67" s="93">
        <v>2976</v>
      </c>
      <c r="D67" s="93">
        <v>3067</v>
      </c>
      <c r="E67" s="93">
        <v>3130</v>
      </c>
      <c r="F67" s="86">
        <v>3355</v>
      </c>
      <c r="G67" s="86">
        <v>3294</v>
      </c>
      <c r="H67" s="86">
        <v>3271</v>
      </c>
      <c r="I67" s="86">
        <v>3372</v>
      </c>
      <c r="J67" s="86">
        <v>3465</v>
      </c>
      <c r="K67" s="86">
        <v>3651</v>
      </c>
      <c r="L67" s="86">
        <v>3673</v>
      </c>
      <c r="M67" s="86">
        <v>3663</v>
      </c>
      <c r="N67" s="86">
        <v>3671</v>
      </c>
      <c r="O67" s="86">
        <v>3657</v>
      </c>
      <c r="P67" s="86">
        <v>3308</v>
      </c>
      <c r="Q67" s="86">
        <v>3265</v>
      </c>
      <c r="R67" s="86"/>
      <c r="S67" s="86">
        <f t="shared" si="5"/>
        <v>54222</v>
      </c>
      <c r="T67" s="86">
        <f t="shared" si="6"/>
        <v>3388.875</v>
      </c>
      <c r="U67" s="3">
        <f t="shared" ref="U67:U71" si="7">COUNTIF(V$3:V$19,A67)</f>
        <v>1</v>
      </c>
    </row>
    <row r="68" spans="1:21" x14ac:dyDescent="0.35">
      <c r="A68" s="85" t="s">
        <v>67</v>
      </c>
      <c r="B68" s="86">
        <v>44856</v>
      </c>
      <c r="C68" s="86">
        <v>47521</v>
      </c>
      <c r="D68" s="86">
        <v>47705</v>
      </c>
      <c r="E68" s="86">
        <v>48165</v>
      </c>
      <c r="F68" s="86">
        <v>48879</v>
      </c>
      <c r="G68" s="86">
        <v>48867</v>
      </c>
      <c r="H68" s="86">
        <v>48693</v>
      </c>
      <c r="I68" s="86">
        <v>48623</v>
      </c>
      <c r="J68" s="86">
        <v>48916</v>
      </c>
      <c r="K68" s="86">
        <v>48988</v>
      </c>
      <c r="L68" s="86">
        <v>48881</v>
      </c>
      <c r="M68" s="86">
        <v>49205</v>
      </c>
      <c r="N68" s="86">
        <v>49208</v>
      </c>
      <c r="O68" s="86">
        <v>49025</v>
      </c>
      <c r="P68" s="86">
        <v>47586</v>
      </c>
      <c r="Q68" s="86">
        <v>47564</v>
      </c>
      <c r="R68" s="86"/>
      <c r="S68" s="86">
        <f t="shared" si="5"/>
        <v>772682</v>
      </c>
      <c r="T68" s="86">
        <f t="shared" si="6"/>
        <v>48292.625</v>
      </c>
      <c r="U68" s="3">
        <f t="shared" si="7"/>
        <v>0</v>
      </c>
    </row>
    <row r="69" spans="1:21" x14ac:dyDescent="0.35">
      <c r="A69" s="85" t="s">
        <v>68</v>
      </c>
      <c r="B69" s="86">
        <v>10909</v>
      </c>
      <c r="C69" s="93">
        <v>10145</v>
      </c>
      <c r="D69" s="93">
        <v>10454</v>
      </c>
      <c r="E69" s="93">
        <v>10528</v>
      </c>
      <c r="F69" s="86">
        <v>10658</v>
      </c>
      <c r="G69" s="86">
        <v>10686</v>
      </c>
      <c r="H69" s="86">
        <v>10865</v>
      </c>
      <c r="I69" s="86">
        <v>11238</v>
      </c>
      <c r="J69" s="86">
        <v>11613</v>
      </c>
      <c r="K69" s="86">
        <v>11721</v>
      </c>
      <c r="L69" s="86">
        <v>11600</v>
      </c>
      <c r="M69" s="86">
        <v>11472</v>
      </c>
      <c r="N69" s="86">
        <v>11720</v>
      </c>
      <c r="O69" s="86">
        <v>11998</v>
      </c>
      <c r="P69" s="86">
        <v>11644</v>
      </c>
      <c r="Q69" s="86">
        <v>11194</v>
      </c>
      <c r="R69" s="86"/>
      <c r="S69" s="86">
        <f t="shared" si="5"/>
        <v>178445</v>
      </c>
      <c r="T69" s="86">
        <f t="shared" si="6"/>
        <v>11152.8125</v>
      </c>
      <c r="U69" s="3">
        <f t="shared" si="7"/>
        <v>1</v>
      </c>
    </row>
    <row r="70" spans="1:21" x14ac:dyDescent="0.35">
      <c r="A70" s="85" t="s">
        <v>69</v>
      </c>
      <c r="B70" s="86">
        <v>7173</v>
      </c>
      <c r="C70" s="94">
        <v>6537</v>
      </c>
      <c r="D70" s="94">
        <v>6734</v>
      </c>
      <c r="E70" s="94">
        <v>6772</v>
      </c>
      <c r="F70" s="86">
        <v>7110</v>
      </c>
      <c r="G70" s="86">
        <v>7139</v>
      </c>
      <c r="H70" s="86">
        <v>7336</v>
      </c>
      <c r="I70" s="86">
        <v>7601</v>
      </c>
      <c r="J70" s="86">
        <v>7798</v>
      </c>
      <c r="K70" s="86">
        <v>8005</v>
      </c>
      <c r="L70" s="86">
        <v>7893</v>
      </c>
      <c r="M70" s="86">
        <v>7574</v>
      </c>
      <c r="N70" s="86">
        <v>7720</v>
      </c>
      <c r="O70" s="86">
        <v>8010</v>
      </c>
      <c r="P70" s="86">
        <v>7791</v>
      </c>
      <c r="Q70" s="86">
        <v>7415</v>
      </c>
      <c r="R70" s="86"/>
      <c r="S70" s="86">
        <f t="shared" si="5"/>
        <v>118608</v>
      </c>
      <c r="T70" s="86">
        <f t="shared" si="6"/>
        <v>7413</v>
      </c>
      <c r="U70" s="3">
        <f t="shared" si="7"/>
        <v>1</v>
      </c>
    </row>
    <row r="71" spans="1:21" x14ac:dyDescent="0.35">
      <c r="A71" s="85" t="s">
        <v>70</v>
      </c>
      <c r="B71" s="86">
        <v>7322</v>
      </c>
      <c r="C71" s="94">
        <v>7427</v>
      </c>
      <c r="D71" s="94">
        <v>7590</v>
      </c>
      <c r="E71" s="94">
        <v>7698</v>
      </c>
      <c r="F71" s="86">
        <v>7845</v>
      </c>
      <c r="G71" s="86">
        <v>7986</v>
      </c>
      <c r="H71" s="86">
        <v>8038</v>
      </c>
      <c r="I71" s="86">
        <v>8168</v>
      </c>
      <c r="J71" s="86">
        <v>8326</v>
      </c>
      <c r="K71" s="86">
        <v>8546</v>
      </c>
      <c r="L71" s="86">
        <v>8488</v>
      </c>
      <c r="M71" s="86">
        <v>8568</v>
      </c>
      <c r="N71" s="86">
        <v>8591</v>
      </c>
      <c r="O71" s="86">
        <v>8713</v>
      </c>
      <c r="P71" s="86">
        <v>7694</v>
      </c>
      <c r="Q71" s="86">
        <v>7607</v>
      </c>
      <c r="R71" s="86"/>
      <c r="S71" s="86">
        <f t="shared" si="5"/>
        <v>128607</v>
      </c>
      <c r="T71" s="86">
        <f t="shared" si="6"/>
        <v>8037.9375</v>
      </c>
      <c r="U71" s="3">
        <f t="shared" si="7"/>
        <v>0</v>
      </c>
    </row>
    <row r="72" spans="1:21" x14ac:dyDescent="0.35">
      <c r="A72" s="85"/>
      <c r="B72" s="86"/>
      <c r="C72" s="94"/>
      <c r="D72" s="94"/>
      <c r="E72" s="94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R72" s="86"/>
      <c r="S72" s="86"/>
      <c r="T72" s="86"/>
    </row>
    <row r="73" spans="1:21" x14ac:dyDescent="0.35">
      <c r="A73" s="85" t="s">
        <v>128</v>
      </c>
      <c r="B73" s="86">
        <f>SUM(B2:B71)</f>
        <v>1452019</v>
      </c>
      <c r="C73" s="86">
        <f t="shared" ref="C73:T73" si="8">SUM(C2:C71)</f>
        <v>1486168</v>
      </c>
      <c r="D73" s="86">
        <f t="shared" si="8"/>
        <v>1498845</v>
      </c>
      <c r="E73" s="86">
        <f t="shared" si="8"/>
        <v>1518529</v>
      </c>
      <c r="F73" s="86">
        <f t="shared" si="8"/>
        <v>1564702</v>
      </c>
      <c r="G73" s="86">
        <f t="shared" si="8"/>
        <v>1583253</v>
      </c>
      <c r="H73" s="86">
        <f t="shared" si="8"/>
        <v>1603768</v>
      </c>
      <c r="I73" s="86">
        <f t="shared" si="8"/>
        <v>1621102</v>
      </c>
      <c r="J73" s="86">
        <f t="shared" si="8"/>
        <v>1643732</v>
      </c>
      <c r="K73" s="86">
        <f t="shared" si="8"/>
        <v>1665004</v>
      </c>
      <c r="L73" s="86">
        <f t="shared" si="8"/>
        <v>1666935</v>
      </c>
      <c r="M73" s="86">
        <f t="shared" si="8"/>
        <v>1669274</v>
      </c>
      <c r="N73" s="86">
        <f t="shared" si="8"/>
        <v>1685922</v>
      </c>
      <c r="O73" s="86">
        <f t="shared" si="8"/>
        <v>1697004</v>
      </c>
      <c r="P73" s="86">
        <f t="shared" si="8"/>
        <v>1679987</v>
      </c>
      <c r="Q73" s="86">
        <f t="shared" si="8"/>
        <v>1674726</v>
      </c>
      <c r="R73" s="86">
        <f t="shared" si="8"/>
        <v>0</v>
      </c>
      <c r="S73" s="86">
        <f t="shared" si="8"/>
        <v>25710970</v>
      </c>
      <c r="T73" s="86">
        <f t="shared" si="8"/>
        <v>1606935.625</v>
      </c>
    </row>
    <row r="74" spans="1:21" x14ac:dyDescent="0.35">
      <c r="A74" s="85" t="s">
        <v>127</v>
      </c>
      <c r="B74" s="86">
        <f>AVERAGE(B2:B71)</f>
        <v>20743.128571428573</v>
      </c>
      <c r="C74" s="86">
        <f t="shared" ref="C74:E74" si="9">AVERAGE(C2:C71)</f>
        <v>21230.971428571429</v>
      </c>
      <c r="D74" s="86">
        <f t="shared" si="9"/>
        <v>21412.071428571428</v>
      </c>
      <c r="E74" s="86">
        <f t="shared" si="9"/>
        <v>21693.271428571428</v>
      </c>
      <c r="F74" s="86">
        <f>AVERAGE(F2:F71)</f>
        <v>22352.885714285716</v>
      </c>
      <c r="G74" s="86">
        <f t="shared" ref="G74:T74" si="10">AVERAGE(G2:G71)</f>
        <v>22617.9</v>
      </c>
      <c r="H74" s="86">
        <f t="shared" si="10"/>
        <v>22910.971428571429</v>
      </c>
      <c r="I74" s="86">
        <f t="shared" si="10"/>
        <v>23158.6</v>
      </c>
      <c r="J74" s="86">
        <f t="shared" si="10"/>
        <v>23481.885714285716</v>
      </c>
      <c r="K74" s="86">
        <f t="shared" si="10"/>
        <v>23785.771428571428</v>
      </c>
      <c r="L74" s="86">
        <f t="shared" si="10"/>
        <v>23813.357142857141</v>
      </c>
      <c r="M74" s="86">
        <f t="shared" si="10"/>
        <v>23846.771428571428</v>
      </c>
      <c r="N74" s="86">
        <f t="shared" si="10"/>
        <v>24084.6</v>
      </c>
      <c r="O74" s="86">
        <f t="shared" si="10"/>
        <v>24242.914285714287</v>
      </c>
      <c r="P74" s="86">
        <f t="shared" si="10"/>
        <v>23999.814285714285</v>
      </c>
      <c r="Q74" s="86">
        <f t="shared" si="10"/>
        <v>23924.657142857144</v>
      </c>
      <c r="R74" s="86" t="e">
        <f t="shared" si="10"/>
        <v>#DIV/0!</v>
      </c>
      <c r="S74" s="86">
        <f t="shared" si="10"/>
        <v>367299.57142857142</v>
      </c>
      <c r="T74" s="86">
        <f t="shared" si="10"/>
        <v>22956.223214285714</v>
      </c>
    </row>
    <row r="75" spans="1:21" x14ac:dyDescent="0.35">
      <c r="B75" s="3"/>
    </row>
    <row r="76" spans="1:21" x14ac:dyDescent="0.35">
      <c r="B76" s="3"/>
    </row>
    <row r="77" spans="1:21" x14ac:dyDescent="0.35">
      <c r="B77" s="3"/>
    </row>
  </sheetData>
  <sortState xmlns:xlrd2="http://schemas.microsoft.com/office/spreadsheetml/2017/richdata2" ref="A2:U71">
    <sortCondition ref="A2:A71"/>
  </sortState>
  <conditionalFormatting sqref="S1:S72">
    <cfRule type="top10" dxfId="27" priority="2" rank="15"/>
  </conditionalFormatting>
  <conditionalFormatting sqref="T1:T71">
    <cfRule type="top10" dxfId="26" priority="1" rank="15"/>
  </conditionalFormatting>
  <pageMargins left="0.7" right="0.7" top="0.75" bottom="0.75" header="0.3" footer="0.3"/>
  <pageSetup orientation="portrait" verticalDpi="300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1ABB2-141C-48A4-9CBA-6A905C7FBFB9}">
  <dimension ref="A1:V102"/>
  <sheetViews>
    <sheetView topLeftCell="A51" zoomScale="99" zoomScaleNormal="99" workbookViewId="0">
      <pane xSplit="1" topLeftCell="B1" activePane="topRight" state="frozen"/>
      <selection activeCell="A7" sqref="A7"/>
      <selection pane="topRight" activeCell="F24" sqref="F24"/>
    </sheetView>
  </sheetViews>
  <sheetFormatPr defaultColWidth="8.90625" defaultRowHeight="14.5" x14ac:dyDescent="0.35"/>
  <cols>
    <col min="1" max="1" width="10.90625" style="5" bestFit="1" customWidth="1"/>
    <col min="2" max="11" width="11.90625" bestFit="1" customWidth="1"/>
    <col min="12" max="12" width="19.08984375" customWidth="1"/>
    <col min="13" max="13" width="15.36328125" customWidth="1"/>
    <col min="14" max="14" width="12.90625" bestFit="1" customWidth="1"/>
    <col min="15" max="15" width="16.36328125" customWidth="1"/>
    <col min="16" max="16" width="13.6328125" customWidth="1"/>
    <col min="18" max="18" width="18.1796875" customWidth="1"/>
    <col min="19" max="19" width="17.08984375" customWidth="1"/>
  </cols>
  <sheetData>
    <row r="1" spans="1:22" x14ac:dyDescent="0.35">
      <c r="A1" s="5" t="s">
        <v>105</v>
      </c>
      <c r="B1" s="9">
        <v>2007</v>
      </c>
      <c r="C1" s="9">
        <v>2008</v>
      </c>
      <c r="D1" s="9">
        <v>2009</v>
      </c>
      <c r="E1" s="9">
        <v>2010</v>
      </c>
      <c r="F1" s="9">
        <v>2011</v>
      </c>
      <c r="G1" s="9">
        <v>2012</v>
      </c>
      <c r="H1" s="9">
        <v>2013</v>
      </c>
      <c r="I1" s="9">
        <v>2014</v>
      </c>
      <c r="J1" s="9">
        <v>2015</v>
      </c>
      <c r="K1" s="9">
        <v>2016</v>
      </c>
      <c r="L1" s="9">
        <v>2017</v>
      </c>
      <c r="M1" s="9">
        <v>2018</v>
      </c>
      <c r="N1" s="8">
        <v>2019</v>
      </c>
      <c r="O1" s="9">
        <v>2020</v>
      </c>
      <c r="P1" s="79">
        <v>2021</v>
      </c>
      <c r="R1" t="s">
        <v>122</v>
      </c>
      <c r="S1" t="s">
        <v>71</v>
      </c>
      <c r="U1" s="5" t="s">
        <v>134</v>
      </c>
    </row>
    <row r="2" spans="1:22" ht="15.5" x14ac:dyDescent="0.35">
      <c r="A2" s="5" t="s">
        <v>1</v>
      </c>
      <c r="B2" s="1">
        <v>13908932</v>
      </c>
      <c r="C2" s="1">
        <v>15089747</v>
      </c>
      <c r="D2" s="1">
        <v>16312606</v>
      </c>
      <c r="E2" s="1">
        <v>17590783</v>
      </c>
      <c r="F2" s="1">
        <v>19022063</v>
      </c>
      <c r="G2" s="1">
        <v>18813633</v>
      </c>
      <c r="H2" s="1">
        <v>22242198</v>
      </c>
      <c r="I2" s="19">
        <v>24674153</v>
      </c>
      <c r="J2" s="1">
        <v>25422161</v>
      </c>
      <c r="K2" s="1">
        <v>20270078</v>
      </c>
      <c r="L2" s="1">
        <v>26006471</v>
      </c>
      <c r="M2" s="1">
        <v>28889823</v>
      </c>
      <c r="N2" s="1">
        <v>26741399</v>
      </c>
      <c r="O2" s="54">
        <v>26180266</v>
      </c>
      <c r="P2" s="82">
        <v>25930379</v>
      </c>
      <c r="R2">
        <f t="shared" ref="R2:R45" si="0">AVERAGE(A2:P2)</f>
        <v>21806312.800000001</v>
      </c>
      <c r="S2" s="1">
        <f t="shared" ref="S2:S45" si="1">SUM(B2:P2)</f>
        <v>327094692</v>
      </c>
      <c r="U2">
        <f t="shared" ref="U2:U33" si="2">COUNTIF(V$3:V$19,A2)</f>
        <v>1</v>
      </c>
    </row>
    <row r="3" spans="1:22" ht="15.5" x14ac:dyDescent="0.35">
      <c r="A3" s="5" t="s">
        <v>3</v>
      </c>
      <c r="B3" s="1">
        <v>1619009</v>
      </c>
      <c r="C3" s="1">
        <v>1703863</v>
      </c>
      <c r="D3" s="1">
        <v>1602685</v>
      </c>
      <c r="E3" s="1">
        <v>1732336</v>
      </c>
      <c r="F3" s="1">
        <v>1862822</v>
      </c>
      <c r="G3" s="1">
        <v>2242215</v>
      </c>
      <c r="H3" s="1">
        <v>2721435</v>
      </c>
      <c r="I3" s="19">
        <v>3180382</v>
      </c>
      <c r="J3" s="1">
        <v>2832803</v>
      </c>
      <c r="K3" s="1">
        <v>2378435</v>
      </c>
      <c r="L3" s="1">
        <v>2899112</v>
      </c>
      <c r="M3" s="1">
        <v>2961870</v>
      </c>
      <c r="N3" s="1">
        <v>3766673</v>
      </c>
      <c r="O3" s="54">
        <v>4056822</v>
      </c>
      <c r="P3" s="82">
        <v>4243327</v>
      </c>
      <c r="R3">
        <f t="shared" si="0"/>
        <v>2653585.9333333331</v>
      </c>
      <c r="S3" s="1">
        <f t="shared" si="1"/>
        <v>39803789</v>
      </c>
      <c r="U3">
        <f t="shared" si="2"/>
        <v>0</v>
      </c>
      <c r="V3" s="70" t="s">
        <v>1</v>
      </c>
    </row>
    <row r="4" spans="1:22" ht="15.5" x14ac:dyDescent="0.35">
      <c r="A4" s="5" t="s">
        <v>2</v>
      </c>
      <c r="B4" s="1">
        <v>1605491</v>
      </c>
      <c r="C4" s="1">
        <v>1744528</v>
      </c>
      <c r="D4" s="1">
        <v>1826127</v>
      </c>
      <c r="E4" s="1">
        <v>1825051</v>
      </c>
      <c r="F4" s="1">
        <v>1990530</v>
      </c>
      <c r="G4" s="1">
        <v>2152976</v>
      </c>
      <c r="H4" s="1">
        <v>2310131</v>
      </c>
      <c r="I4" s="19">
        <v>2658724</v>
      </c>
      <c r="J4" s="1">
        <v>2650383</v>
      </c>
      <c r="K4" s="1">
        <v>2979965</v>
      </c>
      <c r="L4" s="1">
        <v>3303861</v>
      </c>
      <c r="M4" s="1">
        <v>3586456</v>
      </c>
      <c r="N4" s="1">
        <v>3619865</v>
      </c>
      <c r="O4" s="54">
        <v>3618008</v>
      </c>
      <c r="P4" s="82">
        <v>3419287</v>
      </c>
      <c r="R4">
        <f t="shared" si="0"/>
        <v>2619425.5333333332</v>
      </c>
      <c r="S4" s="1">
        <f t="shared" si="1"/>
        <v>39291383</v>
      </c>
      <c r="U4">
        <f t="shared" si="2"/>
        <v>1</v>
      </c>
      <c r="V4" s="70" t="s">
        <v>2</v>
      </c>
    </row>
    <row r="5" spans="1:22" ht="15.5" x14ac:dyDescent="0.35">
      <c r="A5" s="5" t="s">
        <v>4</v>
      </c>
      <c r="B5" s="1">
        <v>2994562</v>
      </c>
      <c r="C5" s="1">
        <v>3250143</v>
      </c>
      <c r="D5" s="1">
        <v>3255968</v>
      </c>
      <c r="E5" s="1">
        <v>4034945</v>
      </c>
      <c r="F5" s="1">
        <v>3989709</v>
      </c>
      <c r="G5" s="1">
        <v>4359287</v>
      </c>
      <c r="H5" s="1">
        <v>4379864</v>
      </c>
      <c r="I5" s="19">
        <v>4748745</v>
      </c>
      <c r="J5" s="1">
        <v>4701084</v>
      </c>
      <c r="K5" s="1">
        <v>4283504</v>
      </c>
      <c r="L5" s="1">
        <v>4333411</v>
      </c>
      <c r="M5" s="1">
        <v>4345604</v>
      </c>
      <c r="N5" s="1">
        <v>4484243</v>
      </c>
      <c r="O5" s="54">
        <v>4238947</v>
      </c>
      <c r="P5" s="82">
        <v>4442470</v>
      </c>
      <c r="R5">
        <f t="shared" si="0"/>
        <v>4122832.4</v>
      </c>
      <c r="S5" s="1">
        <f t="shared" si="1"/>
        <v>61842486</v>
      </c>
      <c r="U5">
        <f t="shared" si="2"/>
        <v>0</v>
      </c>
      <c r="V5" s="70" t="s">
        <v>9</v>
      </c>
    </row>
    <row r="6" spans="1:22" ht="15.5" x14ac:dyDescent="0.35">
      <c r="A6" s="5" t="s">
        <v>5</v>
      </c>
      <c r="B6" s="1">
        <v>3040168</v>
      </c>
      <c r="C6" s="1">
        <v>3564913</v>
      </c>
      <c r="D6" s="1">
        <v>3566651</v>
      </c>
      <c r="E6" s="1">
        <v>3787701</v>
      </c>
      <c r="F6" s="1">
        <v>3752308</v>
      </c>
      <c r="G6" s="1">
        <v>4036504</v>
      </c>
      <c r="H6" s="1">
        <v>4379464</v>
      </c>
      <c r="I6" s="19">
        <v>4368942</v>
      </c>
      <c r="J6" s="1">
        <v>4364875</v>
      </c>
      <c r="K6" s="1">
        <v>3383488</v>
      </c>
      <c r="L6" s="1">
        <v>3640898</v>
      </c>
      <c r="M6" s="1">
        <v>3635581</v>
      </c>
      <c r="N6" s="1">
        <v>4144069</v>
      </c>
      <c r="O6" s="54">
        <v>4157124</v>
      </c>
      <c r="P6" s="82">
        <v>3574459</v>
      </c>
      <c r="R6">
        <f t="shared" si="0"/>
        <v>3826476.3333333335</v>
      </c>
      <c r="S6" s="1">
        <f t="shared" si="1"/>
        <v>57397145</v>
      </c>
      <c r="U6">
        <f t="shared" si="2"/>
        <v>0</v>
      </c>
      <c r="V6" s="70" t="s">
        <v>14</v>
      </c>
    </row>
    <row r="7" spans="1:22" ht="15.5" x14ac:dyDescent="0.35">
      <c r="A7" s="5" t="s">
        <v>6</v>
      </c>
      <c r="B7" s="1">
        <v>1501282</v>
      </c>
      <c r="C7" s="1">
        <v>1671745</v>
      </c>
      <c r="D7" s="1">
        <v>2357498</v>
      </c>
      <c r="E7" s="1">
        <v>1934526</v>
      </c>
      <c r="F7" s="1">
        <v>1877093</v>
      </c>
      <c r="G7" s="1">
        <v>1903779</v>
      </c>
      <c r="H7" s="1">
        <v>1993360</v>
      </c>
      <c r="I7" s="19">
        <v>2067196</v>
      </c>
      <c r="J7" s="1">
        <v>2071131</v>
      </c>
      <c r="K7" s="1">
        <v>1641381</v>
      </c>
      <c r="L7" s="1">
        <v>1699440</v>
      </c>
      <c r="M7" s="1">
        <v>1871370</v>
      </c>
      <c r="N7" s="1">
        <v>2038630</v>
      </c>
      <c r="O7" s="54">
        <v>2127039</v>
      </c>
      <c r="P7" s="82">
        <v>2217740</v>
      </c>
      <c r="R7">
        <f t="shared" si="0"/>
        <v>1931547.3333333333</v>
      </c>
      <c r="S7" s="1">
        <f t="shared" si="1"/>
        <v>28973210</v>
      </c>
      <c r="U7">
        <f t="shared" si="2"/>
        <v>0</v>
      </c>
      <c r="V7" s="70" t="s">
        <v>16</v>
      </c>
    </row>
    <row r="8" spans="1:22" ht="15.5" x14ac:dyDescent="0.35">
      <c r="A8" s="5" t="s">
        <v>8</v>
      </c>
      <c r="B8" s="1">
        <v>1343422</v>
      </c>
      <c r="C8" s="1">
        <v>7257024</v>
      </c>
      <c r="D8" s="1">
        <v>6646236</v>
      </c>
      <c r="E8" s="1">
        <v>6615629</v>
      </c>
      <c r="F8" s="1">
        <v>1972017</v>
      </c>
      <c r="G8" s="1">
        <v>2051885</v>
      </c>
      <c r="H8" s="1">
        <v>2131667</v>
      </c>
      <c r="I8" s="19">
        <v>2227971</v>
      </c>
      <c r="J8" s="1">
        <v>2321484</v>
      </c>
      <c r="K8" s="1">
        <v>2386187</v>
      </c>
      <c r="L8" s="1">
        <v>2445927</v>
      </c>
      <c r="M8" s="1">
        <v>2416605</v>
      </c>
      <c r="N8" s="1">
        <v>2582020</v>
      </c>
      <c r="O8" s="54">
        <v>2662942</v>
      </c>
      <c r="P8" s="82">
        <v>1342203</v>
      </c>
      <c r="R8">
        <f t="shared" si="0"/>
        <v>3093547.9333333331</v>
      </c>
      <c r="S8" s="1">
        <f t="shared" si="1"/>
        <v>46403219</v>
      </c>
      <c r="U8">
        <f t="shared" si="2"/>
        <v>0</v>
      </c>
      <c r="V8" s="70" t="s">
        <v>20</v>
      </c>
    </row>
    <row r="9" spans="1:22" ht="15.5" x14ac:dyDescent="0.35">
      <c r="A9" s="5" t="s">
        <v>7</v>
      </c>
      <c r="B9" s="1">
        <v>959701</v>
      </c>
      <c r="C9" s="1">
        <v>1013469</v>
      </c>
      <c r="D9" s="1">
        <v>1044625</v>
      </c>
      <c r="E9" s="1">
        <v>1083771</v>
      </c>
      <c r="F9" s="1">
        <v>1090972</v>
      </c>
      <c r="G9" s="1">
        <v>1110914</v>
      </c>
      <c r="H9" s="1">
        <v>1119948</v>
      </c>
      <c r="I9" s="19">
        <v>1186594</v>
      </c>
      <c r="J9" s="1">
        <v>1268417</v>
      </c>
      <c r="K9" s="1">
        <v>1193074</v>
      </c>
      <c r="L9" s="1">
        <v>1273001</v>
      </c>
      <c r="M9" s="1">
        <v>1354222</v>
      </c>
      <c r="N9" s="1">
        <v>707649</v>
      </c>
      <c r="O9" s="54">
        <v>1405296</v>
      </c>
      <c r="P9" s="82">
        <v>2803303</v>
      </c>
      <c r="R9">
        <f t="shared" si="0"/>
        <v>1240997.0666666667</v>
      </c>
      <c r="S9" s="1">
        <f t="shared" si="1"/>
        <v>18614956</v>
      </c>
      <c r="U9">
        <f t="shared" si="2"/>
        <v>0</v>
      </c>
      <c r="V9" s="70" t="s">
        <v>22</v>
      </c>
    </row>
    <row r="10" spans="1:22" ht="15.5" x14ac:dyDescent="0.35">
      <c r="A10" s="5" t="s">
        <v>9</v>
      </c>
      <c r="B10" s="1">
        <v>7620906</v>
      </c>
      <c r="C10" s="1">
        <v>7257024</v>
      </c>
      <c r="D10" s="1">
        <v>6646236</v>
      </c>
      <c r="E10" s="1">
        <v>6615629</v>
      </c>
      <c r="F10" s="1">
        <v>6610662</v>
      </c>
      <c r="G10" s="1">
        <v>7129234</v>
      </c>
      <c r="H10" s="1">
        <v>7711226</v>
      </c>
      <c r="I10" s="19">
        <v>8365088</v>
      </c>
      <c r="J10" s="1">
        <v>9040461</v>
      </c>
      <c r="K10" s="1">
        <v>7573718</v>
      </c>
      <c r="L10" s="1">
        <v>7080183</v>
      </c>
      <c r="M10" s="1">
        <v>7636285</v>
      </c>
      <c r="N10" s="1">
        <v>9015859</v>
      </c>
      <c r="O10" s="54">
        <v>10123029</v>
      </c>
      <c r="P10" s="82">
        <v>11072889</v>
      </c>
      <c r="R10">
        <f t="shared" si="0"/>
        <v>7966561.9333333336</v>
      </c>
      <c r="S10" s="1">
        <f t="shared" si="1"/>
        <v>119498429</v>
      </c>
      <c r="U10">
        <f t="shared" si="2"/>
        <v>1</v>
      </c>
      <c r="V10" s="70" t="s">
        <v>26</v>
      </c>
    </row>
    <row r="11" spans="1:22" ht="15.5" x14ac:dyDescent="0.35">
      <c r="A11" s="5" t="s">
        <v>17</v>
      </c>
      <c r="B11" s="1">
        <v>9474590</v>
      </c>
      <c r="C11" s="1">
        <v>10299229</v>
      </c>
      <c r="D11" s="1">
        <v>10366537</v>
      </c>
      <c r="E11" s="1">
        <v>10762293</v>
      </c>
      <c r="F11" s="19">
        <v>10891147</v>
      </c>
      <c r="G11" s="19">
        <v>11002373</v>
      </c>
      <c r="H11" s="20">
        <v>11531478</v>
      </c>
      <c r="I11" s="19">
        <v>12493196</v>
      </c>
      <c r="J11" s="19">
        <v>12780910</v>
      </c>
      <c r="K11" s="1">
        <v>13199281</v>
      </c>
      <c r="L11" s="1">
        <v>13231021</v>
      </c>
      <c r="M11" s="1">
        <v>13941871</v>
      </c>
      <c r="N11" s="1">
        <v>16475843</v>
      </c>
      <c r="O11" s="54">
        <v>20494178</v>
      </c>
      <c r="P11" s="82">
        <v>1418958</v>
      </c>
      <c r="R11">
        <f t="shared" si="0"/>
        <v>11890860.333333334</v>
      </c>
      <c r="S11" s="1">
        <f t="shared" si="1"/>
        <v>178362905</v>
      </c>
      <c r="U11">
        <f t="shared" si="2"/>
        <v>0</v>
      </c>
      <c r="V11" s="70" t="s">
        <v>35</v>
      </c>
    </row>
    <row r="12" spans="1:22" ht="15.5" x14ac:dyDescent="0.35">
      <c r="A12" s="5" t="s">
        <v>10</v>
      </c>
      <c r="B12" s="1">
        <v>2073704</v>
      </c>
      <c r="C12" s="1">
        <v>2126242</v>
      </c>
      <c r="D12" s="1">
        <v>2146395</v>
      </c>
      <c r="E12" s="1">
        <v>2069676</v>
      </c>
      <c r="F12" s="1">
        <v>2146273</v>
      </c>
      <c r="G12" s="1">
        <v>2185563</v>
      </c>
      <c r="H12" s="1">
        <v>2301475</v>
      </c>
      <c r="I12" s="19">
        <v>2485628</v>
      </c>
      <c r="J12" s="1">
        <v>2413727</v>
      </c>
      <c r="K12" s="1">
        <v>2357460</v>
      </c>
      <c r="L12" s="1">
        <v>2322948</v>
      </c>
      <c r="M12" s="1">
        <v>2327122</v>
      </c>
      <c r="N12" s="1">
        <v>2444239</v>
      </c>
      <c r="O12" s="54">
        <v>2563086</v>
      </c>
      <c r="P12" s="82">
        <v>14897591</v>
      </c>
      <c r="R12">
        <f t="shared" si="0"/>
        <v>3124075.2666666666</v>
      </c>
      <c r="S12" s="1">
        <f t="shared" si="1"/>
        <v>46861129</v>
      </c>
      <c r="U12">
        <f t="shared" si="2"/>
        <v>0</v>
      </c>
      <c r="V12" s="70" t="s">
        <v>38</v>
      </c>
    </row>
    <row r="13" spans="1:22" ht="15.5" x14ac:dyDescent="0.35">
      <c r="A13" s="5" t="s">
        <v>11</v>
      </c>
      <c r="B13" s="1">
        <v>2082393</v>
      </c>
      <c r="C13" s="1">
        <v>2084349</v>
      </c>
      <c r="D13" s="1">
        <v>2104796</v>
      </c>
      <c r="E13" s="1">
        <v>2187170</v>
      </c>
      <c r="F13" s="1">
        <v>2247144</v>
      </c>
      <c r="G13" s="1">
        <v>2348001</v>
      </c>
      <c r="H13" s="1">
        <v>2535880</v>
      </c>
      <c r="I13" s="19">
        <v>3160547</v>
      </c>
      <c r="J13" s="1">
        <v>3414715</v>
      </c>
      <c r="K13" s="1">
        <v>3202844</v>
      </c>
      <c r="L13" s="1">
        <v>3242808</v>
      </c>
      <c r="M13" s="1">
        <v>3468927</v>
      </c>
      <c r="N13" s="1">
        <v>4211109</v>
      </c>
      <c r="O13" s="54">
        <v>5051215</v>
      </c>
      <c r="P13" s="82">
        <v>2531499</v>
      </c>
      <c r="R13">
        <f t="shared" si="0"/>
        <v>2924893.1333333333</v>
      </c>
      <c r="S13" s="1">
        <f t="shared" si="1"/>
        <v>43873397</v>
      </c>
      <c r="U13">
        <f t="shared" si="2"/>
        <v>0</v>
      </c>
      <c r="V13" s="70" t="s">
        <v>41</v>
      </c>
    </row>
    <row r="14" spans="1:22" ht="15.5" x14ac:dyDescent="0.35">
      <c r="A14" s="5" t="s">
        <v>12</v>
      </c>
      <c r="B14" s="1">
        <v>2041863</v>
      </c>
      <c r="C14" s="1">
        <v>2080692</v>
      </c>
      <c r="D14" s="1">
        <v>2181643</v>
      </c>
      <c r="E14" s="1">
        <v>2344127</v>
      </c>
      <c r="F14" s="1">
        <v>2256386</v>
      </c>
      <c r="G14" s="1">
        <v>2384999</v>
      </c>
      <c r="H14" s="1">
        <v>2626941</v>
      </c>
      <c r="I14" s="19">
        <v>2706437</v>
      </c>
      <c r="J14" s="1">
        <v>2640113</v>
      </c>
      <c r="K14" s="1">
        <v>2786486</v>
      </c>
      <c r="L14" s="1">
        <v>2933171</v>
      </c>
      <c r="M14" s="1">
        <v>3216597</v>
      </c>
      <c r="N14" s="1">
        <v>3387298</v>
      </c>
      <c r="O14" s="54">
        <v>3498549</v>
      </c>
      <c r="P14" s="82">
        <v>5241802</v>
      </c>
      <c r="R14">
        <f t="shared" si="0"/>
        <v>2821806.9333333331</v>
      </c>
      <c r="S14" s="1">
        <f t="shared" si="1"/>
        <v>42327104</v>
      </c>
      <c r="U14">
        <f t="shared" si="2"/>
        <v>0</v>
      </c>
      <c r="V14" s="70" t="s">
        <v>47</v>
      </c>
    </row>
    <row r="15" spans="1:22" ht="15.5" x14ac:dyDescent="0.35">
      <c r="A15" s="5" t="s">
        <v>13</v>
      </c>
      <c r="B15" s="1">
        <v>5690221</v>
      </c>
      <c r="C15" s="1">
        <v>1703863</v>
      </c>
      <c r="D15" s="1">
        <v>1602685</v>
      </c>
      <c r="E15" s="1">
        <v>1732336</v>
      </c>
      <c r="F15" s="1">
        <v>6028015</v>
      </c>
      <c r="G15" s="1">
        <v>6490657</v>
      </c>
      <c r="H15" s="1">
        <v>6480673</v>
      </c>
      <c r="I15" s="19">
        <v>6292278</v>
      </c>
      <c r="J15" s="1">
        <v>6215025</v>
      </c>
      <c r="K15" s="1">
        <v>6152834</v>
      </c>
      <c r="L15" s="1">
        <v>6724275</v>
      </c>
      <c r="M15" s="1">
        <v>6685600</v>
      </c>
      <c r="N15" s="1">
        <v>7769290</v>
      </c>
      <c r="O15" s="54">
        <v>7767845</v>
      </c>
      <c r="P15" s="82">
        <v>4075782</v>
      </c>
      <c r="R15">
        <f t="shared" si="0"/>
        <v>5427425.2666666666</v>
      </c>
      <c r="S15" s="1">
        <f t="shared" si="1"/>
        <v>81411379</v>
      </c>
      <c r="U15">
        <f t="shared" si="2"/>
        <v>0</v>
      </c>
      <c r="V15" s="70" t="s">
        <v>52</v>
      </c>
    </row>
    <row r="16" spans="1:22" ht="15.5" x14ac:dyDescent="0.35">
      <c r="A16" s="5" t="s">
        <v>14</v>
      </c>
      <c r="B16" s="1">
        <v>1077621</v>
      </c>
      <c r="C16" s="1">
        <v>1402352</v>
      </c>
      <c r="D16" s="1">
        <v>1509612</v>
      </c>
      <c r="E16" s="1">
        <v>1743708</v>
      </c>
      <c r="F16" s="1">
        <v>1546900</v>
      </c>
      <c r="G16" s="1">
        <v>1545125</v>
      </c>
      <c r="H16" s="1">
        <v>1919086</v>
      </c>
      <c r="I16" s="19">
        <v>2132660</v>
      </c>
      <c r="J16" s="1">
        <v>2082172</v>
      </c>
      <c r="K16" s="1">
        <v>2045370</v>
      </c>
      <c r="L16" s="1">
        <v>2133058</v>
      </c>
      <c r="M16" s="1">
        <v>2271858</v>
      </c>
      <c r="N16" s="1">
        <v>2281187</v>
      </c>
      <c r="O16" s="54">
        <v>2143375</v>
      </c>
      <c r="P16" s="82">
        <v>4899651</v>
      </c>
      <c r="R16">
        <f t="shared" si="0"/>
        <v>2048915.6666666667</v>
      </c>
      <c r="S16" s="1">
        <f t="shared" si="1"/>
        <v>30733735</v>
      </c>
      <c r="U16">
        <f t="shared" si="2"/>
        <v>1</v>
      </c>
      <c r="V16" s="71" t="s">
        <v>63</v>
      </c>
    </row>
    <row r="17" spans="1:22" ht="15.5" x14ac:dyDescent="0.35">
      <c r="A17" s="5" t="s">
        <v>15</v>
      </c>
      <c r="B17" s="1">
        <v>31367966</v>
      </c>
      <c r="C17" s="1">
        <v>34267631</v>
      </c>
      <c r="D17" s="1">
        <v>34108383</v>
      </c>
      <c r="E17" s="1">
        <v>36341200</v>
      </c>
      <c r="F17" s="1">
        <v>38697212</v>
      </c>
      <c r="G17" s="1">
        <v>39019677</v>
      </c>
      <c r="H17" s="1">
        <v>40885902</v>
      </c>
      <c r="I17" s="19">
        <v>43884690</v>
      </c>
      <c r="J17" s="1">
        <v>46746687</v>
      </c>
      <c r="K17" s="1">
        <v>46434558</v>
      </c>
      <c r="L17" s="1">
        <v>50286686</v>
      </c>
      <c r="M17" s="1">
        <v>47578712</v>
      </c>
      <c r="N17" s="1">
        <v>58126647</v>
      </c>
      <c r="O17" s="54">
        <v>56879305</v>
      </c>
      <c r="P17" s="82">
        <v>2047440</v>
      </c>
      <c r="R17">
        <f t="shared" si="0"/>
        <v>40444846.399999999</v>
      </c>
      <c r="S17" s="1">
        <f t="shared" si="1"/>
        <v>606672696</v>
      </c>
      <c r="U17">
        <f t="shared" si="2"/>
        <v>0</v>
      </c>
      <c r="V17" s="71" t="s">
        <v>66</v>
      </c>
    </row>
    <row r="18" spans="1:22" ht="15.5" x14ac:dyDescent="0.35">
      <c r="A18" s="5" t="s">
        <v>19</v>
      </c>
      <c r="B18" s="1">
        <v>1635967</v>
      </c>
      <c r="C18" s="1">
        <v>1837249</v>
      </c>
      <c r="D18" s="1">
        <v>1945763</v>
      </c>
      <c r="E18" s="1">
        <v>1824135</v>
      </c>
      <c r="F18" s="1">
        <v>1703632</v>
      </c>
      <c r="G18" s="1">
        <v>1917163</v>
      </c>
      <c r="H18" s="1">
        <v>2307587</v>
      </c>
      <c r="I18" s="19">
        <v>2615289</v>
      </c>
      <c r="J18" s="1">
        <v>2668612</v>
      </c>
      <c r="K18" s="1">
        <v>2742606</v>
      </c>
      <c r="L18" s="1">
        <v>2858197</v>
      </c>
      <c r="M18" s="1">
        <v>2937923</v>
      </c>
      <c r="N18" s="1">
        <v>3802986</v>
      </c>
      <c r="O18" s="54">
        <v>4746745</v>
      </c>
      <c r="P18" s="82">
        <v>4201147</v>
      </c>
      <c r="R18">
        <f t="shared" si="0"/>
        <v>2649666.7333333334</v>
      </c>
      <c r="S18" s="1">
        <f t="shared" si="1"/>
        <v>39745001</v>
      </c>
      <c r="U18">
        <f t="shared" si="2"/>
        <v>0</v>
      </c>
      <c r="V18" s="70" t="s">
        <v>68</v>
      </c>
    </row>
    <row r="19" spans="1:22" ht="15.5" x14ac:dyDescent="0.35">
      <c r="A19" s="5" t="s">
        <v>16</v>
      </c>
      <c r="B19" s="1">
        <v>1784631</v>
      </c>
      <c r="C19" s="1">
        <v>1942176</v>
      </c>
      <c r="D19" s="1">
        <v>2017550</v>
      </c>
      <c r="E19" s="1">
        <v>2164361</v>
      </c>
      <c r="F19" s="1">
        <v>2273317</v>
      </c>
      <c r="G19" s="1">
        <v>2445592</v>
      </c>
      <c r="H19" s="1">
        <v>2563133</v>
      </c>
      <c r="I19" s="19">
        <v>2781699</v>
      </c>
      <c r="J19" s="1">
        <v>3141825</v>
      </c>
      <c r="K19" s="1">
        <v>2903649</v>
      </c>
      <c r="L19" s="1">
        <v>3283294</v>
      </c>
      <c r="M19" s="1">
        <v>3279154</v>
      </c>
      <c r="N19" s="1">
        <v>659647</v>
      </c>
      <c r="O19" s="54">
        <v>3857234</v>
      </c>
      <c r="P19" s="82">
        <v>55800283</v>
      </c>
      <c r="R19">
        <f t="shared" si="0"/>
        <v>6059836.333333333</v>
      </c>
      <c r="S19" s="1">
        <f t="shared" si="1"/>
        <v>90897545</v>
      </c>
      <c r="U19">
        <f t="shared" si="2"/>
        <v>1</v>
      </c>
      <c r="V19" s="70" t="s">
        <v>69</v>
      </c>
    </row>
    <row r="20" spans="1:22" ht="15.5" x14ac:dyDescent="0.35">
      <c r="A20" s="5" t="s">
        <v>18</v>
      </c>
      <c r="B20" s="1">
        <v>1556864</v>
      </c>
      <c r="C20" s="1">
        <v>1672026</v>
      </c>
      <c r="D20" s="1">
        <v>1783714</v>
      </c>
      <c r="E20" s="1">
        <v>1918373</v>
      </c>
      <c r="F20" s="19">
        <v>1920206</v>
      </c>
      <c r="G20" s="19">
        <v>1937593</v>
      </c>
      <c r="H20" s="20">
        <v>2221934</v>
      </c>
      <c r="I20" s="19">
        <v>2650377</v>
      </c>
      <c r="J20" s="19">
        <v>2955284</v>
      </c>
      <c r="K20" s="1">
        <v>4087533</v>
      </c>
      <c r="L20" s="1">
        <v>4271872</v>
      </c>
      <c r="M20" s="1">
        <v>4230422</v>
      </c>
      <c r="N20" s="1">
        <v>4302136</v>
      </c>
      <c r="O20" s="54">
        <v>4142004</v>
      </c>
      <c r="P20" s="82">
        <v>3843998</v>
      </c>
      <c r="R20">
        <f t="shared" si="0"/>
        <v>2899622.4</v>
      </c>
      <c r="S20" s="1">
        <f t="shared" si="1"/>
        <v>43494336</v>
      </c>
      <c r="U20">
        <f t="shared" si="2"/>
        <v>0</v>
      </c>
      <c r="V20" s="69" t="s">
        <v>26</v>
      </c>
    </row>
    <row r="21" spans="1:22" ht="15.5" x14ac:dyDescent="0.35">
      <c r="A21" s="5" t="s">
        <v>29</v>
      </c>
      <c r="B21" s="1">
        <v>15730879</v>
      </c>
      <c r="C21" s="1">
        <v>20421737</v>
      </c>
      <c r="D21" s="1">
        <v>18996326</v>
      </c>
      <c r="E21" s="1">
        <v>20226514</v>
      </c>
      <c r="F21" s="1">
        <v>20970596</v>
      </c>
      <c r="G21" s="1">
        <v>21169835</v>
      </c>
      <c r="H21" s="1">
        <v>22839509</v>
      </c>
      <c r="I21" s="19">
        <v>22980233</v>
      </c>
      <c r="J21" s="1">
        <v>20804497</v>
      </c>
      <c r="K21" s="1">
        <v>17667683</v>
      </c>
      <c r="L21" s="1">
        <v>19181088</v>
      </c>
      <c r="M21" s="1">
        <v>19364795</v>
      </c>
      <c r="N21" s="1">
        <v>20753771</v>
      </c>
      <c r="O21" s="54">
        <v>19852916</v>
      </c>
      <c r="P21" s="82">
        <v>2322085</v>
      </c>
      <c r="R21">
        <f t="shared" si="0"/>
        <v>18885497.600000001</v>
      </c>
      <c r="S21" s="1">
        <f t="shared" si="1"/>
        <v>283282464</v>
      </c>
      <c r="U21">
        <f t="shared" si="2"/>
        <v>0</v>
      </c>
      <c r="V21" s="69" t="s">
        <v>28</v>
      </c>
    </row>
    <row r="22" spans="1:22" ht="15.5" x14ac:dyDescent="0.35">
      <c r="A22" s="5" t="s">
        <v>110</v>
      </c>
      <c r="B22" s="1">
        <v>2474216</v>
      </c>
      <c r="C22" s="1">
        <v>2872291</v>
      </c>
      <c r="D22" s="1">
        <v>3095737</v>
      </c>
      <c r="E22" s="1">
        <v>3307254</v>
      </c>
      <c r="F22" s="1">
        <v>3196313</v>
      </c>
      <c r="G22" s="1">
        <v>3424279</v>
      </c>
      <c r="H22" s="1">
        <v>3639885</v>
      </c>
      <c r="I22" s="19">
        <v>3625530</v>
      </c>
      <c r="J22" s="1">
        <v>3892809</v>
      </c>
      <c r="K22" s="1">
        <v>2803333</v>
      </c>
      <c r="L22" s="1">
        <v>2943193</v>
      </c>
      <c r="M22" s="1">
        <v>3223758</v>
      </c>
      <c r="N22" s="1">
        <v>3246866</v>
      </c>
      <c r="O22" s="54">
        <v>3798690</v>
      </c>
      <c r="P22" s="82">
        <v>4223523</v>
      </c>
      <c r="R22">
        <f t="shared" si="0"/>
        <v>3317845.1333333333</v>
      </c>
      <c r="S22" s="1">
        <f t="shared" si="1"/>
        <v>49767677</v>
      </c>
      <c r="U22">
        <f t="shared" si="2"/>
        <v>0</v>
      </c>
      <c r="V22" s="69" t="s">
        <v>30</v>
      </c>
    </row>
    <row r="23" spans="1:22" ht="15.5" x14ac:dyDescent="0.35">
      <c r="A23" s="5" t="s">
        <v>20</v>
      </c>
      <c r="B23" s="1">
        <v>2657312</v>
      </c>
      <c r="C23" s="1">
        <v>2872291</v>
      </c>
      <c r="D23" s="1">
        <v>3095737</v>
      </c>
      <c r="E23" s="1">
        <v>3307254</v>
      </c>
      <c r="F23" s="1">
        <v>4207989</v>
      </c>
      <c r="G23" s="1">
        <v>6852916</v>
      </c>
      <c r="H23" s="1">
        <v>7228074</v>
      </c>
      <c r="I23" s="19">
        <v>9837997</v>
      </c>
      <c r="J23" s="1">
        <v>11111653</v>
      </c>
      <c r="K23" s="1">
        <v>10173950</v>
      </c>
      <c r="L23" s="1">
        <v>10533448</v>
      </c>
      <c r="M23" s="1">
        <v>10867252</v>
      </c>
      <c r="N23" s="1">
        <v>10443323</v>
      </c>
      <c r="O23" s="54">
        <v>9508587</v>
      </c>
      <c r="P23" s="82">
        <v>19665283</v>
      </c>
      <c r="R23">
        <f t="shared" si="0"/>
        <v>8157537.7333333334</v>
      </c>
      <c r="S23" s="1">
        <f t="shared" si="1"/>
        <v>122363066</v>
      </c>
      <c r="U23">
        <f t="shared" si="2"/>
        <v>1</v>
      </c>
      <c r="V23" s="69" t="s">
        <v>35</v>
      </c>
    </row>
    <row r="24" spans="1:22" ht="15.5" x14ac:dyDescent="0.35">
      <c r="A24" s="5" t="s">
        <v>23</v>
      </c>
      <c r="B24" s="1">
        <v>6534671</v>
      </c>
      <c r="C24" s="1">
        <v>6557975</v>
      </c>
      <c r="D24" s="1">
        <v>7733607</v>
      </c>
      <c r="E24" s="1">
        <v>7405897</v>
      </c>
      <c r="F24" s="1">
        <v>7469093</v>
      </c>
      <c r="G24" s="1">
        <v>7953788</v>
      </c>
      <c r="H24" s="1">
        <v>8564319</v>
      </c>
      <c r="I24" s="19">
        <v>8655270</v>
      </c>
      <c r="J24" s="1">
        <v>9176607</v>
      </c>
      <c r="K24" s="1">
        <v>9249840</v>
      </c>
      <c r="L24" s="1">
        <v>9446847</v>
      </c>
      <c r="M24" s="1">
        <v>9560053</v>
      </c>
      <c r="N24" s="1">
        <v>9892174</v>
      </c>
      <c r="O24" s="54">
        <v>9804930</v>
      </c>
      <c r="P24" s="82">
        <v>9524107</v>
      </c>
      <c r="R24">
        <f t="shared" si="0"/>
        <v>8501945.1999999993</v>
      </c>
      <c r="S24" s="1">
        <f t="shared" si="1"/>
        <v>127529178</v>
      </c>
      <c r="U24">
        <f t="shared" si="2"/>
        <v>0</v>
      </c>
      <c r="V24" s="69" t="s">
        <v>36</v>
      </c>
    </row>
    <row r="25" spans="1:22" ht="15.5" x14ac:dyDescent="0.35">
      <c r="A25" s="5" t="s">
        <v>21</v>
      </c>
      <c r="B25" s="1">
        <v>7781808</v>
      </c>
      <c r="C25" s="1">
        <v>9249471</v>
      </c>
      <c r="D25" s="1">
        <v>9027492</v>
      </c>
      <c r="E25" s="1">
        <v>9494325</v>
      </c>
      <c r="F25" s="1">
        <v>9713304</v>
      </c>
      <c r="G25" s="1">
        <v>10278605</v>
      </c>
      <c r="H25" s="1">
        <v>9781378</v>
      </c>
      <c r="I25" s="19">
        <v>9627088</v>
      </c>
      <c r="J25" s="1">
        <v>9732943</v>
      </c>
      <c r="K25" s="1">
        <v>10276502</v>
      </c>
      <c r="L25" s="1">
        <v>11350571</v>
      </c>
      <c r="M25" s="1">
        <v>12250220</v>
      </c>
      <c r="N25" s="1">
        <v>12947668</v>
      </c>
      <c r="O25" s="54">
        <v>12717171</v>
      </c>
      <c r="P25" s="82">
        <v>3433347</v>
      </c>
      <c r="R25">
        <f t="shared" si="0"/>
        <v>9844126.1999999993</v>
      </c>
      <c r="S25" s="1">
        <f t="shared" si="1"/>
        <v>147661893</v>
      </c>
      <c r="U25">
        <f t="shared" si="2"/>
        <v>0</v>
      </c>
      <c r="V25" s="69" t="s">
        <v>37</v>
      </c>
    </row>
    <row r="26" spans="1:22" ht="15.5" x14ac:dyDescent="0.35">
      <c r="A26" s="5" t="s">
        <v>22</v>
      </c>
      <c r="B26" s="1">
        <v>8646565</v>
      </c>
      <c r="C26" s="1">
        <v>9179305</v>
      </c>
      <c r="D26" s="1">
        <v>11648921</v>
      </c>
      <c r="E26" s="1">
        <v>12645695</v>
      </c>
      <c r="F26" s="1">
        <v>12919914</v>
      </c>
      <c r="G26" s="1">
        <v>13641066</v>
      </c>
      <c r="H26" s="1">
        <v>14080884</v>
      </c>
      <c r="I26" s="19">
        <v>14079218</v>
      </c>
      <c r="J26" s="1">
        <v>13875161</v>
      </c>
      <c r="K26" s="1">
        <v>12049473</v>
      </c>
      <c r="L26" s="1">
        <v>12412613</v>
      </c>
      <c r="M26" s="1">
        <v>13219509</v>
      </c>
      <c r="N26" s="1">
        <v>14196749</v>
      </c>
      <c r="O26" s="54">
        <v>14153736</v>
      </c>
      <c r="P26" s="82">
        <v>8928198</v>
      </c>
      <c r="R26">
        <f t="shared" si="0"/>
        <v>12378467.133333333</v>
      </c>
      <c r="S26" s="1">
        <f t="shared" si="1"/>
        <v>185677007</v>
      </c>
      <c r="U26">
        <f t="shared" si="2"/>
        <v>1</v>
      </c>
      <c r="V26" s="69" t="s">
        <v>38</v>
      </c>
    </row>
    <row r="27" spans="1:22" ht="15.5" x14ac:dyDescent="0.35">
      <c r="A27" s="5" t="s">
        <v>32</v>
      </c>
      <c r="B27" s="1">
        <v>9132548</v>
      </c>
      <c r="C27" s="1">
        <v>11663292</v>
      </c>
      <c r="D27" s="1">
        <v>11288557</v>
      </c>
      <c r="E27" s="1">
        <v>11165030</v>
      </c>
      <c r="F27" s="1">
        <v>11185948</v>
      </c>
      <c r="G27" s="1">
        <v>11793800</v>
      </c>
      <c r="H27" s="1">
        <v>11713833</v>
      </c>
      <c r="I27" s="19">
        <v>12149878</v>
      </c>
      <c r="J27" s="1">
        <v>12190025</v>
      </c>
      <c r="K27" s="1">
        <v>12307948</v>
      </c>
      <c r="L27" s="1">
        <v>12939142</v>
      </c>
      <c r="M27" s="1">
        <v>14185826</v>
      </c>
      <c r="N27" s="1">
        <v>17987750</v>
      </c>
      <c r="O27" s="54">
        <v>17247901</v>
      </c>
      <c r="P27" s="82">
        <v>1193663</v>
      </c>
      <c r="R27">
        <f t="shared" si="0"/>
        <v>11876342.733333332</v>
      </c>
      <c r="S27" s="1">
        <f t="shared" si="1"/>
        <v>178145141</v>
      </c>
      <c r="U27">
        <f t="shared" si="2"/>
        <v>0</v>
      </c>
      <c r="V27" s="69" t="s">
        <v>39</v>
      </c>
    </row>
    <row r="28" spans="1:22" ht="15.5" x14ac:dyDescent="0.35">
      <c r="A28" s="5" t="s">
        <v>24</v>
      </c>
      <c r="B28" s="1">
        <v>1984521</v>
      </c>
      <c r="C28" s="1">
        <v>2081801</v>
      </c>
      <c r="D28" s="1">
        <v>2222758</v>
      </c>
      <c r="E28" s="1">
        <v>2369720</v>
      </c>
      <c r="F28" s="1">
        <v>2495096</v>
      </c>
      <c r="G28" s="1">
        <v>2601272</v>
      </c>
      <c r="H28" s="1">
        <v>2790398</v>
      </c>
      <c r="I28" s="19">
        <v>2942587</v>
      </c>
      <c r="J28" s="1">
        <v>3145444</v>
      </c>
      <c r="K28" s="1">
        <v>3306624</v>
      </c>
      <c r="L28" s="1">
        <v>4239479</v>
      </c>
      <c r="M28" s="1">
        <v>4513490</v>
      </c>
      <c r="N28" s="1">
        <v>4243032</v>
      </c>
      <c r="O28" s="54">
        <v>4284624</v>
      </c>
      <c r="P28" s="82">
        <v>13203136</v>
      </c>
      <c r="R28">
        <f t="shared" si="0"/>
        <v>3761598.8</v>
      </c>
      <c r="S28" s="1">
        <f t="shared" si="1"/>
        <v>56423982</v>
      </c>
      <c r="U28">
        <f t="shared" si="2"/>
        <v>0</v>
      </c>
      <c r="V28" s="69" t="s">
        <v>40</v>
      </c>
    </row>
    <row r="29" spans="1:22" ht="15.5" x14ac:dyDescent="0.35">
      <c r="A29" s="125" t="s">
        <v>25</v>
      </c>
      <c r="B29" s="97">
        <v>2197143</v>
      </c>
      <c r="C29" s="97">
        <v>2707642</v>
      </c>
      <c r="D29" s="97">
        <v>2458714</v>
      </c>
      <c r="E29" s="97">
        <v>2885196</v>
      </c>
      <c r="F29" s="97">
        <v>3012172</v>
      </c>
      <c r="G29" s="97">
        <v>3420409</v>
      </c>
      <c r="H29" s="97">
        <v>3942203</v>
      </c>
      <c r="I29" s="20">
        <v>6141894</v>
      </c>
      <c r="J29" s="97">
        <v>5474635</v>
      </c>
      <c r="K29" s="97">
        <v>5496325</v>
      </c>
      <c r="L29" s="97">
        <v>5914959</v>
      </c>
      <c r="M29" s="97">
        <v>6796149</v>
      </c>
      <c r="N29" s="97">
        <v>9673370</v>
      </c>
      <c r="O29" s="97">
        <v>7831014</v>
      </c>
      <c r="P29" s="82">
        <v>13832049</v>
      </c>
      <c r="R29">
        <f t="shared" si="0"/>
        <v>5452258.2666666666</v>
      </c>
      <c r="S29" s="1">
        <f t="shared" si="1"/>
        <v>81783874</v>
      </c>
      <c r="U29">
        <f t="shared" si="2"/>
        <v>0</v>
      </c>
      <c r="V29" s="69" t="s">
        <v>41</v>
      </c>
    </row>
    <row r="30" spans="1:22" ht="15.5" x14ac:dyDescent="0.35">
      <c r="A30" s="5" t="s">
        <v>31</v>
      </c>
      <c r="B30" s="1">
        <v>1122411</v>
      </c>
      <c r="C30" s="1">
        <v>1260324</v>
      </c>
      <c r="D30" s="1">
        <v>1270066</v>
      </c>
      <c r="E30" s="1">
        <v>1295268</v>
      </c>
      <c r="F30" s="1">
        <v>1285072</v>
      </c>
      <c r="G30" s="1">
        <v>1360452</v>
      </c>
      <c r="H30" s="1">
        <v>1448068</v>
      </c>
      <c r="I30" s="19">
        <v>1517553</v>
      </c>
      <c r="J30" s="1">
        <v>1606712</v>
      </c>
      <c r="K30" s="1">
        <v>1712106</v>
      </c>
      <c r="L30" s="1">
        <v>1806968</v>
      </c>
      <c r="M30" s="1">
        <v>1990765</v>
      </c>
      <c r="N30" s="1">
        <v>2154128</v>
      </c>
      <c r="O30" s="54">
        <v>2166449</v>
      </c>
      <c r="P30" s="82">
        <v>3444679</v>
      </c>
      <c r="R30">
        <f t="shared" si="0"/>
        <v>1696068.0666666667</v>
      </c>
      <c r="S30" s="1">
        <f t="shared" si="1"/>
        <v>25441021</v>
      </c>
      <c r="U30">
        <f t="shared" si="2"/>
        <v>0</v>
      </c>
      <c r="V30" s="69" t="s">
        <v>42</v>
      </c>
    </row>
    <row r="31" spans="1:22" ht="15.5" x14ac:dyDescent="0.35">
      <c r="A31" s="5" t="s">
        <v>33</v>
      </c>
      <c r="B31" s="1">
        <v>3145596</v>
      </c>
      <c r="C31" s="1">
        <v>3570266</v>
      </c>
      <c r="D31" s="1">
        <v>3621745</v>
      </c>
      <c r="E31" s="1">
        <v>3885460</v>
      </c>
      <c r="F31" s="1">
        <v>3989151</v>
      </c>
      <c r="G31" s="1">
        <v>4314182</v>
      </c>
      <c r="H31" s="1">
        <v>4663634</v>
      </c>
      <c r="I31" s="19">
        <v>4673951</v>
      </c>
      <c r="J31" s="1">
        <v>4270709</v>
      </c>
      <c r="K31" s="1">
        <v>3564951</v>
      </c>
      <c r="L31" s="1">
        <v>3859315</v>
      </c>
      <c r="M31" s="1">
        <v>4003119</v>
      </c>
      <c r="N31" s="1">
        <v>4350483</v>
      </c>
      <c r="O31" s="54">
        <v>3620303</v>
      </c>
      <c r="P31" s="82">
        <v>1812999</v>
      </c>
      <c r="R31">
        <f t="shared" si="0"/>
        <v>3823057.6</v>
      </c>
      <c r="S31" s="1">
        <f t="shared" si="1"/>
        <v>57345864</v>
      </c>
      <c r="U31">
        <f t="shared" si="2"/>
        <v>0</v>
      </c>
      <c r="V31" s="69" t="s">
        <v>45</v>
      </c>
    </row>
    <row r="32" spans="1:22" ht="15.5" x14ac:dyDescent="0.35">
      <c r="A32" s="5" t="s">
        <v>26</v>
      </c>
      <c r="B32" s="1">
        <v>995491</v>
      </c>
      <c r="C32" s="1">
        <v>1079283</v>
      </c>
      <c r="D32" s="1">
        <v>1098087</v>
      </c>
      <c r="E32" s="1">
        <v>1233495</v>
      </c>
      <c r="F32" s="1">
        <v>1257353</v>
      </c>
      <c r="G32" s="1">
        <v>1358681</v>
      </c>
      <c r="H32" s="1">
        <v>1378890</v>
      </c>
      <c r="I32" s="19">
        <v>1528663</v>
      </c>
      <c r="J32" s="1">
        <v>1549687</v>
      </c>
      <c r="K32" s="1">
        <v>1573740</v>
      </c>
      <c r="L32" s="1">
        <v>1738472</v>
      </c>
      <c r="M32" s="1">
        <v>2100098</v>
      </c>
      <c r="N32" s="1">
        <v>2199740</v>
      </c>
      <c r="O32" s="54">
        <v>2556023</v>
      </c>
      <c r="P32" s="82">
        <v>18448240</v>
      </c>
      <c r="R32">
        <f t="shared" si="0"/>
        <v>2673062.8666666667</v>
      </c>
      <c r="S32" s="1">
        <f t="shared" si="1"/>
        <v>40095943</v>
      </c>
      <c r="U32">
        <f t="shared" si="2"/>
        <v>1</v>
      </c>
      <c r="V32" s="69" t="s">
        <v>47</v>
      </c>
    </row>
    <row r="33" spans="1:22" ht="15.5" x14ac:dyDescent="0.35">
      <c r="A33" s="5" t="s">
        <v>28</v>
      </c>
      <c r="B33" s="1">
        <v>2466220</v>
      </c>
      <c r="C33" s="1">
        <v>2804384</v>
      </c>
      <c r="D33" s="1">
        <v>2740834</v>
      </c>
      <c r="E33" s="1">
        <v>2745307</v>
      </c>
      <c r="F33" s="1">
        <v>2550492</v>
      </c>
      <c r="G33" s="1">
        <v>2746682</v>
      </c>
      <c r="H33" s="1">
        <v>2860676</v>
      </c>
      <c r="I33" s="19">
        <v>2963115</v>
      </c>
      <c r="J33" s="1">
        <v>2694207</v>
      </c>
      <c r="K33" s="1">
        <v>1673359</v>
      </c>
      <c r="L33" s="1">
        <v>1741865</v>
      </c>
      <c r="M33" s="1">
        <v>1771602</v>
      </c>
      <c r="N33" s="1">
        <v>2056104</v>
      </c>
      <c r="O33" s="54">
        <v>1550174</v>
      </c>
      <c r="P33" s="82">
        <v>8286582</v>
      </c>
      <c r="R33">
        <f t="shared" si="0"/>
        <v>2776773.5333333332</v>
      </c>
      <c r="S33" s="1">
        <f t="shared" si="1"/>
        <v>41651603</v>
      </c>
      <c r="U33">
        <f t="shared" si="2"/>
        <v>0</v>
      </c>
      <c r="V33" s="69" t="s">
        <v>51</v>
      </c>
    </row>
    <row r="34" spans="1:22" ht="15.5" x14ac:dyDescent="0.35">
      <c r="A34" s="5" t="s">
        <v>34</v>
      </c>
      <c r="B34" s="3">
        <v>1119677</v>
      </c>
      <c r="C34" s="3">
        <v>1207222</v>
      </c>
      <c r="D34" s="3">
        <v>1195645</v>
      </c>
      <c r="E34" s="3">
        <v>1264271</v>
      </c>
      <c r="F34" s="19">
        <v>1288346</v>
      </c>
      <c r="G34" s="19">
        <v>1371245</v>
      </c>
      <c r="H34" s="20">
        <v>1357077</v>
      </c>
      <c r="I34" s="19">
        <v>1537609</v>
      </c>
      <c r="J34" s="19">
        <v>1620362</v>
      </c>
      <c r="K34" s="1">
        <v>1628135</v>
      </c>
      <c r="L34" s="1">
        <v>1696942</v>
      </c>
      <c r="M34" s="1">
        <v>1725249</v>
      </c>
      <c r="N34" s="1">
        <v>1796153</v>
      </c>
      <c r="O34" s="54">
        <v>1791163</v>
      </c>
      <c r="P34" s="82">
        <v>8765254</v>
      </c>
      <c r="R34">
        <f t="shared" si="0"/>
        <v>1957623.3333333333</v>
      </c>
      <c r="S34" s="1">
        <f t="shared" si="1"/>
        <v>29364350</v>
      </c>
      <c r="U34">
        <f t="shared" ref="U34:U65" si="3">COUNTIF(V$3:V$19,A34)</f>
        <v>0</v>
      </c>
      <c r="V34" s="69" t="s">
        <v>52</v>
      </c>
    </row>
    <row r="35" spans="1:22" ht="15.5" x14ac:dyDescent="0.35">
      <c r="A35" s="5" t="s">
        <v>30</v>
      </c>
      <c r="B35" s="1">
        <v>6355721</v>
      </c>
      <c r="C35" s="1">
        <v>1207222</v>
      </c>
      <c r="D35" s="1">
        <v>1207222</v>
      </c>
      <c r="E35" s="1">
        <v>1264271</v>
      </c>
      <c r="F35" s="1">
        <v>6725034</v>
      </c>
      <c r="G35" s="1">
        <v>8053921</v>
      </c>
      <c r="H35" s="1">
        <v>7790854</v>
      </c>
      <c r="I35" s="19">
        <v>7110537</v>
      </c>
      <c r="J35" s="1">
        <v>69762</v>
      </c>
      <c r="K35" s="1">
        <v>7070064</v>
      </c>
      <c r="L35" s="1">
        <v>7241854</v>
      </c>
      <c r="M35" s="1">
        <v>7980168</v>
      </c>
      <c r="N35" s="1">
        <v>8009634</v>
      </c>
      <c r="O35" s="54">
        <v>7917797</v>
      </c>
      <c r="P35" s="82">
        <v>3674232</v>
      </c>
      <c r="R35">
        <f t="shared" si="0"/>
        <v>5445219.5333333332</v>
      </c>
      <c r="S35" s="1">
        <f t="shared" si="1"/>
        <v>81678293</v>
      </c>
      <c r="U35">
        <f t="shared" si="3"/>
        <v>0</v>
      </c>
      <c r="V35" s="69" t="s">
        <v>54</v>
      </c>
    </row>
    <row r="36" spans="1:22" ht="15.5" x14ac:dyDescent="0.35">
      <c r="A36" s="5" t="s">
        <v>35</v>
      </c>
      <c r="B36" s="1">
        <v>2730689</v>
      </c>
      <c r="C36" s="1">
        <v>2948303</v>
      </c>
      <c r="D36" s="1">
        <v>3443240</v>
      </c>
      <c r="E36" s="1">
        <v>3805135</v>
      </c>
      <c r="F36" s="1">
        <v>3835144</v>
      </c>
      <c r="G36" s="1">
        <v>4018536</v>
      </c>
      <c r="H36" s="1">
        <v>6367082</v>
      </c>
      <c r="I36" s="19">
        <v>8711413</v>
      </c>
      <c r="J36" s="1">
        <v>10900258</v>
      </c>
      <c r="K36" s="1">
        <v>11669590</v>
      </c>
      <c r="L36" s="1">
        <v>12307403</v>
      </c>
      <c r="M36" s="1">
        <v>18319354</v>
      </c>
      <c r="N36" s="1">
        <v>37978763</v>
      </c>
      <c r="O36" s="54">
        <v>39691755</v>
      </c>
      <c r="P36" s="82">
        <v>34930921</v>
      </c>
      <c r="R36">
        <f t="shared" si="0"/>
        <v>13443839.066666666</v>
      </c>
      <c r="S36" s="1">
        <f t="shared" si="1"/>
        <v>201657586</v>
      </c>
      <c r="U36">
        <f t="shared" si="3"/>
        <v>1</v>
      </c>
      <c r="V36" s="69" t="s">
        <v>55</v>
      </c>
    </row>
    <row r="37" spans="1:22" ht="15.5" x14ac:dyDescent="0.35">
      <c r="A37" s="5" t="s">
        <v>36</v>
      </c>
      <c r="B37" s="1">
        <v>40162541</v>
      </c>
      <c r="C37" s="1">
        <v>45864361</v>
      </c>
      <c r="D37" s="1">
        <v>48135933</v>
      </c>
      <c r="E37" s="1">
        <v>49600070</v>
      </c>
      <c r="F37" s="1">
        <v>51034289</v>
      </c>
      <c r="G37" s="1">
        <v>55766570</v>
      </c>
      <c r="H37" s="1">
        <v>57389133</v>
      </c>
      <c r="I37" s="19">
        <v>59137824</v>
      </c>
      <c r="J37" s="1">
        <v>65009515</v>
      </c>
      <c r="K37" s="1">
        <v>69058635</v>
      </c>
      <c r="L37" s="1">
        <v>73357209</v>
      </c>
      <c r="M37" s="1">
        <v>75734082</v>
      </c>
      <c r="N37" s="1">
        <v>78590504</v>
      </c>
      <c r="O37" s="54">
        <v>81459657</v>
      </c>
      <c r="P37" s="82">
        <v>92815899</v>
      </c>
      <c r="R37">
        <f t="shared" si="0"/>
        <v>62874414.799999997</v>
      </c>
      <c r="S37" s="1">
        <f t="shared" si="1"/>
        <v>943116222</v>
      </c>
      <c r="U37">
        <f t="shared" si="3"/>
        <v>0</v>
      </c>
      <c r="V37" s="69" t="s">
        <v>56</v>
      </c>
    </row>
    <row r="38" spans="1:22" ht="15.5" x14ac:dyDescent="0.35">
      <c r="A38" s="5" t="s">
        <v>37</v>
      </c>
      <c r="B38" s="1">
        <v>2329138</v>
      </c>
      <c r="C38" s="1">
        <v>2574031</v>
      </c>
      <c r="D38" s="1">
        <v>2682824</v>
      </c>
      <c r="E38" s="1">
        <v>2842135</v>
      </c>
      <c r="F38" s="1">
        <v>2736631</v>
      </c>
      <c r="G38" s="1">
        <v>2853763</v>
      </c>
      <c r="H38" s="1">
        <v>3053622</v>
      </c>
      <c r="I38" s="19">
        <v>3186310</v>
      </c>
      <c r="J38" s="1">
        <v>3209600</v>
      </c>
      <c r="K38" s="1">
        <v>3092262</v>
      </c>
      <c r="L38" s="1">
        <v>3128285</v>
      </c>
      <c r="M38" s="1">
        <v>3383766</v>
      </c>
      <c r="N38" s="1">
        <v>3585288</v>
      </c>
      <c r="O38" s="54">
        <v>3576903</v>
      </c>
      <c r="P38" s="82">
        <v>3739158</v>
      </c>
      <c r="R38">
        <f t="shared" si="0"/>
        <v>3064914.4</v>
      </c>
      <c r="S38" s="1">
        <f t="shared" si="1"/>
        <v>45973716</v>
      </c>
      <c r="U38">
        <f t="shared" si="3"/>
        <v>0</v>
      </c>
      <c r="V38" s="69" t="s">
        <v>58</v>
      </c>
    </row>
    <row r="39" spans="1:22" ht="15.5" x14ac:dyDescent="0.35">
      <c r="A39" s="5" t="s">
        <v>38</v>
      </c>
      <c r="B39" s="1">
        <v>3628379</v>
      </c>
      <c r="C39" s="1">
        <v>4809283</v>
      </c>
      <c r="D39" s="1">
        <v>5252444</v>
      </c>
      <c r="E39" s="1">
        <v>20518344</v>
      </c>
      <c r="F39" s="1">
        <v>7180285</v>
      </c>
      <c r="G39" s="1">
        <v>9752374</v>
      </c>
      <c r="H39" s="1">
        <v>12449847</v>
      </c>
      <c r="I39" s="19">
        <v>14791112</v>
      </c>
      <c r="J39" s="1">
        <v>15176069</v>
      </c>
      <c r="K39" s="1">
        <v>15144316</v>
      </c>
      <c r="L39" s="1">
        <v>15172695</v>
      </c>
      <c r="M39" s="1">
        <v>18026254</v>
      </c>
      <c r="N39" s="1">
        <v>22810679</v>
      </c>
      <c r="O39" s="54">
        <v>58208159</v>
      </c>
      <c r="P39" s="82">
        <v>33677164</v>
      </c>
      <c r="R39">
        <f t="shared" si="0"/>
        <v>17106493.600000001</v>
      </c>
      <c r="S39" s="1">
        <f t="shared" si="1"/>
        <v>256597404</v>
      </c>
      <c r="U39">
        <f t="shared" si="3"/>
        <v>1</v>
      </c>
      <c r="V39" s="69" t="s">
        <v>60</v>
      </c>
    </row>
    <row r="40" spans="1:22" ht="15.5" x14ac:dyDescent="0.35">
      <c r="A40" s="5" t="s">
        <v>39</v>
      </c>
      <c r="B40" s="1">
        <v>1438016</v>
      </c>
      <c r="C40" s="1">
        <v>1553906</v>
      </c>
      <c r="D40" s="1">
        <v>1994442</v>
      </c>
      <c r="E40" s="1">
        <v>2202804</v>
      </c>
      <c r="F40" s="1">
        <v>2365979</v>
      </c>
      <c r="G40" s="1">
        <v>2479949</v>
      </c>
      <c r="H40" s="1">
        <v>2578142</v>
      </c>
      <c r="I40" s="19">
        <v>2647639</v>
      </c>
      <c r="J40" s="1">
        <v>2828945</v>
      </c>
      <c r="K40" s="1">
        <v>2943008</v>
      </c>
      <c r="L40" s="1">
        <v>3859639</v>
      </c>
      <c r="M40" s="1">
        <v>4372369</v>
      </c>
      <c r="N40" s="1">
        <v>4815548</v>
      </c>
      <c r="O40" s="54">
        <v>5260859</v>
      </c>
      <c r="P40" s="82">
        <v>5693936</v>
      </c>
      <c r="R40">
        <f t="shared" si="0"/>
        <v>3135678.7333333334</v>
      </c>
      <c r="S40" s="1">
        <f t="shared" si="1"/>
        <v>47035181</v>
      </c>
      <c r="U40">
        <f t="shared" si="3"/>
        <v>0</v>
      </c>
      <c r="V40" s="69" t="s">
        <v>62</v>
      </c>
    </row>
    <row r="41" spans="1:22" ht="15.5" x14ac:dyDescent="0.35">
      <c r="A41" s="5" t="s">
        <v>44</v>
      </c>
      <c r="B41" s="1">
        <v>824017</v>
      </c>
      <c r="C41" s="1">
        <v>916554</v>
      </c>
      <c r="D41" s="1">
        <v>1047103</v>
      </c>
      <c r="E41" s="1">
        <v>1127315</v>
      </c>
      <c r="F41" s="1">
        <v>1215894</v>
      </c>
      <c r="G41" s="1">
        <v>1285929</v>
      </c>
      <c r="H41" s="1">
        <v>1404260</v>
      </c>
      <c r="I41" s="19">
        <v>1415810</v>
      </c>
      <c r="J41" s="1">
        <v>1386371</v>
      </c>
      <c r="K41" s="1">
        <v>1416409</v>
      </c>
      <c r="L41" s="1">
        <v>1547381</v>
      </c>
      <c r="M41" s="1">
        <v>1570591</v>
      </c>
      <c r="N41" s="1">
        <v>1641724</v>
      </c>
      <c r="O41" s="54">
        <v>1690451</v>
      </c>
      <c r="P41" s="82">
        <v>834193</v>
      </c>
      <c r="R41">
        <f t="shared" si="0"/>
        <v>1288266.8</v>
      </c>
      <c r="S41" s="1">
        <f t="shared" si="1"/>
        <v>19324002</v>
      </c>
      <c r="U41">
        <f t="shared" si="3"/>
        <v>0</v>
      </c>
      <c r="V41" s="69" t="s">
        <v>63</v>
      </c>
    </row>
    <row r="42" spans="1:22" ht="15.5" x14ac:dyDescent="0.35">
      <c r="A42" s="5" t="s">
        <v>40</v>
      </c>
      <c r="B42" s="1">
        <v>21162986</v>
      </c>
      <c r="C42" s="1">
        <v>23489746</v>
      </c>
      <c r="D42" s="1">
        <v>24620026</v>
      </c>
      <c r="E42" s="1">
        <v>26301805</v>
      </c>
      <c r="F42" s="19">
        <v>26186344</v>
      </c>
      <c r="G42" s="19">
        <v>25168451</v>
      </c>
      <c r="H42" s="20">
        <v>26054494</v>
      </c>
      <c r="I42" s="19">
        <v>27050391</v>
      </c>
      <c r="J42" s="19">
        <v>31484816</v>
      </c>
      <c r="K42" s="1">
        <v>32978176</v>
      </c>
      <c r="L42" s="1">
        <v>36531689</v>
      </c>
      <c r="M42" s="1">
        <v>38148954</v>
      </c>
      <c r="N42" s="1">
        <v>48478580</v>
      </c>
      <c r="O42" s="54">
        <v>51181878</v>
      </c>
      <c r="P42" s="82">
        <v>1934211</v>
      </c>
      <c r="R42">
        <f t="shared" si="0"/>
        <v>29384836.466666665</v>
      </c>
      <c r="S42" s="1">
        <f t="shared" si="1"/>
        <v>440772547</v>
      </c>
      <c r="U42">
        <f t="shared" si="3"/>
        <v>0</v>
      </c>
      <c r="V42" s="69" t="s">
        <v>64</v>
      </c>
    </row>
    <row r="43" spans="1:22" ht="15.5" x14ac:dyDescent="0.35">
      <c r="A43" s="5" t="s">
        <v>43</v>
      </c>
      <c r="B43" s="1">
        <v>3225005</v>
      </c>
      <c r="C43" s="1">
        <v>3503194</v>
      </c>
      <c r="D43" s="1">
        <v>3537602</v>
      </c>
      <c r="E43" s="1">
        <v>4201885</v>
      </c>
      <c r="F43" s="1">
        <v>4539529</v>
      </c>
      <c r="G43" s="1">
        <v>5579327</v>
      </c>
      <c r="H43" s="1">
        <v>5911010</v>
      </c>
      <c r="I43" s="19">
        <v>6331943</v>
      </c>
      <c r="J43" s="1">
        <v>6258523</v>
      </c>
      <c r="K43" s="1">
        <v>5095482</v>
      </c>
      <c r="L43" s="1">
        <v>5088691</v>
      </c>
      <c r="M43" s="1">
        <v>5094446</v>
      </c>
      <c r="N43" s="1">
        <v>5358107</v>
      </c>
      <c r="O43" s="54">
        <v>4361825</v>
      </c>
      <c r="P43" s="82">
        <v>12480733</v>
      </c>
      <c r="R43">
        <f t="shared" si="0"/>
        <v>5371153.4666666668</v>
      </c>
      <c r="S43" s="1">
        <f t="shared" si="1"/>
        <v>80567302</v>
      </c>
      <c r="U43">
        <f t="shared" si="3"/>
        <v>0</v>
      </c>
      <c r="V43" s="69" t="s">
        <v>65</v>
      </c>
    </row>
    <row r="44" spans="1:22" ht="15.5" x14ac:dyDescent="0.35">
      <c r="A44" s="5" t="s">
        <v>41</v>
      </c>
      <c r="B44" s="1">
        <v>6770527</v>
      </c>
      <c r="C44" s="1">
        <v>8937409</v>
      </c>
      <c r="D44" s="1">
        <v>10279123</v>
      </c>
      <c r="E44" s="1">
        <v>9562364</v>
      </c>
      <c r="F44" s="1">
        <v>9821089</v>
      </c>
      <c r="G44" s="1">
        <v>10385602</v>
      </c>
      <c r="H44" s="1">
        <v>10712776</v>
      </c>
      <c r="I44" s="19">
        <v>10909077</v>
      </c>
      <c r="J44" s="1">
        <v>11143024</v>
      </c>
      <c r="K44" s="1">
        <v>10213019</v>
      </c>
      <c r="L44" s="1">
        <v>10911921</v>
      </c>
      <c r="M44" s="1">
        <v>11618998</v>
      </c>
      <c r="N44" s="1">
        <v>10256801</v>
      </c>
      <c r="O44" s="54">
        <v>11950156</v>
      </c>
      <c r="P44" s="82">
        <v>97456284</v>
      </c>
      <c r="R44">
        <f t="shared" si="0"/>
        <v>16061878</v>
      </c>
      <c r="S44" s="1">
        <f t="shared" si="1"/>
        <v>240928170</v>
      </c>
      <c r="U44">
        <f t="shared" si="3"/>
        <v>1</v>
      </c>
      <c r="V44" s="69" t="s">
        <v>66</v>
      </c>
    </row>
    <row r="45" spans="1:22" ht="15.5" x14ac:dyDescent="0.35">
      <c r="A45" s="5" t="s">
        <v>46</v>
      </c>
      <c r="B45" s="1">
        <v>576637</v>
      </c>
      <c r="C45" s="1">
        <v>599432</v>
      </c>
      <c r="D45" s="1">
        <v>603805</v>
      </c>
      <c r="E45" s="1">
        <v>607610</v>
      </c>
      <c r="F45" s="1">
        <v>609328</v>
      </c>
      <c r="G45" s="1">
        <v>556576</v>
      </c>
      <c r="H45" s="1">
        <v>643716</v>
      </c>
      <c r="I45" s="19">
        <v>710813</v>
      </c>
      <c r="J45" s="1">
        <v>796319</v>
      </c>
      <c r="K45" s="1">
        <v>789810</v>
      </c>
      <c r="L45" s="1">
        <v>790484</v>
      </c>
      <c r="M45" s="1">
        <v>788151</v>
      </c>
      <c r="N45" s="1">
        <v>834664</v>
      </c>
      <c r="O45" s="54">
        <v>834640</v>
      </c>
      <c r="P45" s="82">
        <v>8213137</v>
      </c>
      <c r="R45">
        <f t="shared" si="0"/>
        <v>1197008.1333333333</v>
      </c>
      <c r="S45" s="1">
        <f t="shared" si="1"/>
        <v>17955122</v>
      </c>
      <c r="U45">
        <f t="shared" si="3"/>
        <v>0</v>
      </c>
      <c r="V45" s="69" t="s">
        <v>68</v>
      </c>
    </row>
    <row r="46" spans="1:22" ht="15.5" x14ac:dyDescent="0.35">
      <c r="A46" s="5" t="s">
        <v>50</v>
      </c>
      <c r="B46" s="1">
        <v>4687955</v>
      </c>
      <c r="C46" s="1">
        <v>5134354</v>
      </c>
      <c r="D46" s="1">
        <v>5710036</v>
      </c>
      <c r="E46" s="1">
        <v>6224535</v>
      </c>
      <c r="F46" s="1">
        <v>6776539</v>
      </c>
      <c r="G46" s="1">
        <v>7633572</v>
      </c>
      <c r="H46" s="1">
        <v>9925361</v>
      </c>
      <c r="I46" s="19">
        <v>10701174</v>
      </c>
      <c r="J46" s="1">
        <v>10783314</v>
      </c>
      <c r="K46" s="1">
        <v>10767604</v>
      </c>
      <c r="L46" s="1">
        <v>11547514</v>
      </c>
      <c r="M46" s="1">
        <v>11554087</v>
      </c>
      <c r="N46" s="1">
        <v>11119050</v>
      </c>
      <c r="O46" s="54">
        <v>11509124</v>
      </c>
      <c r="P46" s="82">
        <v>52863423</v>
      </c>
      <c r="R46">
        <f>AVERAGE(A46:O46)</f>
        <v>8862444.2142857146</v>
      </c>
      <c r="S46" s="1">
        <f>SUM(B46:O46)</f>
        <v>124074219</v>
      </c>
      <c r="U46">
        <f t="shared" si="3"/>
        <v>0</v>
      </c>
      <c r="V46" s="69" t="s">
        <v>69</v>
      </c>
    </row>
    <row r="47" spans="1:22" ht="15.5" x14ac:dyDescent="0.35">
      <c r="A47" s="5" t="s">
        <v>42</v>
      </c>
      <c r="B47" s="1">
        <v>4511875</v>
      </c>
      <c r="C47" s="1">
        <v>4984217</v>
      </c>
      <c r="D47" s="1">
        <v>5204687</v>
      </c>
      <c r="E47" s="1">
        <v>5569438</v>
      </c>
      <c r="F47" s="1">
        <v>6038701</v>
      </c>
      <c r="G47" s="1">
        <v>6512864</v>
      </c>
      <c r="H47" s="1">
        <v>7066171</v>
      </c>
      <c r="I47" s="19">
        <v>7884026</v>
      </c>
      <c r="J47" s="1">
        <v>8317997</v>
      </c>
      <c r="K47" s="1">
        <v>7150511</v>
      </c>
      <c r="L47" s="1">
        <v>7155489</v>
      </c>
      <c r="M47" s="1">
        <v>7494099</v>
      </c>
      <c r="N47" s="1">
        <v>7623328</v>
      </c>
      <c r="O47" s="54">
        <v>8083124</v>
      </c>
      <c r="P47" s="82">
        <v>4309202</v>
      </c>
      <c r="R47">
        <f t="shared" ref="R47:R65" si="4">AVERAGE(A47:P47)</f>
        <v>6527048.5999999996</v>
      </c>
      <c r="S47" s="1">
        <f t="shared" ref="S47:S65" si="5">SUM(B47:P47)</f>
        <v>97905729</v>
      </c>
      <c r="U47">
        <f t="shared" si="3"/>
        <v>0</v>
      </c>
      <c r="V47" s="69" t="s">
        <v>70</v>
      </c>
    </row>
    <row r="48" spans="1:22" ht="15.5" x14ac:dyDescent="0.35">
      <c r="A48" s="5" t="s">
        <v>45</v>
      </c>
      <c r="B48" s="1">
        <v>19390788</v>
      </c>
      <c r="C48" s="1">
        <v>24391414</v>
      </c>
      <c r="D48" s="1">
        <v>22452175</v>
      </c>
      <c r="E48" s="1">
        <v>24449528</v>
      </c>
      <c r="F48" s="19">
        <v>24852556</v>
      </c>
      <c r="G48" s="19">
        <v>23337407</v>
      </c>
      <c r="H48" s="20">
        <v>23322759</v>
      </c>
      <c r="I48" s="19">
        <v>24185565</v>
      </c>
      <c r="J48" s="19">
        <v>19630006</v>
      </c>
      <c r="K48" s="1">
        <v>17314018</v>
      </c>
      <c r="L48" s="1">
        <v>20480981</v>
      </c>
      <c r="M48" s="1">
        <v>22542876</v>
      </c>
      <c r="N48" s="1">
        <v>27576670</v>
      </c>
      <c r="O48" s="54">
        <v>30128405</v>
      </c>
      <c r="P48" s="82">
        <v>12062112</v>
      </c>
      <c r="R48">
        <f t="shared" si="4"/>
        <v>22407817.333333332</v>
      </c>
      <c r="S48" s="1">
        <f t="shared" si="5"/>
        <v>336117260</v>
      </c>
      <c r="U48">
        <f t="shared" si="3"/>
        <v>0</v>
      </c>
    </row>
    <row r="49" spans="1:21" ht="15.5" x14ac:dyDescent="0.35">
      <c r="A49" s="5" t="s">
        <v>47</v>
      </c>
      <c r="B49" s="1">
        <v>34522714</v>
      </c>
      <c r="C49" s="1">
        <v>36552270</v>
      </c>
      <c r="D49" s="1">
        <v>36978857</v>
      </c>
      <c r="E49" s="1">
        <v>37542777</v>
      </c>
      <c r="F49" s="1">
        <v>39971397</v>
      </c>
      <c r="G49" s="1">
        <v>40762690</v>
      </c>
      <c r="H49" s="1">
        <v>42354185</v>
      </c>
      <c r="I49" s="19">
        <v>43742370</v>
      </c>
      <c r="J49" s="1">
        <v>46508589</v>
      </c>
      <c r="K49" s="1">
        <v>48336129</v>
      </c>
      <c r="L49" s="1">
        <v>51229035</v>
      </c>
      <c r="M49" s="1">
        <v>54035814</v>
      </c>
      <c r="N49" s="1">
        <v>57560616</v>
      </c>
      <c r="O49" s="54">
        <v>58167558</v>
      </c>
      <c r="P49" s="82">
        <v>31923954</v>
      </c>
      <c r="R49">
        <f t="shared" si="4"/>
        <v>44012597</v>
      </c>
      <c r="S49" s="1">
        <f t="shared" si="5"/>
        <v>660188955</v>
      </c>
      <c r="U49">
        <f t="shared" si="3"/>
        <v>1</v>
      </c>
    </row>
    <row r="50" spans="1:21" ht="15.5" x14ac:dyDescent="0.35">
      <c r="A50" s="5" t="s">
        <v>53</v>
      </c>
      <c r="B50" s="1">
        <v>1517181</v>
      </c>
      <c r="C50" s="1">
        <v>1816030</v>
      </c>
      <c r="D50" s="1">
        <v>1979164</v>
      </c>
      <c r="E50" s="1">
        <v>1838446</v>
      </c>
      <c r="F50" s="1">
        <v>1921072</v>
      </c>
      <c r="G50" s="1">
        <v>2333988</v>
      </c>
      <c r="H50" s="1">
        <v>2600564</v>
      </c>
      <c r="I50" s="19">
        <v>3224309</v>
      </c>
      <c r="J50" s="1">
        <v>3023148</v>
      </c>
      <c r="K50" s="1">
        <v>2960642</v>
      </c>
      <c r="L50" s="1">
        <v>3314721</v>
      </c>
      <c r="M50" s="1">
        <v>3542571</v>
      </c>
      <c r="N50" s="1">
        <v>3518537</v>
      </c>
      <c r="O50" s="54">
        <v>3496486</v>
      </c>
      <c r="P50" s="82">
        <v>2260101</v>
      </c>
      <c r="R50">
        <f t="shared" si="4"/>
        <v>2623130.6666666665</v>
      </c>
      <c r="S50" s="1">
        <f t="shared" si="5"/>
        <v>39346960</v>
      </c>
      <c r="U50">
        <f t="shared" si="3"/>
        <v>0</v>
      </c>
    </row>
    <row r="51" spans="1:21" ht="15.5" x14ac:dyDescent="0.35">
      <c r="A51" s="5" t="s">
        <v>51</v>
      </c>
      <c r="B51" s="1">
        <v>22857206</v>
      </c>
      <c r="C51" s="1">
        <v>25265410</v>
      </c>
      <c r="D51" s="1">
        <v>26181135</v>
      </c>
      <c r="E51" s="1">
        <v>27316941</v>
      </c>
      <c r="F51" s="1">
        <v>28422647</v>
      </c>
      <c r="G51" s="1">
        <v>29999436</v>
      </c>
      <c r="H51" s="1">
        <v>31379012</v>
      </c>
      <c r="I51" s="19">
        <v>33401347</v>
      </c>
      <c r="J51" s="1">
        <v>35751063</v>
      </c>
      <c r="K51" s="1">
        <v>38258284</v>
      </c>
      <c r="L51" s="1">
        <v>41781189</v>
      </c>
      <c r="M51" s="1">
        <v>44763084</v>
      </c>
      <c r="N51" s="1">
        <v>47608680</v>
      </c>
      <c r="O51" s="54">
        <v>50013647</v>
      </c>
      <c r="P51" s="82">
        <v>10176014</v>
      </c>
      <c r="R51">
        <f t="shared" si="4"/>
        <v>32878339.666666668</v>
      </c>
      <c r="S51" s="1">
        <f t="shared" si="5"/>
        <v>493175095</v>
      </c>
      <c r="U51">
        <f t="shared" si="3"/>
        <v>0</v>
      </c>
    </row>
    <row r="52" spans="1:21" ht="15.5" x14ac:dyDescent="0.35">
      <c r="A52" s="5" t="s">
        <v>52</v>
      </c>
      <c r="B52" s="1">
        <v>5232616</v>
      </c>
      <c r="C52" s="1">
        <v>5987587</v>
      </c>
      <c r="D52" s="1">
        <v>6108254</v>
      </c>
      <c r="E52" s="1">
        <v>6516972</v>
      </c>
      <c r="F52" s="1">
        <v>7056085</v>
      </c>
      <c r="G52" s="1">
        <v>7051425</v>
      </c>
      <c r="H52" s="1">
        <v>6676901</v>
      </c>
      <c r="I52" s="19">
        <v>6829744</v>
      </c>
      <c r="J52" s="1">
        <v>7146675</v>
      </c>
      <c r="K52" s="1">
        <v>7349123</v>
      </c>
      <c r="L52" s="1">
        <v>8091688</v>
      </c>
      <c r="M52" s="1">
        <v>9033241</v>
      </c>
      <c r="N52" s="1">
        <v>10134039</v>
      </c>
      <c r="O52" s="54">
        <v>10785066</v>
      </c>
      <c r="P52" s="82">
        <v>66881475</v>
      </c>
      <c r="R52">
        <f t="shared" si="4"/>
        <v>11392059.4</v>
      </c>
      <c r="S52" s="1">
        <f t="shared" si="5"/>
        <v>170880891</v>
      </c>
      <c r="U52">
        <f t="shared" si="3"/>
        <v>1</v>
      </c>
    </row>
    <row r="53" spans="1:21" ht="15.5" x14ac:dyDescent="0.35">
      <c r="A53" s="5" t="s">
        <v>54</v>
      </c>
      <c r="B53" s="1">
        <v>2575347</v>
      </c>
      <c r="C53" s="1">
        <v>2828154</v>
      </c>
      <c r="D53" s="1">
        <v>2803187</v>
      </c>
      <c r="E53" s="1">
        <v>2858283</v>
      </c>
      <c r="F53" s="1">
        <v>2819833</v>
      </c>
      <c r="G53" s="1">
        <v>3278263</v>
      </c>
      <c r="H53" s="1">
        <v>4577040</v>
      </c>
      <c r="I53" s="19">
        <v>10483508</v>
      </c>
      <c r="J53" s="1">
        <v>14768126</v>
      </c>
      <c r="K53" s="1">
        <v>15242684</v>
      </c>
      <c r="L53" s="1">
        <v>22120013</v>
      </c>
      <c r="M53" s="1">
        <v>59158281</v>
      </c>
      <c r="N53" s="1">
        <v>88342288</v>
      </c>
      <c r="O53" s="54">
        <v>70365131</v>
      </c>
      <c r="P53" s="82">
        <v>5671462</v>
      </c>
      <c r="R53">
        <f t="shared" si="4"/>
        <v>20526106.666666668</v>
      </c>
      <c r="S53" s="1">
        <f t="shared" si="5"/>
        <v>307891600</v>
      </c>
      <c r="U53">
        <f t="shared" si="3"/>
        <v>0</v>
      </c>
    </row>
    <row r="54" spans="1:21" ht="15.5" x14ac:dyDescent="0.35">
      <c r="A54" s="5" t="s">
        <v>55</v>
      </c>
      <c r="B54" s="1">
        <v>2178386</v>
      </c>
      <c r="C54" s="1">
        <v>2598385</v>
      </c>
      <c r="D54" s="1">
        <v>3683711</v>
      </c>
      <c r="E54" s="1">
        <v>4112911</v>
      </c>
      <c r="F54" s="1">
        <v>4622891</v>
      </c>
      <c r="G54" s="1">
        <v>5140393</v>
      </c>
      <c r="H54" s="1">
        <v>5386070</v>
      </c>
      <c r="I54" s="19">
        <v>5590752</v>
      </c>
      <c r="J54" s="1">
        <v>4861841</v>
      </c>
      <c r="K54" s="1">
        <v>3188070</v>
      </c>
      <c r="L54" s="1">
        <v>3320258</v>
      </c>
      <c r="M54" s="1">
        <v>3523269</v>
      </c>
      <c r="N54" s="1">
        <v>3588926</v>
      </c>
      <c r="O54" s="54">
        <v>2644026</v>
      </c>
      <c r="P54" s="82">
        <v>3821945</v>
      </c>
      <c r="R54">
        <f t="shared" si="4"/>
        <v>3884122.2666666666</v>
      </c>
      <c r="S54" s="1">
        <f t="shared" si="5"/>
        <v>58261834</v>
      </c>
      <c r="U54">
        <f t="shared" si="3"/>
        <v>0</v>
      </c>
    </row>
    <row r="55" spans="1:21" ht="15.5" x14ac:dyDescent="0.35">
      <c r="A55" s="5" t="s">
        <v>49</v>
      </c>
      <c r="B55" s="1">
        <v>3460219</v>
      </c>
      <c r="C55" s="1">
        <v>3742069</v>
      </c>
      <c r="D55" s="1">
        <v>3659075</v>
      </c>
      <c r="E55" s="1">
        <v>3589614</v>
      </c>
      <c r="F55" s="19">
        <v>3639403</v>
      </c>
      <c r="G55" s="19">
        <v>3644413</v>
      </c>
      <c r="H55" s="20">
        <v>3848901</v>
      </c>
      <c r="I55" s="19">
        <v>4191103</v>
      </c>
      <c r="J55" s="19">
        <v>4357507</v>
      </c>
      <c r="K55" s="1">
        <v>4388503</v>
      </c>
      <c r="L55" s="1">
        <v>4427084</v>
      </c>
      <c r="M55" s="1">
        <v>4540481</v>
      </c>
      <c r="N55" s="1">
        <v>5130060</v>
      </c>
      <c r="O55" s="54">
        <v>5372785</v>
      </c>
      <c r="P55" s="82">
        <v>3986063</v>
      </c>
      <c r="R55">
        <f t="shared" si="4"/>
        <v>4131818.6666666665</v>
      </c>
      <c r="S55" s="1">
        <f t="shared" si="5"/>
        <v>61977280</v>
      </c>
      <c r="U55">
        <f t="shared" si="3"/>
        <v>0</v>
      </c>
    </row>
    <row r="56" spans="1:21" ht="15.5" x14ac:dyDescent="0.35">
      <c r="A56" s="5" t="s">
        <v>48</v>
      </c>
      <c r="B56" s="1">
        <v>2505375</v>
      </c>
      <c r="C56" s="1">
        <v>3078890</v>
      </c>
      <c r="D56" s="1">
        <v>2799923</v>
      </c>
      <c r="E56" s="1">
        <v>2842088</v>
      </c>
      <c r="F56" s="1">
        <v>3005057</v>
      </c>
      <c r="G56" s="1">
        <v>3086641</v>
      </c>
      <c r="H56" s="1">
        <v>3435775</v>
      </c>
      <c r="I56" s="19">
        <v>3440048</v>
      </c>
      <c r="J56" s="1">
        <v>3362904</v>
      </c>
      <c r="K56" s="1">
        <v>2805489</v>
      </c>
      <c r="L56" s="1">
        <v>2700935</v>
      </c>
      <c r="M56" s="1">
        <v>2654833</v>
      </c>
      <c r="N56" s="1">
        <v>3536299</v>
      </c>
      <c r="O56" s="54">
        <v>3413110</v>
      </c>
      <c r="P56" s="82">
        <v>60391346</v>
      </c>
      <c r="R56">
        <f t="shared" si="4"/>
        <v>6870580.8666666662</v>
      </c>
      <c r="S56" s="1">
        <f t="shared" si="5"/>
        <v>103058713</v>
      </c>
      <c r="U56">
        <f t="shared" si="3"/>
        <v>0</v>
      </c>
    </row>
    <row r="57" spans="1:21" ht="15.5" x14ac:dyDescent="0.35">
      <c r="A57" s="5" t="s">
        <v>57</v>
      </c>
      <c r="B57" s="1">
        <v>8513322</v>
      </c>
      <c r="C57" s="1">
        <v>7358371</v>
      </c>
      <c r="D57" s="1">
        <v>9068384</v>
      </c>
      <c r="E57" s="1">
        <v>10105748</v>
      </c>
      <c r="F57" s="1">
        <v>10707029</v>
      </c>
      <c r="G57" s="1">
        <v>10445075</v>
      </c>
      <c r="H57" s="1">
        <v>10725674</v>
      </c>
      <c r="I57" s="19">
        <v>11496813</v>
      </c>
      <c r="J57" s="1">
        <v>9543819</v>
      </c>
      <c r="K57" s="1">
        <v>9183342</v>
      </c>
      <c r="L57" s="1">
        <v>8848483</v>
      </c>
      <c r="M57" s="1">
        <v>11467078</v>
      </c>
      <c r="N57" s="1">
        <v>14256584</v>
      </c>
      <c r="O57" s="54">
        <v>12632526</v>
      </c>
      <c r="P57" s="82">
        <v>3989740</v>
      </c>
      <c r="R57">
        <f t="shared" si="4"/>
        <v>9889465.8666666672</v>
      </c>
      <c r="S57" s="1">
        <f t="shared" si="5"/>
        <v>148341988</v>
      </c>
      <c r="U57">
        <f t="shared" si="3"/>
        <v>0</v>
      </c>
    </row>
    <row r="58" spans="1:21" ht="15.5" x14ac:dyDescent="0.35">
      <c r="A58" s="5" t="s">
        <v>56</v>
      </c>
      <c r="B58" s="1">
        <v>2511235</v>
      </c>
      <c r="C58" s="1">
        <v>2728432</v>
      </c>
      <c r="D58" s="1">
        <v>3041768</v>
      </c>
      <c r="E58" s="1">
        <v>3111353</v>
      </c>
      <c r="F58" s="1">
        <v>3110413</v>
      </c>
      <c r="G58" s="1">
        <v>3203517</v>
      </c>
      <c r="H58" s="1">
        <v>3207447</v>
      </c>
      <c r="I58" s="19">
        <v>3386607</v>
      </c>
      <c r="J58" s="1">
        <v>3410352</v>
      </c>
      <c r="K58" s="1">
        <v>3488001</v>
      </c>
      <c r="L58" s="1">
        <v>4147133</v>
      </c>
      <c r="M58" s="1">
        <v>3788407</v>
      </c>
      <c r="N58" s="1">
        <v>3934033</v>
      </c>
      <c r="O58" s="54"/>
      <c r="P58" s="82">
        <v>12899867</v>
      </c>
      <c r="R58">
        <f t="shared" si="4"/>
        <v>3997754.6428571427</v>
      </c>
      <c r="S58" s="1">
        <f t="shared" si="5"/>
        <v>55968565</v>
      </c>
      <c r="U58">
        <f t="shared" si="3"/>
        <v>0</v>
      </c>
    </row>
    <row r="59" spans="1:21" ht="15.5" x14ac:dyDescent="0.35">
      <c r="A59" s="5" t="s">
        <v>58</v>
      </c>
      <c r="B59" s="18">
        <v>2285447</v>
      </c>
      <c r="C59" s="18">
        <v>2847663</v>
      </c>
      <c r="D59" s="18">
        <v>2810895</v>
      </c>
      <c r="E59" s="18">
        <v>2911554</v>
      </c>
      <c r="F59" s="18">
        <v>2925422</v>
      </c>
      <c r="G59" s="18">
        <v>2910333</v>
      </c>
      <c r="H59" s="18">
        <v>2967066</v>
      </c>
      <c r="I59" s="18">
        <v>3181757</v>
      </c>
      <c r="J59" s="18">
        <v>3259188</v>
      </c>
      <c r="K59" s="18">
        <v>3408504</v>
      </c>
      <c r="L59" s="18">
        <v>3558876</v>
      </c>
      <c r="M59" s="18">
        <v>4489108</v>
      </c>
      <c r="N59" s="1">
        <v>4620402</v>
      </c>
      <c r="O59" s="54">
        <v>3687262</v>
      </c>
      <c r="P59" s="82">
        <v>4628648</v>
      </c>
      <c r="R59">
        <f t="shared" si="4"/>
        <v>3366141.6666666665</v>
      </c>
      <c r="S59" s="1">
        <f t="shared" si="5"/>
        <v>50492125</v>
      </c>
      <c r="U59">
        <f t="shared" si="3"/>
        <v>0</v>
      </c>
    </row>
    <row r="60" spans="1:21" ht="15.5" x14ac:dyDescent="0.35">
      <c r="A60" s="5" t="s">
        <v>59</v>
      </c>
      <c r="B60" s="1">
        <v>1130728</v>
      </c>
      <c r="C60" s="1">
        <v>1223022</v>
      </c>
      <c r="D60" s="1">
        <v>1319095</v>
      </c>
      <c r="E60" s="1">
        <v>1432553</v>
      </c>
      <c r="F60" s="1">
        <v>1566935</v>
      </c>
      <c r="G60" s="1">
        <v>1937446</v>
      </c>
      <c r="H60" s="1">
        <v>1938237</v>
      </c>
      <c r="I60" s="19">
        <v>2090340</v>
      </c>
      <c r="J60" s="1">
        <v>2091984</v>
      </c>
      <c r="K60" s="1">
        <v>1788799</v>
      </c>
      <c r="L60" s="1">
        <v>1813159</v>
      </c>
      <c r="M60" s="1">
        <v>1978474</v>
      </c>
      <c r="N60" s="1">
        <v>1972671</v>
      </c>
      <c r="O60" s="54">
        <v>1987519</v>
      </c>
      <c r="P60" s="82">
        <v>1686750</v>
      </c>
      <c r="R60">
        <f t="shared" si="4"/>
        <v>1730514.1333333333</v>
      </c>
      <c r="S60" s="1">
        <f t="shared" si="5"/>
        <v>25957712</v>
      </c>
      <c r="U60">
        <f t="shared" si="3"/>
        <v>0</v>
      </c>
    </row>
    <row r="61" spans="1:21" ht="15.5" x14ac:dyDescent="0.35">
      <c r="A61" s="5" t="s">
        <v>60</v>
      </c>
      <c r="B61" s="1">
        <v>2912517</v>
      </c>
      <c r="C61" s="1">
        <v>3141083</v>
      </c>
      <c r="D61" s="1">
        <v>3414305</v>
      </c>
      <c r="E61" s="1">
        <v>3431679</v>
      </c>
      <c r="F61" s="1">
        <v>3465812</v>
      </c>
      <c r="G61" s="1">
        <v>3488822</v>
      </c>
      <c r="H61" s="1">
        <v>3473939</v>
      </c>
      <c r="I61" s="19">
        <v>3451048</v>
      </c>
      <c r="J61" s="1">
        <v>3581425</v>
      </c>
      <c r="K61" s="1">
        <v>3868436</v>
      </c>
      <c r="L61" s="1">
        <v>3921022</v>
      </c>
      <c r="M61" s="1">
        <v>4006815</v>
      </c>
      <c r="N61" s="1">
        <v>4329147</v>
      </c>
      <c r="O61" s="54">
        <v>4526379</v>
      </c>
      <c r="P61" s="82">
        <v>4683561</v>
      </c>
      <c r="R61">
        <f t="shared" si="4"/>
        <v>3713066</v>
      </c>
      <c r="S61" s="1">
        <f t="shared" si="5"/>
        <v>55695990</v>
      </c>
      <c r="U61">
        <f t="shared" si="3"/>
        <v>0</v>
      </c>
    </row>
    <row r="62" spans="1:21" ht="15.5" x14ac:dyDescent="0.35">
      <c r="A62" s="5" t="s">
        <v>61</v>
      </c>
      <c r="B62" s="1">
        <v>1845225</v>
      </c>
      <c r="C62" s="1">
        <v>1939399</v>
      </c>
      <c r="D62" s="1">
        <v>1928602</v>
      </c>
      <c r="E62" s="1">
        <v>2022420</v>
      </c>
      <c r="F62" s="1">
        <v>1968130</v>
      </c>
      <c r="G62" s="1">
        <v>2169625</v>
      </c>
      <c r="H62" s="1">
        <v>2223211</v>
      </c>
      <c r="I62" s="19">
        <v>2316422</v>
      </c>
      <c r="J62" s="1">
        <v>2278117</v>
      </c>
      <c r="K62" s="1">
        <v>2429827</v>
      </c>
      <c r="L62" s="1">
        <v>2578356</v>
      </c>
      <c r="M62" s="1">
        <v>2642365</v>
      </c>
      <c r="N62" s="1">
        <v>2595715</v>
      </c>
      <c r="O62" s="54">
        <v>2985909</v>
      </c>
      <c r="P62" s="82">
        <v>3142620</v>
      </c>
      <c r="R62">
        <f t="shared" si="4"/>
        <v>2337729.5333333332</v>
      </c>
      <c r="S62" s="1">
        <f t="shared" si="5"/>
        <v>35065943</v>
      </c>
      <c r="U62">
        <f t="shared" si="3"/>
        <v>0</v>
      </c>
    </row>
    <row r="63" spans="1:21" ht="15.5" x14ac:dyDescent="0.35">
      <c r="A63" s="5" t="s">
        <v>62</v>
      </c>
      <c r="B63" s="1">
        <v>27126607</v>
      </c>
      <c r="C63" s="1">
        <v>29273799</v>
      </c>
      <c r="D63" s="1">
        <v>30017862</v>
      </c>
      <c r="E63" s="1">
        <v>30679601</v>
      </c>
      <c r="F63" s="1">
        <v>31032569</v>
      </c>
      <c r="G63" s="1">
        <v>32627523</v>
      </c>
      <c r="H63" s="1">
        <v>35004869</v>
      </c>
      <c r="I63" s="19">
        <v>37359785</v>
      </c>
      <c r="J63" s="1">
        <v>40007718</v>
      </c>
      <c r="K63" s="1">
        <v>42361555</v>
      </c>
      <c r="L63" s="1">
        <v>49942080</v>
      </c>
      <c r="M63" s="1">
        <v>53652590</v>
      </c>
      <c r="N63" s="1">
        <v>58079999</v>
      </c>
      <c r="O63" s="54">
        <v>59060323</v>
      </c>
      <c r="P63" s="82">
        <v>61359052</v>
      </c>
      <c r="R63">
        <f t="shared" si="4"/>
        <v>41172395.466666669</v>
      </c>
      <c r="S63" s="1">
        <f t="shared" si="5"/>
        <v>617585932</v>
      </c>
      <c r="U63">
        <f t="shared" si="3"/>
        <v>0</v>
      </c>
    </row>
    <row r="64" spans="1:21" ht="15.5" x14ac:dyDescent="0.35">
      <c r="A64" s="5" t="s">
        <v>63</v>
      </c>
      <c r="B64" s="1">
        <v>2615488</v>
      </c>
      <c r="C64" s="1">
        <v>2874713</v>
      </c>
      <c r="D64" s="1">
        <v>2918973</v>
      </c>
      <c r="E64" s="1">
        <v>2791173</v>
      </c>
      <c r="F64" s="1">
        <v>3106409</v>
      </c>
      <c r="G64" s="1">
        <v>3106601</v>
      </c>
      <c r="H64" s="1">
        <v>2758875</v>
      </c>
      <c r="I64" s="19">
        <v>2753516</v>
      </c>
      <c r="J64" s="1">
        <v>2718029</v>
      </c>
      <c r="K64" s="1">
        <v>2033292</v>
      </c>
      <c r="L64" s="1">
        <v>2059134</v>
      </c>
      <c r="M64" s="1">
        <v>2025877</v>
      </c>
      <c r="N64" s="1">
        <v>1876187</v>
      </c>
      <c r="O64" s="54">
        <v>1612190</v>
      </c>
      <c r="P64" s="82">
        <v>1671394</v>
      </c>
      <c r="R64">
        <f t="shared" si="4"/>
        <v>2461456.7333333334</v>
      </c>
      <c r="S64" s="1">
        <f t="shared" si="5"/>
        <v>36921851</v>
      </c>
      <c r="U64">
        <f t="shared" si="3"/>
        <v>1</v>
      </c>
    </row>
    <row r="65" spans="1:21" ht="15.5" x14ac:dyDescent="0.35">
      <c r="A65" s="5" t="s">
        <v>64</v>
      </c>
      <c r="B65" s="1">
        <v>4992899</v>
      </c>
      <c r="C65" s="1">
        <v>5354300</v>
      </c>
      <c r="D65" s="1">
        <v>5324781</v>
      </c>
      <c r="E65" s="1">
        <v>6199447</v>
      </c>
      <c r="F65" s="1">
        <v>6599378</v>
      </c>
      <c r="G65" s="1">
        <v>8011370</v>
      </c>
      <c r="H65" s="1">
        <v>8284972</v>
      </c>
      <c r="I65" s="19">
        <v>8562952</v>
      </c>
      <c r="J65" s="1">
        <v>7786711</v>
      </c>
      <c r="K65" s="1">
        <v>6255115</v>
      </c>
      <c r="L65" s="1">
        <v>6734131</v>
      </c>
      <c r="M65" s="1">
        <v>6722741</v>
      </c>
      <c r="N65" s="1">
        <v>7261689</v>
      </c>
      <c r="O65" s="54">
        <v>7176154</v>
      </c>
      <c r="P65" s="82">
        <v>6020012</v>
      </c>
      <c r="R65">
        <f t="shared" si="4"/>
        <v>6752443.4666666668</v>
      </c>
      <c r="S65" s="1">
        <f t="shared" si="5"/>
        <v>101286652</v>
      </c>
      <c r="U65">
        <f t="shared" si="3"/>
        <v>0</v>
      </c>
    </row>
    <row r="66" spans="1:21" ht="15.5" x14ac:dyDescent="0.35">
      <c r="A66" s="5" t="s">
        <v>65</v>
      </c>
      <c r="B66" s="1">
        <v>19209837</v>
      </c>
      <c r="C66" s="1">
        <v>20719737</v>
      </c>
      <c r="D66" s="1">
        <v>21947326</v>
      </c>
      <c r="E66" s="1">
        <v>23334854</v>
      </c>
      <c r="F66" s="1">
        <v>24118818</v>
      </c>
      <c r="G66" s="1">
        <v>24701577</v>
      </c>
      <c r="H66" s="1">
        <v>25860397</v>
      </c>
      <c r="I66" s="19">
        <v>27954326</v>
      </c>
      <c r="J66" s="1">
        <v>30535966</v>
      </c>
      <c r="K66" s="1">
        <v>31777714</v>
      </c>
      <c r="L66" s="1">
        <v>34837620</v>
      </c>
      <c r="M66" s="1">
        <v>36431532</v>
      </c>
      <c r="N66" s="1">
        <v>39472621</v>
      </c>
      <c r="O66" s="54">
        <v>40538856</v>
      </c>
      <c r="P66" s="82">
        <v>41856478</v>
      </c>
      <c r="R66">
        <f t="shared" ref="R66:R71" si="6">AVERAGE(A66:P66)</f>
        <v>29553177.266666666</v>
      </c>
      <c r="S66" s="1">
        <f t="shared" ref="S66:S71" si="7">SUM(B66:P66)</f>
        <v>443297659</v>
      </c>
      <c r="U66">
        <f t="shared" ref="U66:U71" si="8">COUNTIF(V$3:V$19,A66)</f>
        <v>0</v>
      </c>
    </row>
    <row r="67" spans="1:21" ht="15.5" x14ac:dyDescent="0.35">
      <c r="A67" s="5" t="s">
        <v>66</v>
      </c>
      <c r="B67" s="1">
        <v>6927166</v>
      </c>
      <c r="C67" s="1">
        <v>7559385</v>
      </c>
      <c r="D67" s="1">
        <v>8131545</v>
      </c>
      <c r="E67" s="1">
        <v>8750370</v>
      </c>
      <c r="F67" s="19">
        <v>9059994</v>
      </c>
      <c r="G67" s="19">
        <v>9736385</v>
      </c>
      <c r="H67" s="20">
        <v>10926322</v>
      </c>
      <c r="I67" s="19">
        <v>12909627</v>
      </c>
      <c r="J67" s="19">
        <v>14049549</v>
      </c>
      <c r="K67" s="1">
        <v>22086963</v>
      </c>
      <c r="L67" s="1">
        <v>13544582</v>
      </c>
      <c r="M67" s="1">
        <v>15710604</v>
      </c>
      <c r="N67" s="1">
        <v>16780762</v>
      </c>
      <c r="O67" s="54">
        <v>18151721</v>
      </c>
      <c r="P67" s="82">
        <v>19035740</v>
      </c>
      <c r="R67">
        <f t="shared" si="6"/>
        <v>12890714.333333334</v>
      </c>
      <c r="S67" s="1">
        <f t="shared" si="7"/>
        <v>193360715</v>
      </c>
      <c r="U67">
        <f t="shared" si="8"/>
        <v>1</v>
      </c>
    </row>
    <row r="68" spans="1:21" ht="15.5" x14ac:dyDescent="0.35">
      <c r="A68" s="5" t="s">
        <v>67</v>
      </c>
      <c r="B68" s="1">
        <v>7258768</v>
      </c>
      <c r="C68" s="1">
        <v>8342860</v>
      </c>
      <c r="D68" s="1">
        <v>8223105</v>
      </c>
      <c r="E68" s="1">
        <v>8726940</v>
      </c>
      <c r="F68" s="1">
        <v>8830086</v>
      </c>
      <c r="G68" s="1">
        <v>8957611</v>
      </c>
      <c r="H68" s="1">
        <v>9473184</v>
      </c>
      <c r="I68" s="19">
        <v>10520969</v>
      </c>
      <c r="J68" s="1">
        <v>11159760</v>
      </c>
      <c r="K68" s="1">
        <v>12300333</v>
      </c>
      <c r="L68" s="1">
        <v>12433067</v>
      </c>
      <c r="M68" s="1">
        <v>13693144</v>
      </c>
      <c r="N68" s="1">
        <v>13627516</v>
      </c>
      <c r="O68" s="54">
        <v>16111764</v>
      </c>
      <c r="P68" s="82">
        <v>17175283</v>
      </c>
      <c r="R68">
        <f t="shared" si="6"/>
        <v>11122292.666666666</v>
      </c>
      <c r="S68" s="1">
        <f t="shared" si="7"/>
        <v>166834390</v>
      </c>
      <c r="U68">
        <f t="shared" si="8"/>
        <v>0</v>
      </c>
    </row>
    <row r="69" spans="1:21" ht="15.5" x14ac:dyDescent="0.35">
      <c r="A69" s="5" t="s">
        <v>68</v>
      </c>
      <c r="B69" s="1">
        <v>9750364</v>
      </c>
      <c r="C69" s="1">
        <v>12609334</v>
      </c>
      <c r="D69" s="1">
        <v>13618287</v>
      </c>
      <c r="E69" s="1">
        <v>14316154</v>
      </c>
      <c r="F69" s="1">
        <v>14027285</v>
      </c>
      <c r="G69" s="1">
        <v>18032757</v>
      </c>
      <c r="H69" s="1">
        <v>19731705</v>
      </c>
      <c r="I69" s="19">
        <v>27223414</v>
      </c>
      <c r="J69" s="1">
        <v>24070801</v>
      </c>
      <c r="K69" s="1">
        <v>17776354</v>
      </c>
      <c r="L69" s="1">
        <v>18971739</v>
      </c>
      <c r="M69" s="1">
        <v>23588325</v>
      </c>
      <c r="N69" s="1">
        <v>34217967</v>
      </c>
      <c r="O69" s="54">
        <v>39051219</v>
      </c>
      <c r="P69" s="82">
        <v>36199185</v>
      </c>
      <c r="R69">
        <f t="shared" si="6"/>
        <v>21545659.333333332</v>
      </c>
      <c r="S69" s="1">
        <f t="shared" si="7"/>
        <v>323184890</v>
      </c>
      <c r="U69">
        <f t="shared" si="8"/>
        <v>1</v>
      </c>
    </row>
    <row r="70" spans="1:21" ht="15.5" x14ac:dyDescent="0.35">
      <c r="A70" s="5" t="s">
        <v>69</v>
      </c>
      <c r="B70" s="1">
        <v>7553110</v>
      </c>
      <c r="C70" s="1">
        <v>9550114</v>
      </c>
      <c r="D70" s="1">
        <v>10494279</v>
      </c>
      <c r="E70" s="1">
        <v>10522546</v>
      </c>
      <c r="F70" s="19">
        <v>10456730</v>
      </c>
      <c r="G70" s="19">
        <v>11312184</v>
      </c>
      <c r="H70" s="20">
        <v>11132152</v>
      </c>
      <c r="I70" s="19">
        <v>11830509</v>
      </c>
      <c r="J70" s="19">
        <v>9595888</v>
      </c>
      <c r="K70" s="1">
        <v>7845306</v>
      </c>
      <c r="L70" s="1">
        <v>8562973</v>
      </c>
      <c r="M70" s="1">
        <v>9519636</v>
      </c>
      <c r="N70" s="1">
        <v>13770111</v>
      </c>
      <c r="O70" s="54">
        <v>16336482</v>
      </c>
      <c r="P70" s="82">
        <v>13016976</v>
      </c>
      <c r="R70">
        <f t="shared" si="6"/>
        <v>10766599.733333332</v>
      </c>
      <c r="S70" s="1">
        <f t="shared" si="7"/>
        <v>161498996</v>
      </c>
      <c r="U70">
        <f t="shared" si="8"/>
        <v>1</v>
      </c>
    </row>
    <row r="71" spans="1:21" ht="15.5" x14ac:dyDescent="0.35">
      <c r="A71" s="5" t="s">
        <v>70</v>
      </c>
      <c r="B71" s="1">
        <v>12267919</v>
      </c>
      <c r="C71" s="1">
        <v>13934616</v>
      </c>
      <c r="D71" s="1">
        <v>13916147</v>
      </c>
      <c r="E71" s="1">
        <v>14597675</v>
      </c>
      <c r="F71" s="1">
        <v>15700734</v>
      </c>
      <c r="G71" s="1">
        <v>20270245</v>
      </c>
      <c r="H71" s="1">
        <v>17510654</v>
      </c>
      <c r="I71" s="19">
        <v>18867608</v>
      </c>
      <c r="J71" s="1">
        <v>18547681</v>
      </c>
      <c r="K71" s="1">
        <v>15925901</v>
      </c>
      <c r="L71" s="1">
        <v>17570064</v>
      </c>
      <c r="M71" s="1">
        <v>17645362</v>
      </c>
      <c r="N71" s="1">
        <v>22697800</v>
      </c>
      <c r="O71" s="54">
        <v>16250784</v>
      </c>
      <c r="P71" s="82">
        <v>14457786</v>
      </c>
      <c r="R71">
        <f t="shared" si="6"/>
        <v>16677398.4</v>
      </c>
      <c r="S71" s="1">
        <f t="shared" si="7"/>
        <v>250160976</v>
      </c>
      <c r="U71">
        <f t="shared" si="8"/>
        <v>0</v>
      </c>
    </row>
    <row r="72" spans="1:21" ht="15.5" x14ac:dyDescent="0.35"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"/>
      <c r="O72" s="54"/>
    </row>
    <row r="73" spans="1:21" x14ac:dyDescent="0.35">
      <c r="A73" s="5" t="s">
        <v>71</v>
      </c>
      <c r="B73" s="1">
        <f t="shared" ref="B73:P73" si="9">SUM(B2:B71)</f>
        <v>468912301</v>
      </c>
      <c r="C73" s="1">
        <f t="shared" si="9"/>
        <v>521734598</v>
      </c>
      <c r="D73" s="1">
        <f t="shared" si="9"/>
        <v>539059258</v>
      </c>
      <c r="E73" s="1">
        <f t="shared" si="9"/>
        <v>579367774</v>
      </c>
      <c r="F73" s="1">
        <f t="shared" si="9"/>
        <v>589470718</v>
      </c>
      <c r="G73" s="1">
        <f t="shared" si="9"/>
        <v>626957543</v>
      </c>
      <c r="H73" s="1">
        <f t="shared" si="9"/>
        <v>660798589</v>
      </c>
      <c r="I73" s="1">
        <f t="shared" si="9"/>
        <v>716523690</v>
      </c>
      <c r="J73" s="1">
        <f t="shared" si="9"/>
        <v>730288680</v>
      </c>
      <c r="K73" s="1">
        <f t="shared" si="9"/>
        <v>725247690</v>
      </c>
      <c r="L73" s="1">
        <f t="shared" si="9"/>
        <v>779403113</v>
      </c>
      <c r="M73" s="1">
        <f t="shared" si="9"/>
        <v>867449714</v>
      </c>
      <c r="N73" s="1">
        <f t="shared" si="9"/>
        <v>1004094089</v>
      </c>
      <c r="O73" s="1">
        <f t="shared" si="9"/>
        <v>1040818320</v>
      </c>
      <c r="P73" s="1">
        <f t="shared" si="9"/>
        <v>1066707410</v>
      </c>
      <c r="Q73" s="1"/>
      <c r="R73" s="1">
        <f>SUM(R2:R71)</f>
        <v>725122017.52380955</v>
      </c>
      <c r="S73" s="1">
        <f>SUM(S2:S71)</f>
        <v>10863970064</v>
      </c>
    </row>
    <row r="74" spans="1:21" x14ac:dyDescent="0.35">
      <c r="A74" s="5" t="s">
        <v>126</v>
      </c>
      <c r="B74">
        <f t="shared" ref="B74:P74" si="10">AVERAGE(B2:B71)</f>
        <v>6698747.1571428571</v>
      </c>
      <c r="C74">
        <f t="shared" si="10"/>
        <v>7453351.4000000004</v>
      </c>
      <c r="D74">
        <f t="shared" si="10"/>
        <v>7700846.5428571431</v>
      </c>
      <c r="E74">
        <f t="shared" si="10"/>
        <v>8276682.4857142856</v>
      </c>
      <c r="F74">
        <f t="shared" si="10"/>
        <v>8421010.2571428567</v>
      </c>
      <c r="G74">
        <f t="shared" si="10"/>
        <v>8956536.3285714295</v>
      </c>
      <c r="H74">
        <f t="shared" si="10"/>
        <v>9439979.8428571429</v>
      </c>
      <c r="I74">
        <f t="shared" si="10"/>
        <v>10236052.714285715</v>
      </c>
      <c r="J74">
        <f t="shared" si="10"/>
        <v>10432695.428571429</v>
      </c>
      <c r="K74">
        <f t="shared" si="10"/>
        <v>10360681.285714285</v>
      </c>
      <c r="L74">
        <f t="shared" si="10"/>
        <v>11134330.185714286</v>
      </c>
      <c r="M74">
        <f t="shared" si="10"/>
        <v>12392138.771428572</v>
      </c>
      <c r="N74">
        <f t="shared" si="10"/>
        <v>14344201.271428572</v>
      </c>
      <c r="O74">
        <f t="shared" si="10"/>
        <v>15084323.478260869</v>
      </c>
      <c r="P74">
        <f t="shared" si="10"/>
        <v>15238677.285714285</v>
      </c>
      <c r="R74">
        <f>AVERAGE(R2:R71)</f>
        <v>10358885.96462585</v>
      </c>
      <c r="S74">
        <f>AVERAGE(S2:S71)</f>
        <v>155199572.34285715</v>
      </c>
    </row>
    <row r="102" spans="13:13" x14ac:dyDescent="0.35"/>
  </sheetData>
  <sortState xmlns:xlrd2="http://schemas.microsoft.com/office/spreadsheetml/2017/richdata2" ref="A2:S71">
    <sortCondition ref="A2:A71"/>
  </sortState>
  <conditionalFormatting sqref="S1:S71">
    <cfRule type="top10" dxfId="13" priority="1" rank="15"/>
  </conditionalFormatting>
  <pageMargins left="0.7" right="0.7" top="0.75" bottom="0.75" header="0.3" footer="0.3"/>
  <pageSetup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5D227-D647-4E5B-9676-341CB785A78D}">
  <dimension ref="A1:S76"/>
  <sheetViews>
    <sheetView tabSelected="1" zoomScale="90" workbookViewId="0">
      <pane xSplit="1" topLeftCell="B1" activePane="topRight" state="frozen"/>
      <selection pane="topRight" activeCell="H14" sqref="H14"/>
    </sheetView>
  </sheetViews>
  <sheetFormatPr defaultColWidth="8.90625" defaultRowHeight="14.5" x14ac:dyDescent="0.35"/>
  <cols>
    <col min="1" max="1" width="10.90625" style="5" bestFit="1" customWidth="1"/>
    <col min="2" max="8" width="15.36328125" bestFit="1" customWidth="1"/>
    <col min="9" max="9" width="16.36328125" customWidth="1"/>
    <col min="10" max="10" width="15.36328125" bestFit="1" customWidth="1"/>
    <col min="11" max="11" width="20.453125" style="23" customWidth="1"/>
    <col min="12" max="12" width="16.6328125" style="21" customWidth="1"/>
    <col min="13" max="17" width="16.6328125" customWidth="1"/>
    <col min="18" max="18" width="22.453125" customWidth="1"/>
    <col min="19" max="19" width="18.08984375" customWidth="1"/>
  </cols>
  <sheetData>
    <row r="1" spans="1:19" x14ac:dyDescent="0.35">
      <c r="A1" s="5" t="s">
        <v>106</v>
      </c>
      <c r="B1" s="8">
        <v>2011</v>
      </c>
      <c r="C1" s="8">
        <v>2012</v>
      </c>
      <c r="D1" s="8">
        <v>2013</v>
      </c>
      <c r="E1" s="8">
        <v>2014</v>
      </c>
      <c r="F1" s="8">
        <v>2015</v>
      </c>
      <c r="G1" s="8">
        <v>2016</v>
      </c>
      <c r="H1" s="8">
        <v>2017</v>
      </c>
      <c r="I1" s="8">
        <v>2018</v>
      </c>
      <c r="J1" s="8">
        <v>2019</v>
      </c>
      <c r="K1" s="90">
        <v>2020</v>
      </c>
      <c r="L1" s="87">
        <v>2021</v>
      </c>
      <c r="M1" s="8">
        <v>2022</v>
      </c>
      <c r="N1" s="8"/>
      <c r="O1" s="8" t="s">
        <v>71</v>
      </c>
      <c r="P1" s="8" t="s">
        <v>122</v>
      </c>
      <c r="Q1" s="8"/>
      <c r="R1" s="8" t="s">
        <v>119</v>
      </c>
      <c r="S1" s="5"/>
    </row>
    <row r="2" spans="1:19" x14ac:dyDescent="0.35">
      <c r="A2" s="5" t="s">
        <v>29</v>
      </c>
      <c r="B2" s="21">
        <v>0</v>
      </c>
      <c r="C2" s="21">
        <v>0</v>
      </c>
      <c r="D2" s="21">
        <v>0</v>
      </c>
      <c r="E2" s="21">
        <v>0</v>
      </c>
      <c r="F2" s="21">
        <v>0</v>
      </c>
      <c r="G2" s="21">
        <v>0</v>
      </c>
      <c r="H2" s="21">
        <v>0</v>
      </c>
      <c r="I2" s="21">
        <v>0</v>
      </c>
      <c r="J2" s="21">
        <v>0</v>
      </c>
      <c r="K2" s="88">
        <v>0</v>
      </c>
      <c r="L2" s="88">
        <v>0</v>
      </c>
      <c r="M2" s="51">
        <v>0</v>
      </c>
      <c r="N2" s="51"/>
      <c r="O2" s="23">
        <f>SUM(B2:L2)</f>
        <v>0</v>
      </c>
      <c r="P2" s="23">
        <f>AVERAGE(B2:L2)</f>
        <v>0</v>
      </c>
      <c r="Q2" s="51"/>
      <c r="R2" s="23">
        <f t="shared" ref="R2:R33" si="0">L2-B2</f>
        <v>0</v>
      </c>
      <c r="S2" s="45"/>
    </row>
    <row r="3" spans="1:19" x14ac:dyDescent="0.35">
      <c r="A3" s="5" t="s">
        <v>3</v>
      </c>
      <c r="B3" s="21">
        <v>0</v>
      </c>
      <c r="C3" s="21">
        <v>0</v>
      </c>
      <c r="D3" s="21">
        <v>0</v>
      </c>
      <c r="E3" s="21">
        <v>0</v>
      </c>
      <c r="F3" s="21">
        <v>0</v>
      </c>
      <c r="G3" s="21">
        <v>207.35400000000001</v>
      </c>
      <c r="H3" s="21">
        <v>0</v>
      </c>
      <c r="I3" s="21">
        <v>0</v>
      </c>
      <c r="J3" s="21">
        <v>0</v>
      </c>
      <c r="K3" s="88">
        <v>0</v>
      </c>
      <c r="L3" s="88">
        <v>0</v>
      </c>
      <c r="M3" s="51">
        <v>0</v>
      </c>
      <c r="N3" s="51"/>
      <c r="O3" s="23">
        <f>SUM(B3:L3)</f>
        <v>207.35400000000001</v>
      </c>
      <c r="P3" s="23">
        <f>AVERAGE(B3:L3)</f>
        <v>18.850363636363639</v>
      </c>
      <c r="Q3" s="51"/>
      <c r="R3" s="23">
        <f t="shared" si="0"/>
        <v>0</v>
      </c>
      <c r="S3" s="45"/>
    </row>
    <row r="4" spans="1:19" x14ac:dyDescent="0.35">
      <c r="A4" s="5" t="s">
        <v>61</v>
      </c>
      <c r="B4" s="21">
        <v>618.74</v>
      </c>
      <c r="C4" s="21">
        <v>-175.2</v>
      </c>
      <c r="D4" s="21">
        <v>0</v>
      </c>
      <c r="E4" s="21">
        <v>13.0845</v>
      </c>
      <c r="F4" s="21">
        <v>0</v>
      </c>
      <c r="G4" s="21">
        <v>172.96125000000001</v>
      </c>
      <c r="H4" s="21">
        <v>0</v>
      </c>
      <c r="I4" s="21">
        <v>0</v>
      </c>
      <c r="J4" s="21">
        <v>0</v>
      </c>
      <c r="K4" s="88">
        <v>0</v>
      </c>
      <c r="L4" s="88">
        <v>0</v>
      </c>
      <c r="M4" s="51">
        <v>0</v>
      </c>
      <c r="N4" s="51"/>
      <c r="O4" s="23">
        <f>SUM(B4:L4)</f>
        <v>629.58574999999996</v>
      </c>
      <c r="P4" s="23">
        <f>AVERAGE(B4:L4)</f>
        <v>57.235068181818178</v>
      </c>
      <c r="Q4" s="51"/>
      <c r="R4" s="23">
        <f t="shared" si="0"/>
        <v>-618.74</v>
      </c>
      <c r="S4" s="45"/>
    </row>
    <row r="5" spans="1:19" x14ac:dyDescent="0.35">
      <c r="A5" s="5" t="s">
        <v>110</v>
      </c>
      <c r="B5" s="21">
        <v>0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88">
        <v>0</v>
      </c>
      <c r="L5" s="88">
        <v>1529.0497499999999</v>
      </c>
      <c r="M5" s="51">
        <v>0</v>
      </c>
      <c r="N5" s="51"/>
      <c r="O5" s="23">
        <f>SUM(B5:L5)</f>
        <v>1529.0497499999999</v>
      </c>
      <c r="P5" s="23">
        <f>AVERAGE(B5:L5)</f>
        <v>139.00452272727273</v>
      </c>
      <c r="Q5" s="51"/>
      <c r="R5" s="23">
        <f t="shared" si="0"/>
        <v>1529.0497499999999</v>
      </c>
      <c r="S5" s="45"/>
    </row>
    <row r="6" spans="1:19" x14ac:dyDescent="0.35">
      <c r="A6" s="5" t="s">
        <v>13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246.98596000000001</v>
      </c>
      <c r="I6" s="21">
        <v>4996.6499999999996</v>
      </c>
      <c r="J6" s="21">
        <v>0</v>
      </c>
      <c r="K6" s="88">
        <v>0</v>
      </c>
      <c r="L6" s="88">
        <v>0</v>
      </c>
      <c r="M6" s="51">
        <v>0</v>
      </c>
      <c r="N6" s="51"/>
      <c r="O6" s="23">
        <f>SUM(B6:L6)</f>
        <v>5243.6359599999996</v>
      </c>
      <c r="P6" s="23">
        <f>AVERAGE(B6:L6)</f>
        <v>476.69417818181813</v>
      </c>
      <c r="Q6" s="51"/>
      <c r="R6" s="23">
        <f t="shared" si="0"/>
        <v>0</v>
      </c>
      <c r="S6" s="45"/>
    </row>
    <row r="7" spans="1:19" x14ac:dyDescent="0.35">
      <c r="A7" s="5" t="s">
        <v>50</v>
      </c>
      <c r="B7" s="21">
        <v>0</v>
      </c>
      <c r="C7" s="21">
        <v>0</v>
      </c>
      <c r="D7" s="21">
        <v>0</v>
      </c>
      <c r="E7" s="21">
        <v>18363.76626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88">
        <v>0</v>
      </c>
      <c r="L7" s="88">
        <v>0</v>
      </c>
      <c r="M7" s="51">
        <v>0</v>
      </c>
      <c r="N7" s="51"/>
      <c r="O7" s="23">
        <f>SUM(B7:L7)</f>
        <v>18363.76626</v>
      </c>
      <c r="P7" s="23">
        <f>AVERAGE(B7:L7)</f>
        <v>1669.4332963636364</v>
      </c>
      <c r="Q7" s="51"/>
      <c r="R7" s="23">
        <f t="shared" si="0"/>
        <v>0</v>
      </c>
      <c r="S7" s="45"/>
    </row>
    <row r="8" spans="1:19" x14ac:dyDescent="0.35">
      <c r="A8" s="5" t="s">
        <v>31</v>
      </c>
      <c r="B8" s="21">
        <v>11760.939999999999</v>
      </c>
      <c r="C8" s="21">
        <v>22718.36</v>
      </c>
      <c r="D8" s="21">
        <v>13659.7538</v>
      </c>
      <c r="E8" s="21">
        <v>4281.1444599999995</v>
      </c>
      <c r="F8" s="21">
        <v>2136.6397200000001</v>
      </c>
      <c r="G8" s="21">
        <v>514.32314999999994</v>
      </c>
      <c r="H8" s="21">
        <v>746.47514999999999</v>
      </c>
      <c r="I8" s="21">
        <v>943.47266000000002</v>
      </c>
      <c r="J8" s="21">
        <v>751.78449000000001</v>
      </c>
      <c r="K8" s="88">
        <v>395.83873999999997</v>
      </c>
      <c r="L8" s="88">
        <v>816.05380000000002</v>
      </c>
      <c r="M8" s="51">
        <v>731.57479999999998</v>
      </c>
      <c r="N8" s="51"/>
      <c r="O8" s="23">
        <f>SUM(B8:L8)</f>
        <v>58724.785969999997</v>
      </c>
      <c r="P8" s="23">
        <f>AVERAGE(B8:L8)</f>
        <v>5338.6169063636362</v>
      </c>
      <c r="Q8" s="51"/>
      <c r="R8" s="23">
        <f t="shared" si="0"/>
        <v>-10944.886199999999</v>
      </c>
      <c r="S8" s="45"/>
    </row>
    <row r="9" spans="1:19" x14ac:dyDescent="0.35">
      <c r="A9" s="5" t="s">
        <v>19</v>
      </c>
      <c r="B9" s="21">
        <v>135887.93</v>
      </c>
      <c r="C9" s="21">
        <v>93386.580000000016</v>
      </c>
      <c r="D9" s="21">
        <v>4712.2367800000002</v>
      </c>
      <c r="E9" s="21">
        <v>3610.8458999999998</v>
      </c>
      <c r="F9" s="21">
        <v>2104.99496</v>
      </c>
      <c r="G9" s="21">
        <v>778.49296000000004</v>
      </c>
      <c r="H9" s="21">
        <v>293.58073999999999</v>
      </c>
      <c r="I9" s="21">
        <v>0</v>
      </c>
      <c r="J9" s="21">
        <v>2.2499999999999999E-2</v>
      </c>
      <c r="K9" s="88">
        <v>0</v>
      </c>
      <c r="L9" s="88">
        <v>0</v>
      </c>
      <c r="M9" s="51">
        <v>0</v>
      </c>
      <c r="N9" s="51"/>
      <c r="O9" s="23">
        <f>SUM(B9:L9)</f>
        <v>240774.68384000001</v>
      </c>
      <c r="P9" s="23">
        <f>AVERAGE(B9:L9)</f>
        <v>21888.607621818184</v>
      </c>
      <c r="Q9" s="51"/>
      <c r="R9" s="23">
        <f t="shared" si="0"/>
        <v>-135887.93</v>
      </c>
      <c r="S9" s="45"/>
    </row>
    <row r="10" spans="1:19" x14ac:dyDescent="0.35">
      <c r="A10" s="5" t="s">
        <v>49</v>
      </c>
      <c r="B10" s="21">
        <v>425962.47000000003</v>
      </c>
      <c r="C10" s="21">
        <v>59835.14</v>
      </c>
      <c r="D10" s="21">
        <v>0</v>
      </c>
      <c r="E10" s="21">
        <v>0</v>
      </c>
      <c r="F10" s="21">
        <v>466.57425000000001</v>
      </c>
      <c r="G10" s="21">
        <v>0</v>
      </c>
      <c r="H10" s="21">
        <v>1474.3589999999999</v>
      </c>
      <c r="I10" s="21">
        <v>16417.227000000003</v>
      </c>
      <c r="J10" s="21">
        <v>8672.2627499999999</v>
      </c>
      <c r="K10" s="88">
        <v>8152.3596600000001</v>
      </c>
      <c r="L10" s="88">
        <v>1790.9432999999999</v>
      </c>
      <c r="M10" s="51">
        <v>1333.7750599999999</v>
      </c>
      <c r="N10" s="51"/>
      <c r="O10" s="23">
        <f>SUM(B10:L10)</f>
        <v>522771.33596000005</v>
      </c>
      <c r="P10" s="23">
        <f>AVERAGE(B10:L10)</f>
        <v>47524.666905454549</v>
      </c>
      <c r="Q10" s="51"/>
      <c r="R10" s="23">
        <f t="shared" si="0"/>
        <v>-424171.52670000005</v>
      </c>
      <c r="S10" s="45"/>
    </row>
    <row r="11" spans="1:19" x14ac:dyDescent="0.35">
      <c r="A11" s="5" t="s">
        <v>44</v>
      </c>
      <c r="B11" s="21">
        <v>143650.74</v>
      </c>
      <c r="C11" s="21">
        <v>102934.54000000001</v>
      </c>
      <c r="D11" s="21">
        <v>74285.256870000012</v>
      </c>
      <c r="E11" s="21">
        <v>101871.68433</v>
      </c>
      <c r="F11" s="21">
        <v>94980.965119999993</v>
      </c>
      <c r="G11" s="21">
        <v>58773.526459999994</v>
      </c>
      <c r="H11" s="21">
        <v>59495.271979999998</v>
      </c>
      <c r="I11" s="21">
        <v>100997.64254</v>
      </c>
      <c r="J11" s="21">
        <v>98399.627420000004</v>
      </c>
      <c r="K11" s="88">
        <v>74409.813219999996</v>
      </c>
      <c r="L11" s="88">
        <v>69097.634420000002</v>
      </c>
      <c r="M11" s="51">
        <v>126753.42148</v>
      </c>
      <c r="N11" s="51"/>
      <c r="O11" s="23">
        <f>SUM(B11:L11)</f>
        <v>978896.70236000011</v>
      </c>
      <c r="P11" s="23">
        <f>AVERAGE(B11:L11)</f>
        <v>88990.609305454549</v>
      </c>
      <c r="Q11" s="51"/>
      <c r="R11" s="23">
        <f t="shared" si="0"/>
        <v>-74553.105579999989</v>
      </c>
      <c r="S11" s="45"/>
    </row>
    <row r="12" spans="1:19" x14ac:dyDescent="0.35">
      <c r="A12" s="5" t="s">
        <v>39</v>
      </c>
      <c r="B12" s="21">
        <v>217732.56000000003</v>
      </c>
      <c r="C12" s="21">
        <v>200897.09</v>
      </c>
      <c r="D12" s="21">
        <v>185688.50334</v>
      </c>
      <c r="E12" s="21">
        <v>207210.02726</v>
      </c>
      <c r="F12" s="21">
        <v>140433.72659999999</v>
      </c>
      <c r="G12" s="21">
        <v>82556.64344</v>
      </c>
      <c r="H12" s="21">
        <v>90438.995060000001</v>
      </c>
      <c r="I12" s="21">
        <v>104371.93919999999</v>
      </c>
      <c r="J12" s="21">
        <v>179959.22154</v>
      </c>
      <c r="K12" s="88">
        <v>584791.93536</v>
      </c>
      <c r="L12" s="88">
        <v>88795.861720000001</v>
      </c>
      <c r="M12" s="51">
        <v>137773.6685</v>
      </c>
      <c r="N12" s="51"/>
      <c r="O12" s="23">
        <f>SUM(B12:L12)</f>
        <v>2082876.50352</v>
      </c>
      <c r="P12" s="23">
        <f>AVERAGE(B12:L12)</f>
        <v>189352.40941090908</v>
      </c>
      <c r="Q12" s="51"/>
      <c r="R12" s="23">
        <f t="shared" si="0"/>
        <v>-128936.69828000003</v>
      </c>
      <c r="S12" s="45"/>
    </row>
    <row r="13" spans="1:19" x14ac:dyDescent="0.35">
      <c r="A13" s="5" t="s">
        <v>40</v>
      </c>
      <c r="B13" s="21">
        <v>655953.18999999994</v>
      </c>
      <c r="C13" s="21">
        <v>927906.61</v>
      </c>
      <c r="D13" s="21">
        <v>827414.55194999999</v>
      </c>
      <c r="E13" s="21">
        <v>690399.31371000002</v>
      </c>
      <c r="F13" s="21">
        <v>414570.97586000001</v>
      </c>
      <c r="G13" s="21">
        <v>209420.75459999999</v>
      </c>
      <c r="H13" s="21">
        <v>205771.44563</v>
      </c>
      <c r="I13" s="21">
        <v>368514.65893999999</v>
      </c>
      <c r="J13" s="21">
        <v>215615.219705</v>
      </c>
      <c r="K13" s="88">
        <v>185219.47637000002</v>
      </c>
      <c r="L13" s="88">
        <v>261536.06313000002</v>
      </c>
      <c r="M13" s="51">
        <v>333715.548885</v>
      </c>
      <c r="N13" s="51"/>
      <c r="O13" s="23">
        <f>SUM(B13:L13)</f>
        <v>4962322.2598949997</v>
      </c>
      <c r="P13" s="23">
        <f>AVERAGE(B13:L13)</f>
        <v>451120.20544499997</v>
      </c>
      <c r="Q13" s="51"/>
      <c r="R13" s="23">
        <f t="shared" si="0"/>
        <v>-394417.12686999992</v>
      </c>
      <c r="S13" s="45"/>
    </row>
    <row r="14" spans="1:19" x14ac:dyDescent="0.35">
      <c r="A14" s="5" t="s">
        <v>33</v>
      </c>
      <c r="B14" s="21">
        <v>688253.26</v>
      </c>
      <c r="C14" s="21">
        <v>723072.98999999987</v>
      </c>
      <c r="D14" s="21">
        <v>856488.22779999999</v>
      </c>
      <c r="E14" s="21">
        <v>884697.41225000005</v>
      </c>
      <c r="F14" s="21">
        <v>458374.29651999997</v>
      </c>
      <c r="G14" s="21">
        <v>232226.46900000001</v>
      </c>
      <c r="H14" s="21">
        <v>285310.05868000002</v>
      </c>
      <c r="I14" s="21">
        <v>358439.74226000003</v>
      </c>
      <c r="J14" s="21">
        <v>385766.15357999998</v>
      </c>
      <c r="K14" s="88">
        <v>261299.27262</v>
      </c>
      <c r="L14" s="88">
        <v>252740.95329999999</v>
      </c>
      <c r="M14" s="51">
        <v>453385.32052000001</v>
      </c>
      <c r="N14" s="51"/>
      <c r="O14" s="23">
        <f>SUM(B14:L14)</f>
        <v>5386668.8360099997</v>
      </c>
      <c r="P14" s="23">
        <f>AVERAGE(B14:L14)</f>
        <v>489697.16690999997</v>
      </c>
      <c r="Q14" s="51"/>
      <c r="R14" s="23">
        <f t="shared" si="0"/>
        <v>-435512.30670000002</v>
      </c>
      <c r="S14" s="45"/>
    </row>
    <row r="15" spans="1:19" x14ac:dyDescent="0.35">
      <c r="A15" s="5" t="s">
        <v>34</v>
      </c>
      <c r="B15" s="21">
        <v>1150953.1200000001</v>
      </c>
      <c r="C15" s="21">
        <v>1004729.3199999998</v>
      </c>
      <c r="D15" s="21">
        <v>846746.02804999996</v>
      </c>
      <c r="E15" s="21">
        <v>810677.64468999999</v>
      </c>
      <c r="F15" s="21">
        <v>429009.35842999996</v>
      </c>
      <c r="G15" s="21">
        <v>264308.98583000002</v>
      </c>
      <c r="H15" s="21">
        <v>279365.02304999996</v>
      </c>
      <c r="I15" s="21">
        <v>352443.28668000002</v>
      </c>
      <c r="J15" s="21">
        <v>308610.04466999997</v>
      </c>
      <c r="K15" s="88">
        <v>192552.76217999999</v>
      </c>
      <c r="L15" s="88">
        <v>269591.92071000003</v>
      </c>
      <c r="M15" s="51">
        <v>497217.38251999998</v>
      </c>
      <c r="N15" s="51"/>
      <c r="O15" s="23">
        <f>SUM(B15:L15)</f>
        <v>5908987.4942899989</v>
      </c>
      <c r="P15" s="23">
        <f>AVERAGE(B15:L15)</f>
        <v>537180.68129909085</v>
      </c>
      <c r="Q15" s="51"/>
      <c r="R15" s="23">
        <f t="shared" si="0"/>
        <v>-881361.19929000014</v>
      </c>
      <c r="S15" s="45"/>
    </row>
    <row r="16" spans="1:19" x14ac:dyDescent="0.35">
      <c r="A16" s="5" t="s">
        <v>67</v>
      </c>
      <c r="B16" s="21">
        <v>1540692.1199999999</v>
      </c>
      <c r="C16" s="21">
        <v>1046719.75</v>
      </c>
      <c r="D16" s="21">
        <v>887564.78353749996</v>
      </c>
      <c r="E16" s="21">
        <v>1020093.4405950001</v>
      </c>
      <c r="F16" s="21">
        <v>720818.52799000009</v>
      </c>
      <c r="G16" s="21">
        <v>252010.81575000001</v>
      </c>
      <c r="H16" s="21">
        <v>557646.49109000002</v>
      </c>
      <c r="I16" s="21">
        <v>309959.25250999996</v>
      </c>
      <c r="J16" s="21">
        <v>140929.26446500022</v>
      </c>
      <c r="K16" s="88">
        <v>50862.513009999959</v>
      </c>
      <c r="L16" s="88">
        <v>258284.66835999978</v>
      </c>
      <c r="M16" s="51">
        <v>754428.54231250077</v>
      </c>
      <c r="N16" s="51"/>
      <c r="O16" s="23">
        <f>SUM(B16:L16)</f>
        <v>6785581.6273074998</v>
      </c>
      <c r="P16" s="23">
        <f>AVERAGE(B16:L16)</f>
        <v>616871.05702795449</v>
      </c>
      <c r="Q16" s="51"/>
      <c r="R16" s="23">
        <f t="shared" si="0"/>
        <v>-1282407.4516400001</v>
      </c>
      <c r="S16" s="45"/>
    </row>
    <row r="17" spans="1:19" x14ac:dyDescent="0.35">
      <c r="A17" s="5" t="s">
        <v>8</v>
      </c>
      <c r="B17" s="21"/>
      <c r="C17" s="21">
        <v>1044324.39</v>
      </c>
      <c r="D17" s="21">
        <v>1023511.20224</v>
      </c>
      <c r="E17" s="21">
        <v>1241936.4405</v>
      </c>
      <c r="F17" s="21">
        <v>1036242</v>
      </c>
      <c r="G17" s="21">
        <v>458973.84155999997</v>
      </c>
      <c r="H17" s="21">
        <v>776386.79915999994</v>
      </c>
      <c r="I17" s="21">
        <v>842185.59688999993</v>
      </c>
      <c r="J17" s="21">
        <v>678319.85205500037</v>
      </c>
      <c r="K17" s="88">
        <v>337812.67028000002</v>
      </c>
      <c r="L17" s="88">
        <v>397985.24224000017</v>
      </c>
      <c r="M17" s="51">
        <v>1001516.7083474998</v>
      </c>
      <c r="N17" s="51"/>
      <c r="O17" s="23">
        <f>SUM(B17:L17)</f>
        <v>7837678.0349250007</v>
      </c>
      <c r="P17" s="23">
        <f>AVERAGE(B17:L17)</f>
        <v>783767.8034925001</v>
      </c>
      <c r="Q17" s="51"/>
      <c r="R17" s="23">
        <f t="shared" si="0"/>
        <v>397985.24224000017</v>
      </c>
      <c r="S17" s="45"/>
    </row>
    <row r="18" spans="1:19" x14ac:dyDescent="0.35">
      <c r="A18" s="5" t="s">
        <v>17</v>
      </c>
      <c r="B18" s="21">
        <v>2482172.3100000005</v>
      </c>
      <c r="C18" s="21">
        <v>1554197.8899999997</v>
      </c>
      <c r="D18" s="21">
        <v>1133900.2993625</v>
      </c>
      <c r="E18" s="21">
        <v>1443163.032105</v>
      </c>
      <c r="F18" s="21">
        <v>922022.48059000005</v>
      </c>
      <c r="G18" s="21">
        <v>293263.89072999998</v>
      </c>
      <c r="H18" s="21">
        <v>665307.91467000009</v>
      </c>
      <c r="I18" s="21">
        <v>298764.77720999933</v>
      </c>
      <c r="J18" s="21">
        <v>129651.36829500007</v>
      </c>
      <c r="K18" s="88">
        <v>12795.223740000005</v>
      </c>
      <c r="L18" s="88">
        <v>80217.005620000098</v>
      </c>
      <c r="M18" s="51">
        <v>804901.29415999772</v>
      </c>
      <c r="N18" s="51"/>
      <c r="O18" s="23">
        <f>SUM(B18:L18)</f>
        <v>9015456.1923225019</v>
      </c>
      <c r="P18" s="23">
        <f>AVERAGE(B18:L18)</f>
        <v>819586.92657477292</v>
      </c>
      <c r="Q18" s="51"/>
      <c r="R18" s="23">
        <f t="shared" si="0"/>
        <v>-2401955.3043800006</v>
      </c>
      <c r="S18" s="45"/>
    </row>
    <row r="19" spans="1:19" x14ac:dyDescent="0.35">
      <c r="A19" s="5" t="s">
        <v>7</v>
      </c>
      <c r="B19" s="21">
        <v>1656436.44</v>
      </c>
      <c r="C19" s="21">
        <v>1507315.48</v>
      </c>
      <c r="D19" s="21">
        <v>1276168.5589675</v>
      </c>
      <c r="E19" s="21">
        <v>1483130.7411475</v>
      </c>
      <c r="F19" s="21">
        <v>796243.58107999992</v>
      </c>
      <c r="G19" s="21">
        <v>456731.61569000001</v>
      </c>
      <c r="H19" s="21">
        <v>613765.74631999992</v>
      </c>
      <c r="I19" s="21">
        <v>746427.12170999998</v>
      </c>
      <c r="J19" s="21">
        <v>578547.93523000006</v>
      </c>
      <c r="K19" s="88">
        <v>498740.91459</v>
      </c>
      <c r="L19" s="88">
        <v>491283.67617499997</v>
      </c>
      <c r="M19" s="51">
        <v>773417.57549000008</v>
      </c>
      <c r="N19" s="51"/>
      <c r="O19" s="23">
        <f>SUM(B19:L19)</f>
        <v>10104791.81091</v>
      </c>
      <c r="P19" s="23">
        <f>AVERAGE(B19:L19)</f>
        <v>918617.43735545455</v>
      </c>
      <c r="Q19" s="51"/>
      <c r="R19" s="23">
        <f t="shared" si="0"/>
        <v>-1165152.763825</v>
      </c>
      <c r="S19" s="45"/>
    </row>
    <row r="20" spans="1:19" x14ac:dyDescent="0.35">
      <c r="A20" s="5" t="s">
        <v>62</v>
      </c>
      <c r="B20" s="21">
        <v>1727208.0000000002</v>
      </c>
      <c r="C20" s="21">
        <v>1719910.52</v>
      </c>
      <c r="D20" s="21">
        <v>1668455.6807800001</v>
      </c>
      <c r="E20" s="21">
        <v>1910133.5589300001</v>
      </c>
      <c r="F20" s="21">
        <v>1117127.71896</v>
      </c>
      <c r="G20" s="21">
        <v>685471.90667000005</v>
      </c>
      <c r="H20" s="21">
        <v>837307.42245000007</v>
      </c>
      <c r="I20" s="21">
        <v>1132273.0210199999</v>
      </c>
      <c r="J20" s="21">
        <v>864276.89644000004</v>
      </c>
      <c r="K20" s="88">
        <v>685591.89506000001</v>
      </c>
      <c r="L20" s="88">
        <v>858251.51479000004</v>
      </c>
      <c r="M20" s="51">
        <v>1368466.6642399998</v>
      </c>
      <c r="N20" s="51"/>
      <c r="O20" s="23">
        <f>SUM(B20:L20)</f>
        <v>13206008.135100001</v>
      </c>
      <c r="P20" s="23">
        <f>AVERAGE(B20:L20)</f>
        <v>1200546.1941000002</v>
      </c>
      <c r="Q20" s="51"/>
      <c r="R20" s="23">
        <f t="shared" si="0"/>
        <v>-868956.48521000019</v>
      </c>
      <c r="S20" s="45"/>
    </row>
    <row r="21" spans="1:19" x14ac:dyDescent="0.35">
      <c r="A21" s="5" t="s">
        <v>37</v>
      </c>
      <c r="B21" s="21">
        <v>1239252.1400000001</v>
      </c>
      <c r="C21" s="21">
        <v>2268129.39</v>
      </c>
      <c r="D21" s="21">
        <v>2720051.37518</v>
      </c>
      <c r="E21" s="21">
        <v>2541061.0933500002</v>
      </c>
      <c r="F21" s="21">
        <v>1288207.66148</v>
      </c>
      <c r="G21" s="21">
        <v>652536.61588000006</v>
      </c>
      <c r="H21" s="21">
        <v>814977.84383999999</v>
      </c>
      <c r="I21" s="21">
        <v>915484.52578000003</v>
      </c>
      <c r="J21" s="21">
        <v>713782.86867</v>
      </c>
      <c r="K21" s="88">
        <v>458489.50884999998</v>
      </c>
      <c r="L21" s="88">
        <v>473444.61192999996</v>
      </c>
      <c r="M21" s="51">
        <v>740994.97366999998</v>
      </c>
      <c r="N21" s="51"/>
      <c r="O21" s="23">
        <f>SUM(B21:L21)</f>
        <v>14085417.634959999</v>
      </c>
      <c r="P21" s="23">
        <f>AVERAGE(B21:L21)</f>
        <v>1280492.5122690909</v>
      </c>
      <c r="Q21" s="51"/>
      <c r="R21" s="23">
        <f t="shared" si="0"/>
        <v>-765807.52807000023</v>
      </c>
      <c r="S21" s="45"/>
    </row>
    <row r="22" spans="1:19" x14ac:dyDescent="0.35">
      <c r="A22" s="5" t="s">
        <v>54</v>
      </c>
      <c r="B22" s="21">
        <v>2482330.89</v>
      </c>
      <c r="C22" s="21">
        <v>3389130.3</v>
      </c>
      <c r="D22" s="21">
        <v>3166805.3248550002</v>
      </c>
      <c r="E22" s="21">
        <v>3291538.8363774996</v>
      </c>
      <c r="F22" s="21">
        <v>1629561.9028999999</v>
      </c>
      <c r="G22" s="21">
        <v>864613.46341999993</v>
      </c>
      <c r="H22" s="21">
        <v>950754.20344999991</v>
      </c>
      <c r="I22" s="21">
        <v>1118061.0031300001</v>
      </c>
      <c r="J22" s="21">
        <v>828313.15312000003</v>
      </c>
      <c r="K22" s="88">
        <v>681726.45236</v>
      </c>
      <c r="L22" s="88">
        <v>676579.43043000007</v>
      </c>
      <c r="M22" s="51">
        <v>1115032.0165600001</v>
      </c>
      <c r="N22" s="51"/>
      <c r="O22" s="23">
        <f>SUM(B22:L22)</f>
        <v>19079414.960042495</v>
      </c>
      <c r="P22" s="23">
        <f>AVERAGE(B22:L22)</f>
        <v>1734492.2690947724</v>
      </c>
      <c r="Q22" s="51"/>
      <c r="R22" s="23">
        <f t="shared" si="0"/>
        <v>-1805751.4595699999</v>
      </c>
      <c r="S22" s="45"/>
    </row>
    <row r="23" spans="1:19" x14ac:dyDescent="0.35">
      <c r="A23" s="5" t="s">
        <v>15</v>
      </c>
      <c r="B23" s="21">
        <v>3714901.17</v>
      </c>
      <c r="C23" s="21">
        <v>3290701.3</v>
      </c>
      <c r="D23" s="21">
        <v>2973931.6657600002</v>
      </c>
      <c r="E23" s="21">
        <v>2930846.4253199999</v>
      </c>
      <c r="F23" s="21">
        <v>1629429.96768</v>
      </c>
      <c r="G23" s="21">
        <v>877571.23602000007</v>
      </c>
      <c r="H23" s="21">
        <v>968354.76446999994</v>
      </c>
      <c r="I23" s="21">
        <v>1324762.2943000002</v>
      </c>
      <c r="J23" s="21">
        <v>1089248.2855</v>
      </c>
      <c r="K23" s="88">
        <v>781850.50485999999</v>
      </c>
      <c r="L23" s="88">
        <v>733770.12549999997</v>
      </c>
      <c r="M23" s="51">
        <v>1378680.18796</v>
      </c>
      <c r="N23" s="51"/>
      <c r="O23" s="23">
        <f>SUM(B23:L23)</f>
        <v>20315367.739410002</v>
      </c>
      <c r="P23" s="23">
        <f>AVERAGE(B23:L23)</f>
        <v>1846851.6126736365</v>
      </c>
      <c r="Q23" s="51"/>
      <c r="R23" s="23">
        <f t="shared" si="0"/>
        <v>-2981131.0444999998</v>
      </c>
      <c r="S23" s="45"/>
    </row>
    <row r="24" spans="1:19" x14ac:dyDescent="0.35">
      <c r="A24" s="5" t="s">
        <v>65</v>
      </c>
      <c r="B24" s="21">
        <v>3094573.9400000004</v>
      </c>
      <c r="C24" s="21">
        <v>2807568.9299999997</v>
      </c>
      <c r="D24" s="21">
        <v>2572795.0132774999</v>
      </c>
      <c r="E24" s="21">
        <v>2785894.6221849998</v>
      </c>
      <c r="F24" s="21">
        <v>1663754.8104299998</v>
      </c>
      <c r="G24" s="21">
        <v>1087806.54755</v>
      </c>
      <c r="H24" s="21">
        <v>1267622.88708</v>
      </c>
      <c r="I24" s="21">
        <v>1655738.79036</v>
      </c>
      <c r="J24" s="21">
        <v>1593406.5618950003</v>
      </c>
      <c r="K24" s="88">
        <v>1056627.1721399999</v>
      </c>
      <c r="L24" s="88">
        <v>1206643.79379</v>
      </c>
      <c r="M24" s="51">
        <v>2178198.2057624995</v>
      </c>
      <c r="N24" s="51"/>
      <c r="O24" s="23">
        <f>SUM(B24:L24)</f>
        <v>20792433.0687075</v>
      </c>
      <c r="P24" s="23">
        <f>AVERAGE(B24:L24)</f>
        <v>1890221.1880643182</v>
      </c>
      <c r="Q24" s="51"/>
      <c r="R24" s="23">
        <f t="shared" si="0"/>
        <v>-1887930.1462100004</v>
      </c>
      <c r="S24" s="45"/>
    </row>
    <row r="25" spans="1:19" x14ac:dyDescent="0.35">
      <c r="A25" s="5" t="s">
        <v>11</v>
      </c>
      <c r="B25" s="21"/>
      <c r="C25" s="21">
        <v>3295421.4999999995</v>
      </c>
      <c r="D25" s="21">
        <v>3413020.0696099997</v>
      </c>
      <c r="E25" s="21">
        <v>5637357.5057399999</v>
      </c>
      <c r="F25" s="21">
        <v>3680387</v>
      </c>
      <c r="G25" s="21">
        <v>1757826.9469900001</v>
      </c>
      <c r="H25" s="21">
        <v>2039729.87332</v>
      </c>
      <c r="I25" s="21">
        <v>2181456.5106700002</v>
      </c>
      <c r="J25" s="21">
        <v>1860750.8885700002</v>
      </c>
      <c r="K25" s="88">
        <v>1306303.90176</v>
      </c>
      <c r="L25" s="88">
        <v>974662.88974000001</v>
      </c>
      <c r="M25" s="51">
        <v>1806813.42218</v>
      </c>
      <c r="N25" s="51"/>
      <c r="O25" s="23">
        <f>SUM(B25:L25)</f>
        <v>26146917.086399999</v>
      </c>
      <c r="P25" s="23">
        <f>AVERAGE(B25:L25)</f>
        <v>2614691.7086399999</v>
      </c>
      <c r="Q25" s="51"/>
      <c r="R25" s="23">
        <f t="shared" si="0"/>
        <v>974662.88974000001</v>
      </c>
      <c r="S25" s="45"/>
    </row>
    <row r="26" spans="1:19" x14ac:dyDescent="0.35">
      <c r="A26" s="5" t="s">
        <v>6</v>
      </c>
      <c r="B26" s="21">
        <v>5230880.74</v>
      </c>
      <c r="C26" s="21">
        <v>4952229.0600000005</v>
      </c>
      <c r="D26" s="21">
        <v>4533872.1274900008</v>
      </c>
      <c r="E26" s="21">
        <v>4601912.7411949998</v>
      </c>
      <c r="F26" s="21">
        <v>2776075.3577099997</v>
      </c>
      <c r="G26" s="21">
        <v>1193074.9225299999</v>
      </c>
      <c r="H26" s="21">
        <v>1269460.5819699999</v>
      </c>
      <c r="I26" s="21">
        <v>1392802.1035599997</v>
      </c>
      <c r="J26" s="21">
        <v>1108042.9914350002</v>
      </c>
      <c r="K26" s="88">
        <v>657471.8658899999</v>
      </c>
      <c r="L26" s="88">
        <v>820011.48385500023</v>
      </c>
      <c r="M26" s="51">
        <v>1482144.8396475008</v>
      </c>
      <c r="N26" s="51"/>
      <c r="O26" s="23">
        <f>SUM(B26:L26)</f>
        <v>28535833.975635</v>
      </c>
      <c r="P26" s="23">
        <f>AVERAGE(B26:L26)</f>
        <v>2594166.7250577272</v>
      </c>
      <c r="Q26" s="51"/>
      <c r="R26" s="23">
        <f t="shared" si="0"/>
        <v>-4410869.2561450005</v>
      </c>
      <c r="S26" s="45"/>
    </row>
    <row r="27" spans="1:19" x14ac:dyDescent="0.35">
      <c r="A27" s="5" t="s">
        <v>36</v>
      </c>
      <c r="B27" s="21">
        <v>4539469.2700000005</v>
      </c>
      <c r="C27" s="21">
        <v>4571485.6099999994</v>
      </c>
      <c r="D27" s="21">
        <v>4318741.2307700003</v>
      </c>
      <c r="E27" s="21">
        <v>4546733.4525100002</v>
      </c>
      <c r="F27" s="21">
        <v>2601900.7405300001</v>
      </c>
      <c r="G27" s="21">
        <v>1492582.90613</v>
      </c>
      <c r="H27" s="21">
        <v>1541032.1834199999</v>
      </c>
      <c r="I27" s="21">
        <v>1825736.3987499999</v>
      </c>
      <c r="J27" s="21">
        <v>1778906.0328200001</v>
      </c>
      <c r="K27" s="88">
        <v>1582977.91836</v>
      </c>
      <c r="L27" s="88">
        <v>1822433.61696</v>
      </c>
      <c r="M27" s="51">
        <v>2976628.7756699999</v>
      </c>
      <c r="N27" s="51"/>
      <c r="O27" s="23">
        <f>SUM(B27:L27)</f>
        <v>30621999.360249996</v>
      </c>
      <c r="P27" s="23">
        <f>AVERAGE(B27:L27)</f>
        <v>2783818.1236590906</v>
      </c>
      <c r="Q27" s="51"/>
      <c r="R27" s="23">
        <f t="shared" si="0"/>
        <v>-2717035.6530400002</v>
      </c>
      <c r="S27" s="45"/>
    </row>
    <row r="28" spans="1:19" x14ac:dyDescent="0.35">
      <c r="A28" s="5" t="s">
        <v>57</v>
      </c>
      <c r="B28" s="21">
        <v>6123748.769999994</v>
      </c>
      <c r="C28" s="21">
        <v>4657496.55</v>
      </c>
      <c r="D28" s="21">
        <v>3723721.9381425004</v>
      </c>
      <c r="E28" s="21">
        <v>5026081.0066025006</v>
      </c>
      <c r="F28" s="21">
        <v>3740190.4023099998</v>
      </c>
      <c r="G28" s="21">
        <v>1533879.09014</v>
      </c>
      <c r="H28" s="21">
        <v>1966596.3476</v>
      </c>
      <c r="I28" s="21">
        <v>1698948.5978199996</v>
      </c>
      <c r="J28" s="21">
        <v>1579673.5998850074</v>
      </c>
      <c r="K28" s="88">
        <v>707325.43126000045</v>
      </c>
      <c r="L28" s="88">
        <v>1159734.7145149999</v>
      </c>
      <c r="M28" s="51">
        <v>4257223.6378025077</v>
      </c>
      <c r="N28" s="51"/>
      <c r="O28" s="23">
        <f>SUM(B28:L28)</f>
        <v>31917396.448275004</v>
      </c>
      <c r="P28" s="23">
        <f>AVERAGE(B28:L28)</f>
        <v>2901581.4952977276</v>
      </c>
      <c r="Q28" s="51"/>
      <c r="R28" s="23">
        <f t="shared" si="0"/>
        <v>-4964014.0554849943</v>
      </c>
      <c r="S28" s="45"/>
    </row>
    <row r="29" spans="1:19" x14ac:dyDescent="0.35">
      <c r="A29" s="5" t="s">
        <v>48</v>
      </c>
      <c r="B29" s="21">
        <v>3618461.9199999995</v>
      </c>
      <c r="C29" s="21">
        <v>2915318.8800000008</v>
      </c>
      <c r="D29" s="21">
        <v>2733227.2780875</v>
      </c>
      <c r="E29" s="21">
        <v>3036467.3435125002</v>
      </c>
      <c r="F29" s="21">
        <v>3514261.4092599996</v>
      </c>
      <c r="G29" s="21">
        <v>2512313.1637999997</v>
      </c>
      <c r="H29" s="21">
        <v>2432014.1473599998</v>
      </c>
      <c r="I29" s="21">
        <v>4213655.1942699999</v>
      </c>
      <c r="J29" s="21">
        <v>4005308.337760001</v>
      </c>
      <c r="K29" s="88">
        <v>2037801.011020002</v>
      </c>
      <c r="L29" s="88">
        <v>2516277.4191250009</v>
      </c>
      <c r="M29" s="51">
        <v>6723201.2928925082</v>
      </c>
      <c r="N29" s="51"/>
      <c r="O29" s="23">
        <f>SUM(B29:L29)</f>
        <v>33535106.104195006</v>
      </c>
      <c r="P29" s="23">
        <f>AVERAGE(B29:L29)</f>
        <v>3048646.0094722733</v>
      </c>
      <c r="Q29" s="51"/>
      <c r="R29" s="23">
        <f t="shared" si="0"/>
        <v>-1102184.5008749985</v>
      </c>
      <c r="S29" s="45"/>
    </row>
    <row r="30" spans="1:19" x14ac:dyDescent="0.35">
      <c r="A30" s="5" t="s">
        <v>63</v>
      </c>
      <c r="B30" s="21">
        <v>6969536.7099999972</v>
      </c>
      <c r="C30" s="21">
        <v>5192493.9299999988</v>
      </c>
      <c r="D30" s="21">
        <v>4222956.6387299998</v>
      </c>
      <c r="E30" s="21">
        <v>5086618.0817824993</v>
      </c>
      <c r="F30" s="21">
        <v>3553479.40747</v>
      </c>
      <c r="G30" s="21">
        <v>1701257.82586</v>
      </c>
      <c r="H30" s="21">
        <v>2718402.0621500001</v>
      </c>
      <c r="I30" s="21">
        <v>1884400.763400008</v>
      </c>
      <c r="J30" s="21">
        <v>1379790.8737049992</v>
      </c>
      <c r="K30" s="88">
        <v>633857.51017999952</v>
      </c>
      <c r="L30" s="88">
        <v>1243066.655520001</v>
      </c>
      <c r="M30" s="51">
        <v>3436548.1008675015</v>
      </c>
      <c r="N30" s="51"/>
      <c r="O30" s="23">
        <f>SUM(B30:L30)</f>
        <v>34585860.458797507</v>
      </c>
      <c r="P30" s="23">
        <f>AVERAGE(B30:L30)</f>
        <v>3144169.1326179551</v>
      </c>
      <c r="Q30" s="51"/>
      <c r="R30" s="23">
        <f t="shared" si="0"/>
        <v>-5726470.0544799957</v>
      </c>
      <c r="S30" s="45"/>
    </row>
    <row r="31" spans="1:19" x14ac:dyDescent="0.35">
      <c r="A31" s="5" t="s">
        <v>55</v>
      </c>
      <c r="B31" s="21">
        <v>7510192.8199999984</v>
      </c>
      <c r="C31" s="21">
        <v>6839869.7500000028</v>
      </c>
      <c r="D31" s="21">
        <v>4320276.6048675003</v>
      </c>
      <c r="E31" s="21">
        <v>6124751.7071425002</v>
      </c>
      <c r="F31" s="21">
        <v>3322624.2503200001</v>
      </c>
      <c r="G31" s="21">
        <v>1616693.5268700002</v>
      </c>
      <c r="H31" s="21">
        <v>1861806.8063300001</v>
      </c>
      <c r="I31" s="21">
        <v>1846712.8502099994</v>
      </c>
      <c r="J31" s="21">
        <v>1362910.7409050004</v>
      </c>
      <c r="K31" s="88">
        <v>719239.52358000015</v>
      </c>
      <c r="L31" s="88">
        <v>1103464.9834450004</v>
      </c>
      <c r="M31" s="51">
        <v>2575552.9038650012</v>
      </c>
      <c r="N31" s="51"/>
      <c r="O31" s="23">
        <f>SUM(B31:L31)</f>
        <v>36628543.563670002</v>
      </c>
      <c r="P31" s="23">
        <f>AVERAGE(B31:L31)</f>
        <v>3329867.5966972727</v>
      </c>
      <c r="Q31" s="51"/>
      <c r="R31" s="23">
        <f t="shared" si="0"/>
        <v>-6406727.8365549985</v>
      </c>
      <c r="S31" s="45"/>
    </row>
    <row r="32" spans="1:19" x14ac:dyDescent="0.35">
      <c r="A32" s="5" t="s">
        <v>18</v>
      </c>
      <c r="B32" s="21">
        <v>4226349.7699999996</v>
      </c>
      <c r="C32" s="21">
        <v>4413731.2999999989</v>
      </c>
      <c r="D32" s="21">
        <v>4172563.7047099997</v>
      </c>
      <c r="E32" s="21">
        <v>5307272.3311874997</v>
      </c>
      <c r="F32" s="21">
        <v>3265511.58244</v>
      </c>
      <c r="G32" s="21">
        <v>1797404.4136700002</v>
      </c>
      <c r="H32" s="21">
        <v>1838800.16927</v>
      </c>
      <c r="I32" s="21">
        <v>2484269.8792800005</v>
      </c>
      <c r="J32" s="21">
        <v>3100774.60678</v>
      </c>
      <c r="K32" s="88">
        <v>3302883.0335399997</v>
      </c>
      <c r="L32" s="88">
        <v>5204518.1311599994</v>
      </c>
      <c r="M32" s="51">
        <v>17128597.842379998</v>
      </c>
      <c r="N32" s="51"/>
      <c r="O32" s="23">
        <f>SUM(B32:L32)</f>
        <v>39114078.922037497</v>
      </c>
      <c r="P32" s="23">
        <f>AVERAGE(B32:L32)</f>
        <v>3555825.3565488635</v>
      </c>
      <c r="Q32" s="51"/>
      <c r="R32" s="23">
        <f t="shared" si="0"/>
        <v>978168.36115999985</v>
      </c>
      <c r="S32" s="45"/>
    </row>
    <row r="33" spans="1:19" x14ac:dyDescent="0.35">
      <c r="A33" s="5" t="s">
        <v>32</v>
      </c>
      <c r="B33" s="21">
        <v>5688797.8799999999</v>
      </c>
      <c r="C33" s="21">
        <v>5606712.25</v>
      </c>
      <c r="D33" s="21">
        <v>5157124.3909475002</v>
      </c>
      <c r="E33" s="21">
        <v>5451094.3420500001</v>
      </c>
      <c r="F33" s="21">
        <v>4076610.54238</v>
      </c>
      <c r="G33" s="21">
        <v>2224580.7844099998</v>
      </c>
      <c r="H33" s="21">
        <v>2743674.6917500002</v>
      </c>
      <c r="I33" s="21">
        <v>3415987.32644</v>
      </c>
      <c r="J33" s="21">
        <v>3059691.8535849997</v>
      </c>
      <c r="K33" s="88">
        <v>2128822.3607299998</v>
      </c>
      <c r="L33" s="88">
        <v>2000082.6595600001</v>
      </c>
      <c r="M33" s="51">
        <v>3799853.3694074997</v>
      </c>
      <c r="N33" s="51"/>
      <c r="O33" s="23">
        <f>SUM(B33:L33)</f>
        <v>41553179.081852503</v>
      </c>
      <c r="P33" s="23">
        <f>AVERAGE(B33:L33)</f>
        <v>3777561.734713864</v>
      </c>
      <c r="Q33" s="51"/>
      <c r="R33" s="23">
        <f t="shared" si="0"/>
        <v>-3688715.2204399998</v>
      </c>
      <c r="S33" s="45"/>
    </row>
    <row r="34" spans="1:19" x14ac:dyDescent="0.35">
      <c r="A34" s="5" t="s">
        <v>60</v>
      </c>
      <c r="B34" s="21">
        <v>14888410.730000002</v>
      </c>
      <c r="C34" s="21">
        <v>8281530.1299999999</v>
      </c>
      <c r="D34" s="21">
        <v>4545951.2409449993</v>
      </c>
      <c r="E34" s="21">
        <v>7740917.6470500091</v>
      </c>
      <c r="F34" s="21">
        <v>3557164.9289799999</v>
      </c>
      <c r="G34" s="21">
        <v>613558.72355999995</v>
      </c>
      <c r="H34" s="21">
        <v>2235132.78963</v>
      </c>
      <c r="I34" s="21">
        <v>398793.26026000024</v>
      </c>
      <c r="J34" s="21">
        <v>1195256.8059650012</v>
      </c>
      <c r="K34" s="88">
        <v>194692.27010999995</v>
      </c>
      <c r="L34" s="88">
        <v>309123.19880500052</v>
      </c>
      <c r="M34" s="51">
        <v>4233993.6765024541</v>
      </c>
      <c r="N34" s="51"/>
      <c r="O34" s="23">
        <f>SUM(B34:L34)</f>
        <v>43960531.725305013</v>
      </c>
      <c r="P34" s="23">
        <f>AVERAGE(B34:L34)</f>
        <v>3996411.9750277284</v>
      </c>
      <c r="Q34" s="51"/>
      <c r="R34" s="23">
        <f t="shared" ref="R34:R65" si="1">L34-B34</f>
        <v>-14579287.531195002</v>
      </c>
      <c r="S34" s="45"/>
    </row>
    <row r="35" spans="1:19" x14ac:dyDescent="0.35">
      <c r="A35" s="5" t="s">
        <v>59</v>
      </c>
      <c r="B35" s="21">
        <v>4435350.1100000003</v>
      </c>
      <c r="C35" s="21">
        <v>6061828.7199999997</v>
      </c>
      <c r="D35" s="21">
        <v>6244225.8017300004</v>
      </c>
      <c r="E35" s="21">
        <v>8011480.6122099999</v>
      </c>
      <c r="F35" s="21">
        <v>5347204.5953799998</v>
      </c>
      <c r="G35" s="21">
        <v>3174172.9231799999</v>
      </c>
      <c r="H35" s="21">
        <v>3445876.2945400001</v>
      </c>
      <c r="I35" s="21">
        <v>4595940.8283599997</v>
      </c>
      <c r="J35" s="21">
        <v>3297423.2246400001</v>
      </c>
      <c r="K35" s="88">
        <v>2262575.801</v>
      </c>
      <c r="L35" s="88">
        <v>2071701.66343</v>
      </c>
      <c r="M35" s="51">
        <v>4276307.02061</v>
      </c>
      <c r="N35" s="51"/>
      <c r="O35" s="23">
        <f>SUM(B35:L35)</f>
        <v>48947780.574469998</v>
      </c>
      <c r="P35" s="23">
        <f>AVERAGE(B35:L35)</f>
        <v>4449798.2340427274</v>
      </c>
      <c r="Q35" s="51"/>
      <c r="R35" s="23">
        <f t="shared" si="1"/>
        <v>-2363648.4465700006</v>
      </c>
      <c r="S35" s="45"/>
    </row>
    <row r="36" spans="1:19" x14ac:dyDescent="0.35">
      <c r="A36" s="5" t="s">
        <v>4</v>
      </c>
      <c r="B36" s="21">
        <v>8958680.5100000016</v>
      </c>
      <c r="C36" s="21">
        <v>8652559.9400000013</v>
      </c>
      <c r="D36" s="21">
        <v>6747234.1854250003</v>
      </c>
      <c r="E36" s="21">
        <v>9066541.1929400004</v>
      </c>
      <c r="F36" s="21">
        <v>5923724.5855299998</v>
      </c>
      <c r="G36" s="21">
        <v>1681972.30788</v>
      </c>
      <c r="H36" s="21">
        <v>1824408.2441</v>
      </c>
      <c r="I36" s="21">
        <v>2361740.74511</v>
      </c>
      <c r="J36" s="21">
        <v>2133014.9426950021</v>
      </c>
      <c r="K36" s="88">
        <v>1229141.3233500002</v>
      </c>
      <c r="L36" s="88">
        <v>1597782.2827649997</v>
      </c>
      <c r="M36" s="51">
        <v>4483436.7853675084</v>
      </c>
      <c r="N36" s="51"/>
      <c r="O36" s="23">
        <f>SUM(B36:L36)</f>
        <v>50176800.259794995</v>
      </c>
      <c r="P36" s="23">
        <f>AVERAGE(B36:L36)</f>
        <v>4561527.2963449992</v>
      </c>
      <c r="Q36" s="51"/>
      <c r="R36" s="23">
        <f t="shared" si="1"/>
        <v>-7360898.2272350024</v>
      </c>
      <c r="S36" s="45"/>
    </row>
    <row r="37" spans="1:19" x14ac:dyDescent="0.35">
      <c r="A37" s="5" t="s">
        <v>24</v>
      </c>
      <c r="B37" s="21">
        <v>9024090.370000001</v>
      </c>
      <c r="C37" s="21">
        <v>8434513.7800000012</v>
      </c>
      <c r="D37" s="21">
        <v>7392737.8167300001</v>
      </c>
      <c r="E37" s="21">
        <v>7526813.2409400009</v>
      </c>
      <c r="F37" s="21">
        <v>4583561.0524599999</v>
      </c>
      <c r="G37" s="21">
        <v>2783134.5662599998</v>
      </c>
      <c r="H37" s="21">
        <v>3268935.6077800002</v>
      </c>
      <c r="I37" s="21">
        <v>3901489.79421</v>
      </c>
      <c r="J37" s="21">
        <v>3484812.8939899998</v>
      </c>
      <c r="K37" s="88">
        <v>2960387.8822600003</v>
      </c>
      <c r="L37" s="88">
        <v>3074183.42258</v>
      </c>
      <c r="M37" s="51">
        <v>4607644.4161999999</v>
      </c>
      <c r="N37" s="51"/>
      <c r="O37" s="23">
        <f>SUM(B37:L37)</f>
        <v>56434660.427210018</v>
      </c>
      <c r="P37" s="23">
        <f>AVERAGE(B37:L37)</f>
        <v>5130423.6752009103</v>
      </c>
      <c r="Q37" s="51"/>
      <c r="R37" s="23">
        <f t="shared" si="1"/>
        <v>-5949906.947420001</v>
      </c>
      <c r="S37" s="45"/>
    </row>
    <row r="38" spans="1:19" x14ac:dyDescent="0.35">
      <c r="A38" s="5" t="s">
        <v>45</v>
      </c>
      <c r="B38" s="21">
        <v>6568167.330000001</v>
      </c>
      <c r="C38" s="21">
        <v>8190268.7900000019</v>
      </c>
      <c r="D38" s="21">
        <v>7781039.5677100001</v>
      </c>
      <c r="E38" s="21">
        <v>9740493.3500075005</v>
      </c>
      <c r="F38" s="21">
        <v>5979557.5784799997</v>
      </c>
      <c r="G38" s="21">
        <v>3445539.6974499999</v>
      </c>
      <c r="H38" s="21">
        <v>3733590.9513099999</v>
      </c>
      <c r="I38" s="21">
        <v>3732998.4065899993</v>
      </c>
      <c r="J38" s="21">
        <v>2902285.9282249999</v>
      </c>
      <c r="K38" s="88">
        <v>2304041.0806199997</v>
      </c>
      <c r="L38" s="88">
        <v>2652352.5295500001</v>
      </c>
      <c r="M38" s="51">
        <v>5153487.4161024978</v>
      </c>
      <c r="N38" s="51"/>
      <c r="O38" s="23">
        <f>SUM(B38:L38)</f>
        <v>57030335.209942505</v>
      </c>
      <c r="P38" s="23">
        <f>AVERAGE(B38:L38)</f>
        <v>5184575.9281765912</v>
      </c>
      <c r="Q38" s="51"/>
      <c r="R38" s="23">
        <f t="shared" si="1"/>
        <v>-3915814.8004500009</v>
      </c>
      <c r="S38" s="45"/>
    </row>
    <row r="39" spans="1:19" x14ac:dyDescent="0.35">
      <c r="A39" s="5" t="s">
        <v>58</v>
      </c>
      <c r="B39" s="21">
        <v>9600245.6600000039</v>
      </c>
      <c r="C39" s="21">
        <v>8624383.1999999993</v>
      </c>
      <c r="D39" s="21">
        <v>8497537.7161675002</v>
      </c>
      <c r="E39" s="21">
        <v>10550978.441380002</v>
      </c>
      <c r="F39" s="21">
        <v>6890767.6640300006</v>
      </c>
      <c r="G39" s="21">
        <v>2874477.34405</v>
      </c>
      <c r="H39" s="21">
        <v>3881914.2701099999</v>
      </c>
      <c r="I39" s="21">
        <v>3726654.3041900052</v>
      </c>
      <c r="J39" s="21">
        <v>2251325.370015</v>
      </c>
      <c r="K39" s="88">
        <v>1768381.3688700008</v>
      </c>
      <c r="L39" s="88">
        <v>2188528.5402499973</v>
      </c>
      <c r="M39" s="51">
        <v>4025779.2746474976</v>
      </c>
      <c r="N39" s="51"/>
      <c r="O39" s="23">
        <f>SUM(B39:L39)</f>
        <v>60855193.879062504</v>
      </c>
      <c r="P39" s="23">
        <f>AVERAGE(B39:L39)</f>
        <v>5532290.3526420454</v>
      </c>
      <c r="Q39" s="51"/>
      <c r="R39" s="23">
        <f t="shared" si="1"/>
        <v>-7411717.1197500061</v>
      </c>
      <c r="S39" s="45"/>
    </row>
    <row r="40" spans="1:19" x14ac:dyDescent="0.35">
      <c r="A40" s="5" t="s">
        <v>23</v>
      </c>
      <c r="B40" s="21">
        <v>9491928.8300000019</v>
      </c>
      <c r="C40" s="21">
        <v>9594298.0299999975</v>
      </c>
      <c r="D40" s="21">
        <v>8294592.425365</v>
      </c>
      <c r="E40" s="21">
        <v>9564425.1989975013</v>
      </c>
      <c r="F40" s="21">
        <v>6387757.4360299995</v>
      </c>
      <c r="G40" s="21">
        <v>2680965.1296499996</v>
      </c>
      <c r="H40" s="21">
        <v>4191974.0356999999</v>
      </c>
      <c r="I40" s="21">
        <v>4320527.7603799989</v>
      </c>
      <c r="J40" s="21">
        <v>3941740.3495999994</v>
      </c>
      <c r="K40" s="88">
        <v>2423273.39549</v>
      </c>
      <c r="L40" s="88">
        <v>2889771.3305850006</v>
      </c>
      <c r="M40" s="51">
        <v>6843041.1587699968</v>
      </c>
      <c r="N40" s="51"/>
      <c r="O40" s="23">
        <f>SUM(B40:L40)</f>
        <v>63781253.921797499</v>
      </c>
      <c r="P40" s="23">
        <f>AVERAGE(B40:L40)</f>
        <v>5798295.8110724995</v>
      </c>
      <c r="Q40" s="51"/>
      <c r="R40" s="23">
        <f t="shared" si="1"/>
        <v>-6602157.4994150009</v>
      </c>
      <c r="S40" s="45"/>
    </row>
    <row r="41" spans="1:19" x14ac:dyDescent="0.35">
      <c r="A41" s="5" t="s">
        <v>21</v>
      </c>
      <c r="B41" s="21">
        <v>11801588.000000002</v>
      </c>
      <c r="C41" s="21">
        <v>11837231.840000004</v>
      </c>
      <c r="D41" s="21">
        <v>11372717.757959999</v>
      </c>
      <c r="E41" s="21">
        <v>12422012.99707</v>
      </c>
      <c r="F41" s="21">
        <v>7059862.2853300003</v>
      </c>
      <c r="G41" s="21">
        <v>4254669.8700999999</v>
      </c>
      <c r="H41" s="21">
        <v>4823253.42851</v>
      </c>
      <c r="I41" s="21">
        <v>5831489.5965999998</v>
      </c>
      <c r="J41" s="21">
        <v>5209354.4655200001</v>
      </c>
      <c r="K41" s="88">
        <v>4184155.2774999999</v>
      </c>
      <c r="L41" s="88">
        <v>4482199.7224900005</v>
      </c>
      <c r="M41" s="51">
        <v>7508717.3878000006</v>
      </c>
      <c r="N41" s="51"/>
      <c r="O41" s="23">
        <f>SUM(B41:L41)</f>
        <v>83278535.241080001</v>
      </c>
      <c r="P41" s="23">
        <f>AVERAGE(B41:L41)</f>
        <v>7570775.9310072726</v>
      </c>
      <c r="Q41" s="51"/>
      <c r="R41" s="23">
        <f t="shared" si="1"/>
        <v>-7319388.2775100013</v>
      </c>
      <c r="S41" s="45"/>
    </row>
    <row r="42" spans="1:19" x14ac:dyDescent="0.35">
      <c r="A42" s="5" t="s">
        <v>42</v>
      </c>
      <c r="B42" s="21">
        <v>11656242.979999997</v>
      </c>
      <c r="C42" s="21">
        <v>13003368.690000003</v>
      </c>
      <c r="D42" s="21">
        <v>13130206.041180002</v>
      </c>
      <c r="E42" s="21">
        <v>14350657.69988</v>
      </c>
      <c r="F42" s="21">
        <v>8268303.4436299996</v>
      </c>
      <c r="G42" s="21">
        <v>4445525.52563</v>
      </c>
      <c r="H42" s="21">
        <v>4888536.4850399997</v>
      </c>
      <c r="I42" s="21">
        <v>5952091.1259200005</v>
      </c>
      <c r="J42" s="21">
        <v>4741835.0512199998</v>
      </c>
      <c r="K42" s="88">
        <v>3597792.5211299998</v>
      </c>
      <c r="L42" s="88">
        <v>3867522.1381299999</v>
      </c>
      <c r="M42" s="51">
        <v>6670253.5610400001</v>
      </c>
      <c r="N42" s="51"/>
      <c r="O42" s="23">
        <f>SUM(B42:L42)</f>
        <v>87902081.701759994</v>
      </c>
      <c r="P42" s="23">
        <f>AVERAGE(B42:L42)</f>
        <v>7991098.3365236362</v>
      </c>
      <c r="Q42" s="51"/>
      <c r="R42" s="23">
        <f t="shared" si="1"/>
        <v>-7788720.8418699969</v>
      </c>
      <c r="S42" s="45"/>
    </row>
    <row r="43" spans="1:19" x14ac:dyDescent="0.35">
      <c r="A43" s="5" t="s">
        <v>5</v>
      </c>
      <c r="B43" s="21"/>
      <c r="C43" s="21">
        <v>14073621.159999998</v>
      </c>
      <c r="D43" s="21">
        <v>12930943.82251</v>
      </c>
      <c r="E43" s="21">
        <v>14550554.04439</v>
      </c>
      <c r="F43" s="21">
        <v>9537936</v>
      </c>
      <c r="G43" s="21">
        <v>5579377.4354699999</v>
      </c>
      <c r="H43" s="21">
        <v>6499367.2930700006</v>
      </c>
      <c r="I43" s="21">
        <v>8145182.8408900006</v>
      </c>
      <c r="J43" s="21">
        <v>9318264.5029349998</v>
      </c>
      <c r="K43" s="88">
        <v>6024092.3681999994</v>
      </c>
      <c r="L43" s="88">
        <v>6052478.7906050002</v>
      </c>
      <c r="M43" s="51">
        <v>10790967.3906275</v>
      </c>
      <c r="N43" s="51"/>
      <c r="O43" s="23">
        <f>SUM(B43:L43)</f>
        <v>92711818.258070007</v>
      </c>
      <c r="P43" s="23">
        <f>AVERAGE(B43:L43)</f>
        <v>9271181.8258070014</v>
      </c>
      <c r="Q43" s="51"/>
      <c r="R43" s="23">
        <f t="shared" si="1"/>
        <v>6052478.7906050002</v>
      </c>
      <c r="S43" s="45"/>
    </row>
    <row r="44" spans="1:19" x14ac:dyDescent="0.35">
      <c r="A44" s="5" t="s">
        <v>43</v>
      </c>
      <c r="B44" s="21">
        <v>18420586.50999999</v>
      </c>
      <c r="C44" s="21">
        <v>16848952.700000007</v>
      </c>
      <c r="D44" s="21">
        <v>14475246.4013175</v>
      </c>
      <c r="E44" s="21">
        <v>16942694.13259</v>
      </c>
      <c r="F44" s="21">
        <v>10966921.263629999</v>
      </c>
      <c r="G44" s="21">
        <v>4973646.38136</v>
      </c>
      <c r="H44" s="21">
        <v>7592230.0069899997</v>
      </c>
      <c r="I44" s="21">
        <v>5041921.4509699885</v>
      </c>
      <c r="J44" s="21">
        <v>3433325.246030001</v>
      </c>
      <c r="K44" s="88">
        <v>2743385.5353999967</v>
      </c>
      <c r="L44" s="88">
        <v>4302511.4941749945</v>
      </c>
      <c r="M44" s="51">
        <v>12788423.091924995</v>
      </c>
      <c r="N44" s="51"/>
      <c r="O44" s="23">
        <f>SUM(B44:L44)</f>
        <v>105741421.12246248</v>
      </c>
      <c r="P44" s="23">
        <f>AVERAGE(B44:L44)</f>
        <v>9612856.4656784069</v>
      </c>
      <c r="Q44" s="51"/>
      <c r="R44" s="23">
        <f t="shared" si="1"/>
        <v>-14118075.015824996</v>
      </c>
      <c r="S44" s="45"/>
    </row>
    <row r="45" spans="1:19" x14ac:dyDescent="0.35">
      <c r="A45" s="5" t="s">
        <v>64</v>
      </c>
      <c r="B45" s="21">
        <v>16956114.550000001</v>
      </c>
      <c r="C45" s="21">
        <v>16673685.4</v>
      </c>
      <c r="D45" s="21">
        <v>15631187.53692</v>
      </c>
      <c r="E45" s="21">
        <v>17292054.065389998</v>
      </c>
      <c r="F45" s="21">
        <v>10404586.671630001</v>
      </c>
      <c r="G45" s="21">
        <v>5198086.3873399999</v>
      </c>
      <c r="H45" s="21">
        <v>6046993.1674600001</v>
      </c>
      <c r="I45" s="21">
        <v>7742412.5795800006</v>
      </c>
      <c r="J45" s="21">
        <v>6493273.6274199998</v>
      </c>
      <c r="K45" s="88">
        <v>5038679.3457599999</v>
      </c>
      <c r="L45" s="88">
        <v>5136379.8940000003</v>
      </c>
      <c r="M45" s="51">
        <v>8803977.1696499996</v>
      </c>
      <c r="N45" s="51"/>
      <c r="O45" s="23">
        <f>SUM(B45:L45)</f>
        <v>112613453.22549997</v>
      </c>
      <c r="P45" s="23">
        <f>AVERAGE(B45:L45)</f>
        <v>10237586.656863634</v>
      </c>
      <c r="Q45" s="51"/>
      <c r="R45" s="23">
        <f t="shared" si="1"/>
        <v>-11819734.655999999</v>
      </c>
      <c r="S45" s="45"/>
    </row>
    <row r="46" spans="1:19" x14ac:dyDescent="0.35">
      <c r="A46" s="5" t="s">
        <v>14</v>
      </c>
      <c r="B46" s="21">
        <v>15342116.619999997</v>
      </c>
      <c r="C46" s="21">
        <v>15556702.209999999</v>
      </c>
      <c r="D46" s="21">
        <v>17065660.347740002</v>
      </c>
      <c r="E46" s="21">
        <v>19338555.19839</v>
      </c>
      <c r="F46" s="21">
        <v>11731947.18512</v>
      </c>
      <c r="G46" s="21">
        <v>6360771.6590099996</v>
      </c>
      <c r="H46" s="21">
        <v>7259538.3763999995</v>
      </c>
      <c r="I46" s="21">
        <v>9297539.5307800006</v>
      </c>
      <c r="J46" s="21">
        <v>7413030.2300800001</v>
      </c>
      <c r="K46" s="88">
        <v>6148307.9763999991</v>
      </c>
      <c r="L46" s="88">
        <v>8412095.8249899987</v>
      </c>
      <c r="M46" s="51">
        <v>20975456.996399999</v>
      </c>
      <c r="N46" s="51"/>
      <c r="O46" s="23">
        <f>SUM(B46:L46)</f>
        <v>123926265.15890999</v>
      </c>
      <c r="P46" s="23">
        <f>AVERAGE(B46:L46)</f>
        <v>11266024.105355455</v>
      </c>
      <c r="Q46" s="51"/>
      <c r="R46" s="23">
        <f t="shared" si="1"/>
        <v>-6930020.7950099986</v>
      </c>
      <c r="S46" s="45"/>
    </row>
    <row r="47" spans="1:19" x14ac:dyDescent="0.35">
      <c r="A47" s="5" t="s">
        <v>30</v>
      </c>
      <c r="B47" s="21">
        <v>17756219.449999999</v>
      </c>
      <c r="C47" s="21">
        <v>20812420.719999999</v>
      </c>
      <c r="D47" s="21">
        <v>19305358.930520002</v>
      </c>
      <c r="E47" s="21">
        <v>17410193.807700001</v>
      </c>
      <c r="F47" s="21">
        <v>10039602.085929999</v>
      </c>
      <c r="G47" s="21">
        <v>6191043.5534900008</v>
      </c>
      <c r="H47" s="21">
        <v>6809084.84033</v>
      </c>
      <c r="I47" s="21">
        <v>8900085.9879200011</v>
      </c>
      <c r="J47" s="21">
        <v>7646403.0114699993</v>
      </c>
      <c r="K47" s="88">
        <v>6640327.0270299995</v>
      </c>
      <c r="L47" s="88">
        <v>5980046.7473199992</v>
      </c>
      <c r="M47" s="51">
        <v>10156654.838209998</v>
      </c>
      <c r="N47" s="51"/>
      <c r="O47" s="23">
        <f>SUM(B47:L47)</f>
        <v>127490786.16171001</v>
      </c>
      <c r="P47" s="23">
        <f>AVERAGE(B47:L47)</f>
        <v>11590071.469246365</v>
      </c>
      <c r="Q47" s="51"/>
      <c r="R47" s="23">
        <f t="shared" si="1"/>
        <v>-11776172.702679999</v>
      </c>
      <c r="S47" s="45"/>
    </row>
    <row r="48" spans="1:19" x14ac:dyDescent="0.35">
      <c r="A48" s="5" t="s">
        <v>2</v>
      </c>
      <c r="B48" s="21">
        <v>14534917.759999996</v>
      </c>
      <c r="C48" s="21">
        <v>15295521.459999999</v>
      </c>
      <c r="D48" s="21">
        <v>16067002.58178</v>
      </c>
      <c r="E48" s="21">
        <v>17089636.83089</v>
      </c>
      <c r="F48" s="21">
        <v>9797893.8071100004</v>
      </c>
      <c r="G48" s="21">
        <v>5947523.2993200002</v>
      </c>
      <c r="H48" s="21">
        <v>6469699.7964199996</v>
      </c>
      <c r="I48" s="21">
        <v>10653608.6899</v>
      </c>
      <c r="J48" s="21">
        <v>16803485.647009999</v>
      </c>
      <c r="K48" s="88">
        <v>15414932.150770001</v>
      </c>
      <c r="L48" s="88">
        <v>12997574.319599999</v>
      </c>
      <c r="M48" s="51">
        <v>27035101.418620005</v>
      </c>
      <c r="N48" s="51"/>
      <c r="O48" s="23">
        <f>SUM(B48:L48)</f>
        <v>141071796.34279996</v>
      </c>
      <c r="P48" s="23">
        <f>AVERAGE(B48:L48)</f>
        <v>12824708.758436359</v>
      </c>
      <c r="Q48" s="51"/>
      <c r="R48" s="23">
        <f t="shared" si="1"/>
        <v>-1537343.4403999969</v>
      </c>
      <c r="S48" s="45"/>
    </row>
    <row r="49" spans="1:19" x14ac:dyDescent="0.35">
      <c r="A49" s="5" t="s">
        <v>53</v>
      </c>
      <c r="B49" s="21">
        <v>22092299.489999998</v>
      </c>
      <c r="C49" s="21">
        <v>26754380.829999994</v>
      </c>
      <c r="D49" s="21">
        <v>32771017.681359999</v>
      </c>
      <c r="E49" s="21">
        <v>39349938.942482501</v>
      </c>
      <c r="F49" s="21">
        <v>30670071.516999997</v>
      </c>
      <c r="G49" s="21">
        <v>11723825.01908</v>
      </c>
      <c r="H49" s="21">
        <v>12033861.95968</v>
      </c>
      <c r="I49" s="21">
        <v>11127416.241940033</v>
      </c>
      <c r="J49" s="21">
        <v>9290940.2124249972</v>
      </c>
      <c r="K49" s="88">
        <v>4737737.5303699998</v>
      </c>
      <c r="L49" s="88">
        <v>5453517.1379600102</v>
      </c>
      <c r="M49" s="51">
        <v>13923111.235637521</v>
      </c>
      <c r="N49" s="51"/>
      <c r="O49" s="23">
        <f>SUM(B49:L49)</f>
        <v>206005006.56229752</v>
      </c>
      <c r="P49" s="23">
        <f>AVERAGE(B49:L49)</f>
        <v>18727727.869299773</v>
      </c>
      <c r="Q49" s="51"/>
      <c r="R49" s="23">
        <f t="shared" si="1"/>
        <v>-16638782.352039989</v>
      </c>
      <c r="S49" s="45"/>
    </row>
    <row r="50" spans="1:19" x14ac:dyDescent="0.35">
      <c r="A50" s="5" t="s">
        <v>46</v>
      </c>
      <c r="B50" s="21">
        <v>28019319.609999999</v>
      </c>
      <c r="C50" s="21">
        <v>31749794.699999999</v>
      </c>
      <c r="D50" s="21">
        <v>38742101.624442503</v>
      </c>
      <c r="E50" s="21">
        <v>52293406.136294998</v>
      </c>
      <c r="F50" s="21">
        <v>34049357.366239995</v>
      </c>
      <c r="G50" s="21">
        <v>16087483.267969999</v>
      </c>
      <c r="H50" s="21">
        <v>17608986.943319999</v>
      </c>
      <c r="I50" s="21">
        <v>20373047.599209972</v>
      </c>
      <c r="J50" s="21">
        <v>18284533.364360064</v>
      </c>
      <c r="K50" s="88">
        <v>10612981.783480031</v>
      </c>
      <c r="L50" s="88">
        <v>11106778.637589987</v>
      </c>
      <c r="M50" s="51">
        <v>23843929.948124819</v>
      </c>
      <c r="N50" s="51"/>
      <c r="O50" s="23">
        <f>SUM(B50:L50)</f>
        <v>278927791.03290755</v>
      </c>
      <c r="P50" s="23">
        <f>AVERAGE(B50:L50)</f>
        <v>25357071.912082504</v>
      </c>
      <c r="Q50" s="51"/>
      <c r="R50" s="23">
        <f t="shared" si="1"/>
        <v>-16912540.972410012</v>
      </c>
      <c r="S50" s="45"/>
    </row>
    <row r="51" spans="1:19" x14ac:dyDescent="0.35">
      <c r="A51" s="5" t="s">
        <v>56</v>
      </c>
      <c r="B51" s="21">
        <v>26347382.77</v>
      </c>
      <c r="C51" s="21">
        <v>30980439.48</v>
      </c>
      <c r="D51" s="21">
        <v>35369756.153280005</v>
      </c>
      <c r="E51" s="21">
        <v>46727756.754990004</v>
      </c>
      <c r="F51" s="21">
        <v>32131202.365000002</v>
      </c>
      <c r="G51" s="21">
        <v>19413223.621569999</v>
      </c>
      <c r="H51" s="21">
        <v>24122099.153829999</v>
      </c>
      <c r="I51" s="21">
        <v>31343207.403509997</v>
      </c>
      <c r="J51" s="21">
        <v>24614308.560910001</v>
      </c>
      <c r="K51" s="88">
        <v>24513945.531289998</v>
      </c>
      <c r="L51" s="88">
        <v>31092881.84688</v>
      </c>
      <c r="M51" s="51">
        <v>66232190.195270009</v>
      </c>
      <c r="N51" s="51"/>
      <c r="O51" s="23">
        <f>SUM(B51:L51)</f>
        <v>326656203.64126003</v>
      </c>
      <c r="P51" s="23">
        <f>AVERAGE(B51:L51)</f>
        <v>29696018.512841821</v>
      </c>
      <c r="Q51" s="51"/>
      <c r="R51" s="23">
        <f t="shared" si="1"/>
        <v>4745499.0768800005</v>
      </c>
      <c r="S51" s="45"/>
    </row>
    <row r="52" spans="1:19" x14ac:dyDescent="0.35">
      <c r="A52" s="5" t="s">
        <v>69</v>
      </c>
      <c r="B52" s="21">
        <v>18951118.009999998</v>
      </c>
      <c r="C52" s="21">
        <v>18951534.049999997</v>
      </c>
      <c r="D52" s="21">
        <v>21310799.296210002</v>
      </c>
      <c r="E52" s="21">
        <v>28404267.529395003</v>
      </c>
      <c r="F52" s="21">
        <v>19922754.591779999</v>
      </c>
      <c r="G52" s="21">
        <v>11329184.647669999</v>
      </c>
      <c r="H52" s="21">
        <v>17658603.569430001</v>
      </c>
      <c r="I52" s="21">
        <v>36598413.281990014</v>
      </c>
      <c r="J52" s="21">
        <v>56078906.652574994</v>
      </c>
      <c r="K52" s="88">
        <v>45430794.390819997</v>
      </c>
      <c r="L52" s="88">
        <v>54713680.65572501</v>
      </c>
      <c r="M52" s="51">
        <v>103358104.99280755</v>
      </c>
      <c r="N52" s="51"/>
      <c r="O52" s="23">
        <f>SUM(B52:L52)</f>
        <v>329350056.67559499</v>
      </c>
      <c r="P52" s="23">
        <f>AVERAGE(B52:L52)</f>
        <v>29940914.243235908</v>
      </c>
      <c r="Q52" s="51"/>
      <c r="R52" s="23">
        <f t="shared" si="1"/>
        <v>35762562.645725012</v>
      </c>
      <c r="S52" s="45"/>
    </row>
    <row r="53" spans="1:19" x14ac:dyDescent="0.35">
      <c r="A53" s="5" t="s">
        <v>9</v>
      </c>
      <c r="B53" s="21">
        <v>46405557.730000004</v>
      </c>
      <c r="C53" s="21">
        <v>49890460.489999995</v>
      </c>
      <c r="D53" s="21">
        <v>51310791.2507625</v>
      </c>
      <c r="E53" s="21">
        <v>61799945.917379998</v>
      </c>
      <c r="F53" s="21">
        <v>38093149.676909998</v>
      </c>
      <c r="G53" s="21">
        <v>20755574.667070001</v>
      </c>
      <c r="H53" s="21">
        <v>21684303.43093</v>
      </c>
      <c r="I53" s="21">
        <v>23483035.178239979</v>
      </c>
      <c r="J53" s="21">
        <v>20593032.518280007</v>
      </c>
      <c r="K53" s="88">
        <v>15604688.661410002</v>
      </c>
      <c r="L53" s="88">
        <v>20676224.024319991</v>
      </c>
      <c r="M53" s="51">
        <v>53193689.260360062</v>
      </c>
      <c r="N53" s="51"/>
      <c r="O53" s="23">
        <f>SUM(B53:L53)</f>
        <v>370296763.54530251</v>
      </c>
      <c r="P53" s="23">
        <f>AVERAGE(B53:L53)</f>
        <v>33663342.140482046</v>
      </c>
      <c r="Q53" s="51"/>
      <c r="R53" s="23">
        <f t="shared" si="1"/>
        <v>-25729333.705680013</v>
      </c>
      <c r="S53" s="45"/>
    </row>
    <row r="54" spans="1:19" x14ac:dyDescent="0.35">
      <c r="A54" s="5" t="s">
        <v>10</v>
      </c>
      <c r="B54" s="21">
        <v>44021202.219999969</v>
      </c>
      <c r="C54" s="21">
        <v>40903839.920000017</v>
      </c>
      <c r="D54" s="21">
        <v>39005873.825147599</v>
      </c>
      <c r="E54" s="21">
        <v>64188048.793137506</v>
      </c>
      <c r="F54" s="21">
        <v>47158366.865929998</v>
      </c>
      <c r="G54" s="21">
        <v>21809382.788729999</v>
      </c>
      <c r="H54" s="21">
        <v>31506103.040240001</v>
      </c>
      <c r="I54" s="21">
        <v>35072116.016459934</v>
      </c>
      <c r="J54" s="21">
        <v>24398077.581050068</v>
      </c>
      <c r="K54" s="88">
        <v>14451995.584639996</v>
      </c>
      <c r="L54" s="88">
        <v>20042402.008275025</v>
      </c>
      <c r="M54" s="51">
        <v>44907819.023095056</v>
      </c>
      <c r="N54" s="51"/>
      <c r="O54" s="23">
        <f>SUM(B54:L54)</f>
        <v>382557408.64361012</v>
      </c>
      <c r="P54" s="23">
        <f>AVERAGE(B54:L54)</f>
        <v>34777946.240328193</v>
      </c>
      <c r="Q54" s="51"/>
      <c r="R54" s="23">
        <f t="shared" si="1"/>
        <v>-23978800.211724944</v>
      </c>
      <c r="S54" s="45"/>
    </row>
    <row r="55" spans="1:19" x14ac:dyDescent="0.35">
      <c r="A55" s="5" t="s">
        <v>25</v>
      </c>
      <c r="B55" s="21">
        <v>57417649.620000005</v>
      </c>
      <c r="C55" s="21">
        <v>58808416.169999994</v>
      </c>
      <c r="D55" s="21">
        <v>55291863.927450001</v>
      </c>
      <c r="E55" s="21">
        <v>59319984.65315</v>
      </c>
      <c r="F55" s="21">
        <v>36330998.30579</v>
      </c>
      <c r="G55" s="21">
        <v>22072356.416540001</v>
      </c>
      <c r="H55" s="21">
        <v>24989499.162020002</v>
      </c>
      <c r="I55" s="21">
        <v>30394515.067139998</v>
      </c>
      <c r="J55" s="21">
        <v>27546097.274800003</v>
      </c>
      <c r="K55" s="88">
        <v>20978033.917820003</v>
      </c>
      <c r="L55" s="88">
        <v>24717752.948350005</v>
      </c>
      <c r="M55" s="51">
        <v>41769496.205722488</v>
      </c>
      <c r="N55" s="51"/>
      <c r="O55" s="23">
        <f>SUM(B55:L55)</f>
        <v>417867167.46306002</v>
      </c>
      <c r="P55" s="23">
        <f>AVERAGE(B55:L55)</f>
        <v>37987924.314823635</v>
      </c>
      <c r="Q55" s="51"/>
      <c r="R55" s="23">
        <f t="shared" si="1"/>
        <v>-32699896.67165</v>
      </c>
      <c r="S55" s="45"/>
    </row>
    <row r="56" spans="1:19" x14ac:dyDescent="0.35">
      <c r="A56" s="5" t="s">
        <v>47</v>
      </c>
      <c r="B56" s="21">
        <v>30601284.11999999</v>
      </c>
      <c r="C56" s="21">
        <v>25661157.27</v>
      </c>
      <c r="D56" s="21">
        <v>23554871.819339998</v>
      </c>
      <c r="E56" s="21">
        <v>27663036.080345001</v>
      </c>
      <c r="F56" s="21">
        <v>22363498.49464</v>
      </c>
      <c r="G56" s="21">
        <v>18960569.203269999</v>
      </c>
      <c r="H56" s="21">
        <v>28458467.593169998</v>
      </c>
      <c r="I56" s="21">
        <v>54247930.838089965</v>
      </c>
      <c r="J56" s="21">
        <v>77548974.843319982</v>
      </c>
      <c r="K56" s="88">
        <v>81415667.580610037</v>
      </c>
      <c r="L56" s="88">
        <v>104154444.79550001</v>
      </c>
      <c r="M56" s="51">
        <v>151757236.33454478</v>
      </c>
      <c r="N56" s="51"/>
      <c r="O56" s="23">
        <f>SUM(B56:L56)</f>
        <v>494629902.63828492</v>
      </c>
      <c r="P56" s="23">
        <f>AVERAGE(B56:L56)</f>
        <v>44966354.785298631</v>
      </c>
      <c r="Q56" s="51"/>
      <c r="R56" s="23">
        <f t="shared" si="1"/>
        <v>73553160.67550002</v>
      </c>
      <c r="S56" s="45"/>
    </row>
    <row r="57" spans="1:19" x14ac:dyDescent="0.35">
      <c r="A57" s="5" t="s">
        <v>28</v>
      </c>
      <c r="B57" s="21">
        <v>20074511.02</v>
      </c>
      <c r="C57" s="21">
        <v>29995762.469999999</v>
      </c>
      <c r="D57" s="21">
        <v>48113397.670414999</v>
      </c>
      <c r="E57" s="21">
        <v>89575731.425390005</v>
      </c>
      <c r="F57" s="21">
        <v>70289772.212679997</v>
      </c>
      <c r="G57" s="21">
        <v>36582835.52093</v>
      </c>
      <c r="H57" s="21">
        <v>42086545.716409996</v>
      </c>
      <c r="I57" s="21">
        <v>51348775.413810022</v>
      </c>
      <c r="J57" s="21">
        <v>44303395.263284981</v>
      </c>
      <c r="K57" s="88">
        <v>34848727.616940007</v>
      </c>
      <c r="L57" s="88">
        <v>41609361.078669906</v>
      </c>
      <c r="M57" s="51">
        <v>86078462.937514827</v>
      </c>
      <c r="N57" s="51"/>
      <c r="O57" s="23">
        <f>SUM(B57:L57)</f>
        <v>508828815.40852988</v>
      </c>
      <c r="P57" s="23">
        <f>AVERAGE(B57:L57)</f>
        <v>46257165.03713908</v>
      </c>
      <c r="Q57" s="51"/>
      <c r="R57" s="23">
        <f t="shared" si="1"/>
        <v>21534850.058669906</v>
      </c>
      <c r="S57" s="45"/>
    </row>
    <row r="58" spans="1:19" x14ac:dyDescent="0.35">
      <c r="A58" s="5" t="s">
        <v>70</v>
      </c>
      <c r="B58" s="21"/>
      <c r="C58" s="21"/>
      <c r="D58" s="21">
        <v>76555717.47028999</v>
      </c>
      <c r="E58" s="21">
        <v>81938918.698009998</v>
      </c>
      <c r="F58" s="21">
        <v>53123024.524889998</v>
      </c>
      <c r="G58" s="21">
        <v>36497344.837170005</v>
      </c>
      <c r="H58" s="21">
        <v>46379357.320239991</v>
      </c>
      <c r="I58" s="21">
        <v>66605230.819720015</v>
      </c>
      <c r="J58" s="21">
        <v>68983591.397919998</v>
      </c>
      <c r="K58" s="88">
        <v>53094781.905230001</v>
      </c>
      <c r="L58" s="88">
        <v>64144455.127330005</v>
      </c>
      <c r="M58" s="51">
        <v>108155347.99236998</v>
      </c>
      <c r="N58" s="51"/>
      <c r="O58" s="23">
        <f>SUM(B58:L58)</f>
        <v>547322422.10080004</v>
      </c>
      <c r="P58" s="23">
        <f>AVERAGE(B58:L58)</f>
        <v>60813602.455644451</v>
      </c>
      <c r="Q58" s="51"/>
      <c r="R58" s="23">
        <f t="shared" si="1"/>
        <v>64144455.127330005</v>
      </c>
      <c r="S58" s="45"/>
    </row>
    <row r="59" spans="1:19" x14ac:dyDescent="0.35">
      <c r="A59" s="5" t="s">
        <v>12</v>
      </c>
      <c r="B59" s="21"/>
      <c r="C59" s="21">
        <v>5721199.2600000007</v>
      </c>
      <c r="D59" s="21">
        <v>13548704.281750001</v>
      </c>
      <c r="E59" s="21">
        <v>37894961.252467506</v>
      </c>
      <c r="F59" s="21">
        <v>43793212</v>
      </c>
      <c r="G59" s="21">
        <v>32246862.313000001</v>
      </c>
      <c r="H59" s="21">
        <v>48215347.843380004</v>
      </c>
      <c r="I59" s="21">
        <v>75948090.723499849</v>
      </c>
      <c r="J59" s="21">
        <v>93380777.027874947</v>
      </c>
      <c r="K59" s="88">
        <v>93792360.405739933</v>
      </c>
      <c r="L59" s="88">
        <v>111100795.89101982</v>
      </c>
      <c r="M59" s="51">
        <v>248347062.07255217</v>
      </c>
      <c r="N59" s="51"/>
      <c r="O59" s="23">
        <f>SUM(B59:L59)</f>
        <v>555642310.99873209</v>
      </c>
      <c r="P59" s="23">
        <f>AVERAGE(B59:L59)</f>
        <v>55564231.099873208</v>
      </c>
      <c r="Q59" s="51"/>
      <c r="R59" s="23">
        <f t="shared" si="1"/>
        <v>111100795.89101982</v>
      </c>
      <c r="S59" s="45"/>
    </row>
    <row r="60" spans="1:19" x14ac:dyDescent="0.35">
      <c r="A60" s="5" t="s">
        <v>20</v>
      </c>
      <c r="B60" s="21">
        <v>109594193.57000002</v>
      </c>
      <c r="C60" s="21">
        <v>115176665.37</v>
      </c>
      <c r="D60" s="21">
        <v>103963845.50248751</v>
      </c>
      <c r="E60" s="21">
        <v>113997978.6894175</v>
      </c>
      <c r="F60" s="21">
        <v>71444294.01929</v>
      </c>
      <c r="G60" s="21">
        <v>45209224.883679993</v>
      </c>
      <c r="H60" s="21">
        <v>49281535.912730001</v>
      </c>
      <c r="I60" s="21">
        <v>60154692.235410012</v>
      </c>
      <c r="J60" s="21">
        <v>55085679.12613</v>
      </c>
      <c r="K60" s="88">
        <v>44372132.943300001</v>
      </c>
      <c r="L60" s="88">
        <v>47883041.894194998</v>
      </c>
      <c r="M60" s="51">
        <v>83568970.280220002</v>
      </c>
      <c r="N60" s="51"/>
      <c r="O60" s="23">
        <f>SUM(B60:L60)</f>
        <v>816163284.14663994</v>
      </c>
      <c r="P60" s="23">
        <f>AVERAGE(B60:L60)</f>
        <v>74196662.195149079</v>
      </c>
      <c r="Q60" s="51"/>
      <c r="R60" s="23">
        <f t="shared" si="1"/>
        <v>-61711151.675805025</v>
      </c>
      <c r="S60" s="45"/>
    </row>
    <row r="61" spans="1:19" x14ac:dyDescent="0.35">
      <c r="A61" s="5" t="s">
        <v>16</v>
      </c>
      <c r="B61" s="21">
        <v>117668619.40000004</v>
      </c>
      <c r="C61" s="21">
        <v>130267825.88999999</v>
      </c>
      <c r="D61" s="21">
        <v>137882967.636235</v>
      </c>
      <c r="E61" s="21">
        <v>161452714.28847</v>
      </c>
      <c r="F61" s="21">
        <v>97731828.655510008</v>
      </c>
      <c r="G61" s="21">
        <v>50997170.09866</v>
      </c>
      <c r="H61" s="21">
        <v>52899406.168029994</v>
      </c>
      <c r="I61" s="21">
        <v>61540334.230930038</v>
      </c>
      <c r="J61" s="21">
        <v>53594587.928409941</v>
      </c>
      <c r="K61" s="88">
        <v>40680934.708229996</v>
      </c>
      <c r="L61" s="88">
        <v>43736438.183155015</v>
      </c>
      <c r="M61" s="51">
        <v>87615681.497502461</v>
      </c>
      <c r="N61" s="51"/>
      <c r="O61" s="23">
        <f>SUM(B61:L61)</f>
        <v>948452827.18763006</v>
      </c>
      <c r="P61" s="23">
        <f>AVERAGE(B61:L61)</f>
        <v>86222984.289784551</v>
      </c>
      <c r="Q61" s="51"/>
      <c r="R61" s="23">
        <f t="shared" si="1"/>
        <v>-73932181.216845021</v>
      </c>
      <c r="S61" s="45"/>
    </row>
    <row r="62" spans="1:19" x14ac:dyDescent="0.35">
      <c r="A62" s="5" t="s">
        <v>68</v>
      </c>
      <c r="B62" s="21">
        <v>56413427.100000009</v>
      </c>
      <c r="C62" s="21">
        <v>84866247.319999993</v>
      </c>
      <c r="D62" s="21">
        <v>101688512.5666825</v>
      </c>
      <c r="E62" s="21">
        <v>120843177.48593751</v>
      </c>
      <c r="F62" s="21">
        <v>75829195.863069996</v>
      </c>
      <c r="G62" s="21">
        <v>42503909.431160003</v>
      </c>
      <c r="H62" s="21">
        <v>54716734.292489998</v>
      </c>
      <c r="I62" s="21">
        <v>85467513.156669959</v>
      </c>
      <c r="J62" s="21">
        <v>113652428.01005992</v>
      </c>
      <c r="K62" s="88">
        <v>108550474.29133995</v>
      </c>
      <c r="L62" s="88">
        <v>132178642.9776599</v>
      </c>
      <c r="M62" s="51">
        <v>258619246.04572996</v>
      </c>
      <c r="N62" s="51"/>
      <c r="O62" s="23">
        <f>SUM(B62:L62)</f>
        <v>976710262.49506986</v>
      </c>
      <c r="P62" s="23">
        <f>AVERAGE(B62:L62)</f>
        <v>88791842.04500635</v>
      </c>
      <c r="Q62" s="51"/>
      <c r="R62" s="23">
        <f t="shared" si="1"/>
        <v>75765215.877659887</v>
      </c>
      <c r="S62" s="45"/>
    </row>
    <row r="63" spans="1:19" x14ac:dyDescent="0.35">
      <c r="A63" s="5" t="s">
        <v>22</v>
      </c>
      <c r="B63" s="21">
        <v>38480743.230000004</v>
      </c>
      <c r="C63" s="21">
        <v>69228941.839999974</v>
      </c>
      <c r="D63" s="21">
        <v>94161832.538059995</v>
      </c>
      <c r="E63" s="21">
        <v>138528988.18580249</v>
      </c>
      <c r="F63" s="21">
        <v>111324275.06572999</v>
      </c>
      <c r="G63" s="21">
        <v>64626930.504749998</v>
      </c>
      <c r="H63" s="21">
        <v>81146917.472829998</v>
      </c>
      <c r="I63" s="21">
        <v>132648288.75976972</v>
      </c>
      <c r="J63" s="21">
        <v>145881242.45525002</v>
      </c>
      <c r="K63" s="88">
        <v>125392323.03785005</v>
      </c>
      <c r="L63" s="88">
        <v>141802161.83551511</v>
      </c>
      <c r="M63" s="51">
        <v>305035979.81209493</v>
      </c>
      <c r="N63" s="51"/>
      <c r="O63" s="23">
        <f>SUM(B63:L63)</f>
        <v>1143222644.9255574</v>
      </c>
      <c r="P63" s="23">
        <f>AVERAGE(B63:L63)</f>
        <v>103929331.35686885</v>
      </c>
      <c r="Q63" s="51"/>
      <c r="R63" s="23">
        <f t="shared" si="1"/>
        <v>103321418.60551511</v>
      </c>
      <c r="S63" s="45"/>
    </row>
    <row r="64" spans="1:19" x14ac:dyDescent="0.35">
      <c r="A64" s="5" t="s">
        <v>51</v>
      </c>
      <c r="B64" s="21">
        <v>54466398.98999998</v>
      </c>
      <c r="C64" s="21">
        <v>60906420.260000005</v>
      </c>
      <c r="D64" s="21">
        <v>72588151.023625001</v>
      </c>
      <c r="E64" s="21">
        <v>104673324.03454749</v>
      </c>
      <c r="F64" s="21">
        <v>94474199.444989994</v>
      </c>
      <c r="G64" s="21">
        <v>73160564.649289995</v>
      </c>
      <c r="H64" s="21">
        <v>97149965.0141</v>
      </c>
      <c r="I64" s="21">
        <v>154722465.27754983</v>
      </c>
      <c r="J64" s="21">
        <v>159771290.63120514</v>
      </c>
      <c r="K64" s="88">
        <v>125398179.55969025</v>
      </c>
      <c r="L64" s="88">
        <v>155385055.38989955</v>
      </c>
      <c r="M64" s="51">
        <v>339199733.22535503</v>
      </c>
      <c r="N64" s="51"/>
      <c r="O64" s="23">
        <f>SUM(B64:L64)</f>
        <v>1152696014.2748971</v>
      </c>
      <c r="P64" s="23">
        <f>AVERAGE(B64:L64)</f>
        <v>104790546.75226337</v>
      </c>
      <c r="Q64" s="51"/>
      <c r="R64" s="23">
        <f t="shared" si="1"/>
        <v>100918656.39989957</v>
      </c>
      <c r="S64" s="45"/>
    </row>
    <row r="65" spans="1:19" x14ac:dyDescent="0.35">
      <c r="A65" s="5" t="s">
        <v>1</v>
      </c>
      <c r="B65" s="21">
        <v>115232199.94</v>
      </c>
      <c r="C65" s="21">
        <v>142947661.20000002</v>
      </c>
      <c r="D65" s="21">
        <v>141300464.2256225</v>
      </c>
      <c r="E65" s="21">
        <v>168645438.94565251</v>
      </c>
      <c r="F65" s="21">
        <v>110127931.80133</v>
      </c>
      <c r="G65" s="21">
        <v>67141750.541219994</v>
      </c>
      <c r="H65" s="21">
        <v>80585875.828119993</v>
      </c>
      <c r="I65" s="21">
        <v>110992843.04082996</v>
      </c>
      <c r="J65" s="21">
        <v>103767700.97818503</v>
      </c>
      <c r="K65" s="88">
        <v>79085812.206389993</v>
      </c>
      <c r="L65" s="88">
        <v>101494383.440635</v>
      </c>
      <c r="M65" s="51">
        <v>221794343.86998254</v>
      </c>
      <c r="N65" s="51"/>
      <c r="O65" s="23">
        <f>SUM(B65:L65)</f>
        <v>1221322062.147985</v>
      </c>
      <c r="P65" s="23">
        <f>AVERAGE(B65:L65)</f>
        <v>111029278.37708955</v>
      </c>
      <c r="Q65" s="51"/>
      <c r="R65" s="23">
        <f t="shared" si="1"/>
        <v>-13737816.499365002</v>
      </c>
      <c r="S65" s="45"/>
    </row>
    <row r="66" spans="1:19" x14ac:dyDescent="0.35">
      <c r="A66" s="5" t="s">
        <v>26</v>
      </c>
      <c r="B66" s="21">
        <v>30466617.18</v>
      </c>
      <c r="C66" s="21">
        <v>31354773.559999995</v>
      </c>
      <c r="D66" s="21">
        <v>39880415.052939996</v>
      </c>
      <c r="E66" s="21">
        <v>74226268.355517492</v>
      </c>
      <c r="F66" s="21">
        <v>54987144.197330005</v>
      </c>
      <c r="G66" s="21">
        <v>44395146.453649998</v>
      </c>
      <c r="H66" s="22">
        <v>78787254.121160001</v>
      </c>
      <c r="I66" s="22">
        <v>166980820.88431993</v>
      </c>
      <c r="J66" s="22">
        <v>209712380.65412998</v>
      </c>
      <c r="K66" s="88">
        <v>212015708.49765</v>
      </c>
      <c r="L66" s="88">
        <v>294926650.85382015</v>
      </c>
      <c r="M66" s="51">
        <v>633387905.54167259</v>
      </c>
      <c r="N66" s="51"/>
      <c r="O66" s="23">
        <f>SUM(B66:L66)</f>
        <v>1237733179.8105175</v>
      </c>
      <c r="P66" s="23">
        <f>AVERAGE(B66:L66)</f>
        <v>112521198.1645925</v>
      </c>
      <c r="Q66" s="51"/>
      <c r="R66" s="23">
        <f t="shared" ref="R66:R73" si="2">L66-B66</f>
        <v>264460033.67382014</v>
      </c>
      <c r="S66" s="45"/>
    </row>
    <row r="67" spans="1:19" x14ac:dyDescent="0.35">
      <c r="A67" s="5" t="s">
        <v>35</v>
      </c>
      <c r="B67" s="21">
        <v>15342603.659999998</v>
      </c>
      <c r="C67" s="21">
        <v>19676699.829999998</v>
      </c>
      <c r="D67" s="21">
        <v>34572763.241767496</v>
      </c>
      <c r="E67" s="21">
        <v>67471609.705662504</v>
      </c>
      <c r="F67" s="21">
        <v>63469039.934789993</v>
      </c>
      <c r="G67" s="21">
        <v>67352794.401729986</v>
      </c>
      <c r="H67" s="21">
        <v>120666701.83813</v>
      </c>
      <c r="I67" s="21">
        <v>259266469.04833975</v>
      </c>
      <c r="J67" s="21">
        <v>335680513.33955532</v>
      </c>
      <c r="K67" s="88">
        <v>289333783.94482982</v>
      </c>
      <c r="L67" s="88">
        <v>357803502.82994032</v>
      </c>
      <c r="M67" s="3">
        <v>764649548.80456519</v>
      </c>
      <c r="N67" s="51"/>
      <c r="O67" s="23">
        <f>SUM(B67:L67)</f>
        <v>1630636481.774745</v>
      </c>
      <c r="P67" s="23">
        <f>AVERAGE(B67:L67)</f>
        <v>148239680.16134045</v>
      </c>
      <c r="Q67" s="51"/>
      <c r="R67" s="23">
        <f t="shared" si="2"/>
        <v>342460899.16994029</v>
      </c>
      <c r="S67" s="45"/>
    </row>
    <row r="68" spans="1:19" x14ac:dyDescent="0.35">
      <c r="A68" s="5" t="s">
        <v>66</v>
      </c>
      <c r="B68" s="21">
        <v>107988378.13000003</v>
      </c>
      <c r="C68" s="21">
        <v>124592925.91999999</v>
      </c>
      <c r="D68" s="21">
        <v>133231796.12186</v>
      </c>
      <c r="E68" s="21">
        <v>172497930.12026</v>
      </c>
      <c r="F68" s="21">
        <v>136824996.75366002</v>
      </c>
      <c r="G68" s="21">
        <v>95316331.248809993</v>
      </c>
      <c r="H68" s="21">
        <v>138635240.88301998</v>
      </c>
      <c r="I68" s="21">
        <v>191616109.9658297</v>
      </c>
      <c r="J68" s="21">
        <v>204004939.57931486</v>
      </c>
      <c r="K68" s="88">
        <v>171948377.76886985</v>
      </c>
      <c r="L68" s="88">
        <v>236028426.38144466</v>
      </c>
      <c r="M68" s="51">
        <v>517260223.04705858</v>
      </c>
      <c r="N68" s="51"/>
      <c r="O68" s="23">
        <f>SUM(B68:L68)</f>
        <v>1712685452.873069</v>
      </c>
      <c r="P68" s="23">
        <f>AVERAGE(B68:L68)</f>
        <v>155698677.53391537</v>
      </c>
      <c r="Q68" s="51"/>
      <c r="R68" s="23">
        <f t="shared" si="2"/>
        <v>128040048.25144464</v>
      </c>
      <c r="S68" s="45"/>
    </row>
    <row r="69" spans="1:19" x14ac:dyDescent="0.35">
      <c r="A69" s="5" t="s">
        <v>38</v>
      </c>
      <c r="B69" s="21">
        <v>74706791.270000011</v>
      </c>
      <c r="C69" s="21">
        <v>96828368.110000014</v>
      </c>
      <c r="D69" s="21">
        <v>108343161.35119</v>
      </c>
      <c r="E69" s="21">
        <v>157017600.5059225</v>
      </c>
      <c r="F69" s="21">
        <v>121594402.15784</v>
      </c>
      <c r="G69" s="21">
        <v>95213594.139169991</v>
      </c>
      <c r="H69" s="21">
        <v>126213145.29383001</v>
      </c>
      <c r="I69" s="21">
        <v>246915126.26396003</v>
      </c>
      <c r="J69" s="21">
        <v>308899964.3818804</v>
      </c>
      <c r="K69" s="88">
        <v>328676914.40653986</v>
      </c>
      <c r="L69" s="88">
        <v>418131129.01848042</v>
      </c>
      <c r="M69" s="51">
        <v>947171538.75974953</v>
      </c>
      <c r="N69" s="51"/>
      <c r="O69" s="23">
        <f>SUM(B69:L69)</f>
        <v>2082540196.8988132</v>
      </c>
      <c r="P69" s="23">
        <f>AVERAGE(B69:L69)</f>
        <v>189321836.08171031</v>
      </c>
      <c r="Q69" s="51"/>
      <c r="R69" s="23">
        <f t="shared" si="2"/>
        <v>343424337.74848044</v>
      </c>
      <c r="S69" s="45"/>
    </row>
    <row r="70" spans="1:19" x14ac:dyDescent="0.35">
      <c r="A70" s="5" t="s">
        <v>52</v>
      </c>
      <c r="B70" s="21">
        <v>15582689.029999997</v>
      </c>
      <c r="C70" s="21">
        <v>31319893.360000003</v>
      </c>
      <c r="D70" s="21">
        <v>47257377.854880005</v>
      </c>
      <c r="E70" s="21">
        <v>106245076.0032275</v>
      </c>
      <c r="F70" s="21">
        <v>121704373.80964001</v>
      </c>
      <c r="G70" s="21">
        <v>98035172.839279994</v>
      </c>
      <c r="H70" s="21">
        <v>177145999.86228001</v>
      </c>
      <c r="I70" s="21">
        <v>396865927.9155699</v>
      </c>
      <c r="J70" s="21">
        <v>520217573.61217529</v>
      </c>
      <c r="K70" s="88">
        <v>459273589.38235062</v>
      </c>
      <c r="L70" s="88">
        <v>494110991.04327518</v>
      </c>
      <c r="M70" s="51">
        <v>977378319.16687298</v>
      </c>
      <c r="N70" s="51"/>
      <c r="O70" s="23">
        <f>SUM(B70:L70)</f>
        <v>2467758664.7126784</v>
      </c>
      <c r="P70" s="23">
        <f>AVERAGE(B70:L70)</f>
        <v>224341696.79206169</v>
      </c>
      <c r="Q70" s="51"/>
      <c r="R70" s="23">
        <f t="shared" si="2"/>
        <v>478528302.01327521</v>
      </c>
      <c r="S70" s="45"/>
    </row>
    <row r="71" spans="1:19" x14ac:dyDescent="0.35">
      <c r="A71" s="5" t="s">
        <v>41</v>
      </c>
      <c r="B71" s="21">
        <v>101596818.68999995</v>
      </c>
      <c r="C71" s="21">
        <v>127495579.02999999</v>
      </c>
      <c r="D71" s="21">
        <v>133847497.40634</v>
      </c>
      <c r="E71" s="21">
        <v>173066249.114115</v>
      </c>
      <c r="F71" s="21">
        <v>153539713.39563999</v>
      </c>
      <c r="G71" s="21">
        <v>137955247.66001001</v>
      </c>
      <c r="H71" s="21">
        <v>254603025.00757998</v>
      </c>
      <c r="I71" s="21">
        <v>441878151.41233945</v>
      </c>
      <c r="J71" s="21">
        <v>533154387.14027524</v>
      </c>
      <c r="K71" s="88">
        <v>462765217.18162936</v>
      </c>
      <c r="L71" s="88">
        <v>606436022.54483867</v>
      </c>
      <c r="M71" s="51">
        <v>1242246932.2608249</v>
      </c>
      <c r="N71" s="51"/>
      <c r="O71" s="23">
        <f>SUM(B71:L71)</f>
        <v>3126337908.5827675</v>
      </c>
      <c r="P71" s="23">
        <f>AVERAGE(B71:L71)</f>
        <v>284212537.14388794</v>
      </c>
      <c r="Q71" s="51"/>
      <c r="R71" s="23">
        <f t="shared" si="2"/>
        <v>504839203.85483873</v>
      </c>
      <c r="S71" s="45"/>
    </row>
    <row r="72" spans="1:19" x14ac:dyDescent="0.35">
      <c r="B72" s="21"/>
      <c r="C72" s="21"/>
      <c r="D72" s="21"/>
      <c r="E72" s="21"/>
      <c r="F72" s="21"/>
      <c r="G72" s="21"/>
      <c r="H72" s="21"/>
      <c r="I72" s="21"/>
      <c r="J72" s="21"/>
      <c r="K72" s="88"/>
      <c r="L72" s="88"/>
      <c r="M72" s="51"/>
      <c r="N72" s="51"/>
      <c r="O72" s="23"/>
      <c r="P72" s="23"/>
      <c r="Q72" s="51"/>
      <c r="R72" s="23"/>
      <c r="S72" s="45"/>
    </row>
    <row r="73" spans="1:19" x14ac:dyDescent="0.35">
      <c r="A73" s="5" t="s">
        <v>71</v>
      </c>
      <c r="B73" s="24">
        <f>SUM(B1:B71)</f>
        <v>1366182253.03</v>
      </c>
      <c r="C73" s="24">
        <f>SUM(C1:C71)</f>
        <v>1600229947.3099999</v>
      </c>
      <c r="D73" s="23">
        <f t="shared" ref="D73:K73" si="3">SUM(D2:D71)</f>
        <v>1810603004.1420422</v>
      </c>
      <c r="E73" s="23">
        <f t="shared" si="3"/>
        <v>2405607571.7029924</v>
      </c>
      <c r="F73" s="23">
        <f t="shared" si="3"/>
        <v>1800330120.4779396</v>
      </c>
      <c r="G73" s="23">
        <f t="shared" si="3"/>
        <v>1211898496.9825199</v>
      </c>
      <c r="H73" s="23">
        <f t="shared" si="3"/>
        <v>1726332296.1452901</v>
      </c>
      <c r="I73" s="23">
        <f t="shared" si="3"/>
        <v>2860787748.3033781</v>
      </c>
      <c r="J73" s="23">
        <f t="shared" si="3"/>
        <v>3315760254.277956</v>
      </c>
      <c r="K73" s="23">
        <f t="shared" si="3"/>
        <v>2928857329.0302696</v>
      </c>
      <c r="L73" s="89">
        <v>5221251363.2063007</v>
      </c>
      <c r="M73" s="52"/>
      <c r="N73" s="52"/>
      <c r="O73" s="23">
        <f t="shared" ref="O73" si="4">SUM(B73:L73)</f>
        <v>26247840384.608688</v>
      </c>
      <c r="P73" s="23">
        <f t="shared" ref="P73:P74" si="5">AVERAGE(B73:L73)</f>
        <v>2386167307.691699</v>
      </c>
      <c r="Q73" s="52"/>
      <c r="R73" s="23">
        <f t="shared" si="2"/>
        <v>3855069110.176301</v>
      </c>
    </row>
    <row r="74" spans="1:19" x14ac:dyDescent="0.35">
      <c r="A74" s="5" t="s">
        <v>127</v>
      </c>
      <c r="B74" s="23">
        <f>AVERAGE(B2:B71)</f>
        <v>21018157.569692306</v>
      </c>
      <c r="C74" s="23">
        <f t="shared" ref="C74:O74" si="6">AVERAGE(C2:C71)</f>
        <v>23191709.207391303</v>
      </c>
      <c r="D74" s="23">
        <f t="shared" si="6"/>
        <v>25865757.202029172</v>
      </c>
      <c r="E74" s="23">
        <f t="shared" si="6"/>
        <v>34365822.452899896</v>
      </c>
      <c r="F74" s="23">
        <f t="shared" si="6"/>
        <v>25719001.721113425</v>
      </c>
      <c r="G74" s="23">
        <f t="shared" si="6"/>
        <v>17312835.671178855</v>
      </c>
      <c r="H74" s="23">
        <f t="shared" si="6"/>
        <v>24661889.944932718</v>
      </c>
      <c r="I74" s="23">
        <f t="shared" si="6"/>
        <v>40868396.404333971</v>
      </c>
      <c r="J74" s="23">
        <f t="shared" si="6"/>
        <v>47368003.63254223</v>
      </c>
      <c r="K74" s="23">
        <f t="shared" si="6"/>
        <v>41840818.986146711</v>
      </c>
      <c r="L74" s="21">
        <f t="shared" si="6"/>
        <v>51538708.622094266</v>
      </c>
      <c r="M74" s="23"/>
      <c r="N74" s="23"/>
      <c r="O74" s="23">
        <f t="shared" si="6"/>
        <v>351918494.31355697</v>
      </c>
      <c r="P74" s="23">
        <f t="shared" si="5"/>
        <v>32159191.037668623</v>
      </c>
    </row>
    <row r="76" spans="1:19" x14ac:dyDescent="0.35">
      <c r="B76" s="25"/>
    </row>
  </sheetData>
  <sortState xmlns:xlrd2="http://schemas.microsoft.com/office/spreadsheetml/2017/richdata2" ref="A2:P71">
    <sortCondition ref="O2:O71"/>
  </sortState>
  <conditionalFormatting sqref="O1:O71">
    <cfRule type="top10" dxfId="12" priority="1" rank="15"/>
  </conditionalFormatting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BE695-318F-4E5B-BB7E-4664501DE692}">
  <dimension ref="A1:V74"/>
  <sheetViews>
    <sheetView topLeftCell="A35" zoomScaleNormal="100" workbookViewId="0">
      <pane xSplit="1" topLeftCell="N1" activePane="topRight" state="frozen"/>
      <selection pane="topRight" activeCell="O41" sqref="O41:P41"/>
    </sheetView>
  </sheetViews>
  <sheetFormatPr defaultColWidth="8.90625" defaultRowHeight="14.5" x14ac:dyDescent="0.35"/>
  <cols>
    <col min="1" max="1" width="10.90625" style="5" bestFit="1" customWidth="1"/>
    <col min="2" max="12" width="12.453125" bestFit="1" customWidth="1"/>
    <col min="13" max="13" width="12.453125" style="2" bestFit="1" customWidth="1"/>
    <col min="14" max="14" width="15.08984375" customWidth="1"/>
    <col min="15" max="15" width="18.6328125" customWidth="1"/>
    <col min="16" max="17" width="19.90625" customWidth="1"/>
    <col min="18" max="18" width="17.90625" customWidth="1"/>
    <col min="19" max="19" width="16.36328125" customWidth="1"/>
  </cols>
  <sheetData>
    <row r="1" spans="1:22" s="5" customFormat="1" x14ac:dyDescent="0.35">
      <c r="A1" s="5" t="s">
        <v>107</v>
      </c>
      <c r="B1" s="9">
        <v>2007</v>
      </c>
      <c r="C1" s="9">
        <v>2008</v>
      </c>
      <c r="D1" s="9">
        <v>2009</v>
      </c>
      <c r="E1" s="9">
        <v>2010</v>
      </c>
      <c r="F1" s="9">
        <v>2011</v>
      </c>
      <c r="G1" s="9">
        <v>2012</v>
      </c>
      <c r="H1" s="9">
        <v>2013</v>
      </c>
      <c r="I1" s="9">
        <v>2014</v>
      </c>
      <c r="J1" s="9">
        <v>2015</v>
      </c>
      <c r="K1" s="9">
        <v>2016</v>
      </c>
      <c r="L1" s="10">
        <v>2017</v>
      </c>
      <c r="M1" s="10">
        <v>2018</v>
      </c>
      <c r="N1" s="5">
        <v>2019</v>
      </c>
      <c r="O1" s="5">
        <v>2020</v>
      </c>
      <c r="P1" s="5">
        <v>2021</v>
      </c>
      <c r="R1" s="57" t="s">
        <v>71</v>
      </c>
      <c r="S1" s="57" t="s">
        <v>122</v>
      </c>
      <c r="U1" s="5" t="s">
        <v>134</v>
      </c>
    </row>
    <row r="2" spans="1:22" x14ac:dyDescent="0.35">
      <c r="A2" s="5" t="s">
        <v>110</v>
      </c>
      <c r="B2" s="39">
        <v>0</v>
      </c>
      <c r="C2" s="39">
        <v>59</v>
      </c>
      <c r="D2" s="39">
        <v>0</v>
      </c>
      <c r="E2" s="39">
        <v>0</v>
      </c>
      <c r="F2" s="39">
        <v>0</v>
      </c>
      <c r="G2" s="39">
        <v>0</v>
      </c>
      <c r="H2" s="39">
        <v>0</v>
      </c>
      <c r="I2" s="39">
        <v>0</v>
      </c>
      <c r="J2" s="39">
        <v>0</v>
      </c>
      <c r="K2" s="39">
        <v>0</v>
      </c>
      <c r="L2" s="39">
        <v>0</v>
      </c>
      <c r="M2" s="41">
        <v>0</v>
      </c>
      <c r="N2" s="41">
        <v>0</v>
      </c>
      <c r="O2" s="3">
        <v>0</v>
      </c>
      <c r="P2" s="65">
        <v>0</v>
      </c>
      <c r="R2" s="58">
        <f t="shared" ref="R2:R13" si="0">SUM(D2:O2)</f>
        <v>0</v>
      </c>
      <c r="S2" s="58">
        <f t="shared" ref="S2:S13" si="1">AVERAGE(D2:O2)</f>
        <v>0</v>
      </c>
      <c r="U2">
        <f>COUNTIF(V$2:V$18,A2)</f>
        <v>0</v>
      </c>
      <c r="V2" s="70" t="s">
        <v>1</v>
      </c>
    </row>
    <row r="3" spans="1:22" x14ac:dyDescent="0.35">
      <c r="A3" s="5" t="s">
        <v>29</v>
      </c>
      <c r="B3" s="39">
        <v>6</v>
      </c>
      <c r="C3" s="39">
        <v>77</v>
      </c>
      <c r="D3" s="39">
        <v>0</v>
      </c>
      <c r="E3" s="39">
        <v>0</v>
      </c>
      <c r="F3" s="39">
        <v>0</v>
      </c>
      <c r="G3" s="39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41">
        <v>0</v>
      </c>
      <c r="N3" s="41">
        <v>0</v>
      </c>
      <c r="O3" s="48">
        <v>0</v>
      </c>
      <c r="P3" s="65">
        <v>0</v>
      </c>
      <c r="R3" s="58">
        <f t="shared" si="0"/>
        <v>0</v>
      </c>
      <c r="S3" s="58">
        <f t="shared" si="1"/>
        <v>0</v>
      </c>
      <c r="U3">
        <f t="shared" ref="U3:U66" si="2">COUNTIF(V$2:V$18,A3)</f>
        <v>0</v>
      </c>
      <c r="V3" s="70" t="s">
        <v>2</v>
      </c>
    </row>
    <row r="4" spans="1:22" x14ac:dyDescent="0.35">
      <c r="A4" s="5" t="s">
        <v>50</v>
      </c>
      <c r="B4" s="39">
        <v>0</v>
      </c>
      <c r="C4" s="39">
        <v>0</v>
      </c>
      <c r="D4" s="39">
        <v>0</v>
      </c>
      <c r="E4" s="39">
        <v>0</v>
      </c>
      <c r="F4" s="39">
        <v>0</v>
      </c>
      <c r="G4" s="39">
        <v>0</v>
      </c>
      <c r="H4" s="39">
        <v>0</v>
      </c>
      <c r="I4" s="39">
        <v>0</v>
      </c>
      <c r="J4" s="39">
        <v>0</v>
      </c>
      <c r="K4" s="39">
        <v>0</v>
      </c>
      <c r="L4" s="39">
        <v>0</v>
      </c>
      <c r="M4" s="41">
        <v>0</v>
      </c>
      <c r="N4" s="41">
        <v>0</v>
      </c>
      <c r="O4" s="3">
        <v>0</v>
      </c>
      <c r="P4" s="65">
        <v>0</v>
      </c>
      <c r="R4" s="58">
        <f t="shared" si="0"/>
        <v>0</v>
      </c>
      <c r="S4" s="58">
        <f t="shared" si="1"/>
        <v>0</v>
      </c>
      <c r="U4">
        <f t="shared" si="2"/>
        <v>0</v>
      </c>
      <c r="V4" s="70" t="s">
        <v>9</v>
      </c>
    </row>
    <row r="5" spans="1:22" x14ac:dyDescent="0.35">
      <c r="A5" s="5" t="s">
        <v>61</v>
      </c>
      <c r="B5" s="39">
        <v>0</v>
      </c>
      <c r="C5" s="39">
        <v>0</v>
      </c>
      <c r="D5" s="39">
        <v>0</v>
      </c>
      <c r="E5" s="39">
        <v>0</v>
      </c>
      <c r="F5" s="39">
        <v>0</v>
      </c>
      <c r="G5" s="39">
        <v>0</v>
      </c>
      <c r="H5" s="39">
        <v>0</v>
      </c>
      <c r="I5" s="39">
        <v>0</v>
      </c>
      <c r="J5" s="39">
        <v>0</v>
      </c>
      <c r="K5" s="39">
        <v>0</v>
      </c>
      <c r="L5" s="39">
        <v>0</v>
      </c>
      <c r="M5" s="41">
        <v>0</v>
      </c>
      <c r="N5" s="41">
        <v>0</v>
      </c>
      <c r="O5" s="3">
        <v>0</v>
      </c>
      <c r="P5" s="65">
        <v>0</v>
      </c>
      <c r="R5" s="58">
        <f t="shared" si="0"/>
        <v>0</v>
      </c>
      <c r="S5" s="58">
        <f t="shared" si="1"/>
        <v>0</v>
      </c>
      <c r="U5">
        <f t="shared" si="2"/>
        <v>0</v>
      </c>
      <c r="V5" s="70" t="s">
        <v>14</v>
      </c>
    </row>
    <row r="6" spans="1:22" x14ac:dyDescent="0.35">
      <c r="A6" s="5" t="s">
        <v>13</v>
      </c>
      <c r="B6" s="39">
        <v>0</v>
      </c>
      <c r="C6" s="39">
        <v>0</v>
      </c>
      <c r="D6" s="39">
        <v>0</v>
      </c>
      <c r="E6" s="39">
        <v>0</v>
      </c>
      <c r="F6" s="39">
        <v>0</v>
      </c>
      <c r="G6" s="39">
        <v>0</v>
      </c>
      <c r="H6" s="39">
        <v>0</v>
      </c>
      <c r="I6" s="39">
        <v>0</v>
      </c>
      <c r="J6" s="39">
        <v>80</v>
      </c>
      <c r="K6" s="39">
        <v>36</v>
      </c>
      <c r="L6" s="39">
        <v>0</v>
      </c>
      <c r="M6" s="41">
        <v>0</v>
      </c>
      <c r="N6" s="41">
        <v>0</v>
      </c>
      <c r="O6" s="48">
        <v>0</v>
      </c>
      <c r="P6" s="65">
        <v>0</v>
      </c>
      <c r="R6" s="58">
        <f t="shared" si="0"/>
        <v>116</v>
      </c>
      <c r="S6" s="58">
        <f t="shared" si="1"/>
        <v>9.6666666666666661</v>
      </c>
      <c r="U6">
        <f t="shared" si="2"/>
        <v>0</v>
      </c>
      <c r="V6" s="70" t="s">
        <v>16</v>
      </c>
    </row>
    <row r="7" spans="1:22" x14ac:dyDescent="0.35">
      <c r="A7" s="5" t="s">
        <v>3</v>
      </c>
      <c r="B7" s="39">
        <v>0</v>
      </c>
      <c r="C7" s="39">
        <v>0</v>
      </c>
      <c r="D7" s="39">
        <v>0</v>
      </c>
      <c r="E7" s="39">
        <v>33</v>
      </c>
      <c r="F7" s="39">
        <v>0</v>
      </c>
      <c r="G7" s="39">
        <v>128</v>
      </c>
      <c r="H7" s="39">
        <v>0</v>
      </c>
      <c r="I7" s="39">
        <v>0</v>
      </c>
      <c r="J7" s="39">
        <v>0</v>
      </c>
      <c r="K7" s="39">
        <v>0</v>
      </c>
      <c r="L7" s="39">
        <v>0</v>
      </c>
      <c r="M7" s="41">
        <v>0</v>
      </c>
      <c r="N7" s="41">
        <v>0</v>
      </c>
      <c r="O7" s="48">
        <v>0</v>
      </c>
      <c r="P7" s="65">
        <v>0</v>
      </c>
      <c r="R7" s="58">
        <f t="shared" si="0"/>
        <v>161</v>
      </c>
      <c r="S7" s="58">
        <f t="shared" si="1"/>
        <v>13.416666666666666</v>
      </c>
      <c r="U7">
        <f t="shared" si="2"/>
        <v>0</v>
      </c>
      <c r="V7" s="70" t="s">
        <v>20</v>
      </c>
    </row>
    <row r="8" spans="1:22" x14ac:dyDescent="0.35">
      <c r="A8" s="5" t="s">
        <v>49</v>
      </c>
      <c r="B8" s="39">
        <v>0</v>
      </c>
      <c r="C8" s="39">
        <v>0</v>
      </c>
      <c r="D8" s="39">
        <v>0</v>
      </c>
      <c r="E8" s="39">
        <v>0</v>
      </c>
      <c r="F8" s="39">
        <v>264</v>
      </c>
      <c r="G8" s="39">
        <v>0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41">
        <v>0</v>
      </c>
      <c r="N8" s="41">
        <v>0</v>
      </c>
      <c r="O8" s="48">
        <v>0</v>
      </c>
      <c r="P8" s="65">
        <v>0</v>
      </c>
      <c r="R8" s="58">
        <f t="shared" si="0"/>
        <v>264</v>
      </c>
      <c r="S8" s="58">
        <f t="shared" si="1"/>
        <v>22</v>
      </c>
      <c r="U8">
        <f t="shared" si="2"/>
        <v>0</v>
      </c>
      <c r="V8" s="70" t="s">
        <v>22</v>
      </c>
    </row>
    <row r="9" spans="1:22" x14ac:dyDescent="0.35">
      <c r="A9" s="5" t="s">
        <v>31</v>
      </c>
      <c r="B9" s="39">
        <v>400</v>
      </c>
      <c r="C9" s="39">
        <v>340</v>
      </c>
      <c r="D9" s="39">
        <v>358</v>
      </c>
      <c r="E9" s="39">
        <v>371</v>
      </c>
      <c r="F9" s="39">
        <v>352</v>
      </c>
      <c r="G9" s="39">
        <v>288</v>
      </c>
      <c r="H9" s="39">
        <v>382</v>
      </c>
      <c r="I9" s="39">
        <v>338</v>
      </c>
      <c r="J9" s="39">
        <v>272</v>
      </c>
      <c r="K9" s="39">
        <v>218</v>
      </c>
      <c r="L9" s="39">
        <v>237</v>
      </c>
      <c r="M9" s="41">
        <v>310</v>
      </c>
      <c r="N9" s="41">
        <v>239</v>
      </c>
      <c r="O9" s="3">
        <v>292</v>
      </c>
      <c r="P9" s="3">
        <v>373</v>
      </c>
      <c r="R9" s="58">
        <f t="shared" si="0"/>
        <v>3657</v>
      </c>
      <c r="S9" s="58">
        <f t="shared" si="1"/>
        <v>304.75</v>
      </c>
      <c r="U9">
        <f t="shared" si="2"/>
        <v>0</v>
      </c>
      <c r="V9" s="70" t="s">
        <v>26</v>
      </c>
    </row>
    <row r="10" spans="1:22" x14ac:dyDescent="0.35">
      <c r="A10" s="5" t="s">
        <v>19</v>
      </c>
      <c r="B10" s="39">
        <v>1182</v>
      </c>
      <c r="C10" s="39">
        <v>1550</v>
      </c>
      <c r="D10" s="39">
        <v>1885</v>
      </c>
      <c r="E10" s="39">
        <v>1930</v>
      </c>
      <c r="F10" s="39">
        <v>1588</v>
      </c>
      <c r="G10" s="39">
        <v>1576</v>
      </c>
      <c r="H10" s="39">
        <v>885</v>
      </c>
      <c r="I10" s="39">
        <v>897</v>
      </c>
      <c r="J10" s="39">
        <v>754</v>
      </c>
      <c r="K10" s="39">
        <v>352</v>
      </c>
      <c r="L10" s="39">
        <v>0</v>
      </c>
      <c r="M10" s="41">
        <v>0</v>
      </c>
      <c r="N10" s="41">
        <v>0</v>
      </c>
      <c r="O10" s="48">
        <v>0</v>
      </c>
      <c r="P10" s="3">
        <v>0</v>
      </c>
      <c r="R10" s="58">
        <f t="shared" si="0"/>
        <v>9867</v>
      </c>
      <c r="S10" s="58">
        <f t="shared" si="1"/>
        <v>822.25</v>
      </c>
      <c r="U10">
        <f t="shared" si="2"/>
        <v>0</v>
      </c>
      <c r="V10" s="70" t="s">
        <v>35</v>
      </c>
    </row>
    <row r="11" spans="1:22" x14ac:dyDescent="0.35">
      <c r="A11" s="5" t="s">
        <v>67</v>
      </c>
      <c r="B11" s="39">
        <v>2379</v>
      </c>
      <c r="C11" s="39">
        <v>1464</v>
      </c>
      <c r="D11" s="39">
        <v>1537</v>
      </c>
      <c r="E11" s="39">
        <v>1200</v>
      </c>
      <c r="F11" s="39">
        <v>1035</v>
      </c>
      <c r="G11" s="39">
        <v>720</v>
      </c>
      <c r="H11" s="39">
        <v>1594</v>
      </c>
      <c r="I11" s="39">
        <v>2976</v>
      </c>
      <c r="J11" s="39">
        <v>213</v>
      </c>
      <c r="K11" s="39">
        <v>221</v>
      </c>
      <c r="L11" s="39">
        <v>271</v>
      </c>
      <c r="M11" s="41">
        <v>2233</v>
      </c>
      <c r="N11" s="41">
        <v>1329</v>
      </c>
      <c r="O11" s="48">
        <v>482</v>
      </c>
      <c r="P11" s="3">
        <f>1177+28</f>
        <v>1205</v>
      </c>
      <c r="R11" s="58">
        <f t="shared" si="0"/>
        <v>13811</v>
      </c>
      <c r="S11" s="58">
        <f t="shared" si="1"/>
        <v>1150.9166666666667</v>
      </c>
      <c r="U11">
        <f t="shared" si="2"/>
        <v>0</v>
      </c>
      <c r="V11" s="70" t="s">
        <v>38</v>
      </c>
    </row>
    <row r="12" spans="1:22" x14ac:dyDescent="0.35">
      <c r="A12" s="5" t="s">
        <v>17</v>
      </c>
      <c r="B12" s="39">
        <v>3068</v>
      </c>
      <c r="C12" s="39">
        <v>3908</v>
      </c>
      <c r="D12" s="39">
        <v>5000</v>
      </c>
      <c r="E12" s="39">
        <v>17922</v>
      </c>
      <c r="F12" s="39">
        <v>22660</v>
      </c>
      <c r="G12" s="39">
        <v>8201</v>
      </c>
      <c r="H12" s="39">
        <v>2966</v>
      </c>
      <c r="I12" s="39">
        <v>1743</v>
      </c>
      <c r="J12" s="39">
        <v>5338</v>
      </c>
      <c r="K12" s="39">
        <v>2885</v>
      </c>
      <c r="L12" s="39">
        <v>3859</v>
      </c>
      <c r="M12" s="41">
        <v>1779</v>
      </c>
      <c r="N12" s="41">
        <v>1356</v>
      </c>
      <c r="O12" s="48">
        <v>1961</v>
      </c>
      <c r="P12" s="3">
        <v>2599</v>
      </c>
      <c r="R12" s="58">
        <f t="shared" si="0"/>
        <v>75670</v>
      </c>
      <c r="S12" s="58">
        <f t="shared" si="1"/>
        <v>6305.833333333333</v>
      </c>
      <c r="U12">
        <f t="shared" si="2"/>
        <v>0</v>
      </c>
      <c r="V12" s="70" t="s">
        <v>41</v>
      </c>
    </row>
    <row r="13" spans="1:22" x14ac:dyDescent="0.35">
      <c r="A13" s="5" t="s">
        <v>44</v>
      </c>
      <c r="B13" s="39">
        <v>31201</v>
      </c>
      <c r="C13" s="39">
        <v>29124</v>
      </c>
      <c r="D13" s="39">
        <v>30623</v>
      </c>
      <c r="E13" s="39">
        <v>31285</v>
      </c>
      <c r="F13" s="39">
        <v>28080</v>
      </c>
      <c r="G13" s="39">
        <v>23390</v>
      </c>
      <c r="H13" s="39">
        <v>18658</v>
      </c>
      <c r="I13" s="39">
        <v>27632</v>
      </c>
      <c r="J13" s="39">
        <v>36581</v>
      </c>
      <c r="K13" s="39">
        <v>29312</v>
      </c>
      <c r="L13" s="39">
        <v>34403</v>
      </c>
      <c r="M13" s="41">
        <v>36264</v>
      </c>
      <c r="N13" s="41">
        <v>38847</v>
      </c>
      <c r="O13" s="3">
        <f>33134</f>
        <v>33134</v>
      </c>
      <c r="P13" s="3">
        <v>31668</v>
      </c>
      <c r="R13" s="58">
        <f t="shared" si="0"/>
        <v>368209</v>
      </c>
      <c r="S13" s="58">
        <f t="shared" si="1"/>
        <v>30684.083333333332</v>
      </c>
      <c r="U13">
        <f t="shared" si="2"/>
        <v>0</v>
      </c>
      <c r="V13" s="70" t="s">
        <v>47</v>
      </c>
    </row>
    <row r="14" spans="1:22" x14ac:dyDescent="0.35">
      <c r="A14" s="5" t="s">
        <v>1</v>
      </c>
      <c r="B14" s="39">
        <v>24178761</v>
      </c>
      <c r="C14" s="39">
        <v>24369428</v>
      </c>
      <c r="D14" s="39">
        <v>23628385</v>
      </c>
      <c r="E14" s="39">
        <v>25823955</v>
      </c>
      <c r="F14" s="39">
        <v>28935029</v>
      </c>
      <c r="G14" s="39">
        <v>33338688</v>
      </c>
      <c r="H14" s="39">
        <v>34520630</v>
      </c>
      <c r="I14" s="39">
        <v>37555611</v>
      </c>
      <c r="J14" s="39">
        <v>37981847</v>
      </c>
      <c r="K14" s="39">
        <v>37048485</v>
      </c>
      <c r="L14" s="39">
        <v>37325061</v>
      </c>
      <c r="M14" s="41">
        <v>40488459</v>
      </c>
      <c r="N14" s="41">
        <v>36909973</v>
      </c>
      <c r="O14" s="48">
        <v>39071677</v>
      </c>
      <c r="P14" s="3">
        <f>44273904+1034761</f>
        <v>45308665</v>
      </c>
      <c r="R14" s="58">
        <f t="shared" ref="R14:R45" si="3">SUM(D14:O14)</f>
        <v>412627800</v>
      </c>
      <c r="S14" s="58">
        <f t="shared" ref="S14:S45" si="4">AVERAGE(D14:O14)</f>
        <v>34385650</v>
      </c>
      <c r="U14">
        <f t="shared" si="2"/>
        <v>1</v>
      </c>
      <c r="V14" s="70" t="s">
        <v>52</v>
      </c>
    </row>
    <row r="15" spans="1:22" x14ac:dyDescent="0.35">
      <c r="A15" s="5" t="s">
        <v>57</v>
      </c>
      <c r="B15" s="39">
        <v>99584</v>
      </c>
      <c r="C15" s="39">
        <v>100421</v>
      </c>
      <c r="D15" s="39">
        <v>82480</v>
      </c>
      <c r="E15" s="39">
        <v>68371</v>
      </c>
      <c r="F15" s="39">
        <v>61134</v>
      </c>
      <c r="G15" s="39">
        <v>58069</v>
      </c>
      <c r="H15" s="39">
        <v>66954</v>
      </c>
      <c r="I15" s="39">
        <v>63216</v>
      </c>
      <c r="J15" s="39">
        <v>69296</v>
      </c>
      <c r="K15" s="39">
        <v>66039</v>
      </c>
      <c r="L15" s="39">
        <v>61878</v>
      </c>
      <c r="M15" s="41">
        <v>61157</v>
      </c>
      <c r="N15" s="41">
        <v>64819</v>
      </c>
      <c r="O15" s="3">
        <f>73273+4684</f>
        <v>77957</v>
      </c>
      <c r="P15" s="3">
        <f>63330+4168</f>
        <v>67498</v>
      </c>
      <c r="R15" s="58">
        <f t="shared" si="3"/>
        <v>801370</v>
      </c>
      <c r="S15" s="58">
        <f t="shared" si="4"/>
        <v>66780.833333333328</v>
      </c>
      <c r="U15">
        <f t="shared" si="2"/>
        <v>0</v>
      </c>
      <c r="V15" s="71" t="s">
        <v>63</v>
      </c>
    </row>
    <row r="16" spans="1:22" x14ac:dyDescent="0.35">
      <c r="A16" s="5" t="s">
        <v>2</v>
      </c>
      <c r="B16" s="39">
        <v>3676903</v>
      </c>
      <c r="C16" s="39">
        <v>3662527</v>
      </c>
      <c r="D16" s="39">
        <v>3526909</v>
      </c>
      <c r="E16" s="39">
        <v>3382773</v>
      </c>
      <c r="F16" s="39">
        <v>3523872</v>
      </c>
      <c r="G16" s="39">
        <v>3584759</v>
      </c>
      <c r="H16" s="39">
        <v>3780939</v>
      </c>
      <c r="I16" s="39">
        <v>3623825</v>
      </c>
      <c r="J16" s="39">
        <v>3036932</v>
      </c>
      <c r="K16" s="39">
        <v>2921485</v>
      </c>
      <c r="L16" s="39">
        <v>2585613</v>
      </c>
      <c r="M16" s="41">
        <v>3853946</v>
      </c>
      <c r="N16" s="41">
        <v>7522134</v>
      </c>
      <c r="O16" s="48">
        <v>7398544</v>
      </c>
      <c r="P16" s="3">
        <v>5081080</v>
      </c>
      <c r="R16" s="58">
        <f t="shared" si="3"/>
        <v>48741731</v>
      </c>
      <c r="S16" s="58">
        <f t="shared" si="4"/>
        <v>4061810.9166666665</v>
      </c>
      <c r="U16">
        <f t="shared" si="2"/>
        <v>1</v>
      </c>
      <c r="V16" s="71" t="s">
        <v>66</v>
      </c>
    </row>
    <row r="17" spans="1:22" x14ac:dyDescent="0.35">
      <c r="A17" s="5" t="s">
        <v>5</v>
      </c>
      <c r="B17" s="39">
        <v>3876594</v>
      </c>
      <c r="C17" s="39">
        <v>3808588</v>
      </c>
      <c r="D17" s="39">
        <v>3704182</v>
      </c>
      <c r="E17" s="39">
        <v>3625221</v>
      </c>
      <c r="F17" s="39">
        <v>3687345</v>
      </c>
      <c r="G17" s="39">
        <v>3617243</v>
      </c>
      <c r="H17" s="39">
        <v>3337469</v>
      </c>
      <c r="I17" s="39">
        <v>3310322</v>
      </c>
      <c r="J17" s="39">
        <v>3075747</v>
      </c>
      <c r="K17" s="39">
        <v>2824017</v>
      </c>
      <c r="L17" s="39">
        <v>2595736</v>
      </c>
      <c r="M17" s="41">
        <v>2650692</v>
      </c>
      <c r="N17" s="41">
        <v>2650480</v>
      </c>
      <c r="O17" s="48">
        <v>2623646</v>
      </c>
      <c r="P17" s="3">
        <f>2333453+346</f>
        <v>2333799</v>
      </c>
      <c r="R17" s="58">
        <f t="shared" si="3"/>
        <v>37702100</v>
      </c>
      <c r="S17" s="58">
        <f t="shared" si="4"/>
        <v>3141841.6666666665</v>
      </c>
      <c r="U17">
        <f t="shared" si="2"/>
        <v>0</v>
      </c>
      <c r="V17" s="70" t="s">
        <v>68</v>
      </c>
    </row>
    <row r="18" spans="1:22" x14ac:dyDescent="0.35">
      <c r="A18" s="5" t="s">
        <v>8</v>
      </c>
      <c r="B18" s="39">
        <v>153843</v>
      </c>
      <c r="C18" s="39">
        <v>189002</v>
      </c>
      <c r="D18" s="39">
        <v>153972</v>
      </c>
      <c r="E18" s="39">
        <v>112596</v>
      </c>
      <c r="F18" s="39">
        <v>136995</v>
      </c>
      <c r="G18" s="39">
        <v>148967</v>
      </c>
      <c r="H18" s="39">
        <v>139503</v>
      </c>
      <c r="I18" s="39">
        <v>137301</v>
      </c>
      <c r="J18" s="39">
        <v>117082</v>
      </c>
      <c r="K18" s="39">
        <v>136580</v>
      </c>
      <c r="L18" s="39">
        <v>192147</v>
      </c>
      <c r="M18" s="41">
        <v>147979</v>
      </c>
      <c r="N18" s="41">
        <v>122644</v>
      </c>
      <c r="O18" s="3">
        <f>81792+19818</f>
        <v>101610</v>
      </c>
      <c r="P18" s="3">
        <f>98164+15594</f>
        <v>113758</v>
      </c>
      <c r="R18" s="58">
        <f t="shared" si="3"/>
        <v>1647376</v>
      </c>
      <c r="S18" s="58">
        <f t="shared" si="4"/>
        <v>137281.33333333334</v>
      </c>
      <c r="U18">
        <f t="shared" si="2"/>
        <v>0</v>
      </c>
      <c r="V18" s="70" t="s">
        <v>69</v>
      </c>
    </row>
    <row r="19" spans="1:22" x14ac:dyDescent="0.35">
      <c r="A19" s="5" t="s">
        <v>6</v>
      </c>
      <c r="B19" s="39">
        <v>476870</v>
      </c>
      <c r="C19" s="39">
        <v>564093</v>
      </c>
      <c r="D19" s="39">
        <v>664869</v>
      </c>
      <c r="E19" s="39">
        <v>802697</v>
      </c>
      <c r="F19" s="39">
        <v>705139</v>
      </c>
      <c r="G19" s="39">
        <v>785602</v>
      </c>
      <c r="H19" s="39">
        <v>723748</v>
      </c>
      <c r="I19" s="39">
        <v>710406</v>
      </c>
      <c r="J19" s="39">
        <v>604456</v>
      </c>
      <c r="K19" s="39">
        <v>452845</v>
      </c>
      <c r="L19" s="39">
        <v>399295</v>
      </c>
      <c r="M19" s="41">
        <v>362133</v>
      </c>
      <c r="N19" s="41">
        <v>311991</v>
      </c>
      <c r="O19" s="48">
        <v>234616</v>
      </c>
      <c r="P19" s="3">
        <f>232839+4842</f>
        <v>237681</v>
      </c>
      <c r="R19" s="58">
        <f t="shared" si="3"/>
        <v>6757797</v>
      </c>
      <c r="S19" s="58">
        <f t="shared" si="4"/>
        <v>563149.75</v>
      </c>
      <c r="U19">
        <f t="shared" si="2"/>
        <v>0</v>
      </c>
      <c r="V19" s="69" t="s">
        <v>26</v>
      </c>
    </row>
    <row r="20" spans="1:22" x14ac:dyDescent="0.35">
      <c r="A20" s="5" t="s">
        <v>4</v>
      </c>
      <c r="B20" s="39">
        <v>285045</v>
      </c>
      <c r="C20" s="39">
        <v>283455</v>
      </c>
      <c r="D20" s="39">
        <v>267608</v>
      </c>
      <c r="E20" s="39">
        <v>251755</v>
      </c>
      <c r="F20" s="39">
        <v>235966</v>
      </c>
      <c r="G20" s="39">
        <v>223272</v>
      </c>
      <c r="H20" s="39">
        <v>215371</v>
      </c>
      <c r="I20" s="39">
        <v>208664</v>
      </c>
      <c r="J20" s="39">
        <v>169057</v>
      </c>
      <c r="K20" s="39">
        <v>131372</v>
      </c>
      <c r="L20" s="39">
        <v>123424</v>
      </c>
      <c r="M20" s="41">
        <v>116674</v>
      </c>
      <c r="N20" s="41">
        <v>143251</v>
      </c>
      <c r="O20" s="3">
        <f>89758+29447</f>
        <v>119205</v>
      </c>
      <c r="P20" s="3">
        <f>92607+30712</f>
        <v>123319</v>
      </c>
      <c r="R20" s="58">
        <f t="shared" si="3"/>
        <v>2205619</v>
      </c>
      <c r="S20" s="58">
        <f t="shared" si="4"/>
        <v>183801.58333333334</v>
      </c>
      <c r="U20">
        <f t="shared" si="2"/>
        <v>0</v>
      </c>
      <c r="V20" s="69" t="s">
        <v>28</v>
      </c>
    </row>
    <row r="21" spans="1:22" x14ac:dyDescent="0.35">
      <c r="A21" s="5" t="s">
        <v>33</v>
      </c>
      <c r="B21" s="39">
        <v>222528</v>
      </c>
      <c r="C21" s="39">
        <v>223425</v>
      </c>
      <c r="D21" s="39">
        <v>195135</v>
      </c>
      <c r="E21" s="39">
        <v>183105</v>
      </c>
      <c r="F21" s="39">
        <v>182173</v>
      </c>
      <c r="G21" s="39">
        <v>202623</v>
      </c>
      <c r="H21" s="39">
        <v>281960</v>
      </c>
      <c r="I21" s="39">
        <v>195139</v>
      </c>
      <c r="J21" s="39">
        <v>185750</v>
      </c>
      <c r="K21" s="39">
        <v>161064</v>
      </c>
      <c r="L21" s="39">
        <v>149171</v>
      </c>
      <c r="M21" s="41">
        <v>163303</v>
      </c>
      <c r="N21" s="41">
        <v>174436</v>
      </c>
      <c r="O21" s="3">
        <f>173899</f>
        <v>173899</v>
      </c>
      <c r="P21" s="3">
        <v>185828</v>
      </c>
      <c r="R21" s="58">
        <f t="shared" si="3"/>
        <v>2247758</v>
      </c>
      <c r="S21" s="58">
        <f t="shared" si="4"/>
        <v>187313.16666666666</v>
      </c>
      <c r="U21">
        <f t="shared" si="2"/>
        <v>0</v>
      </c>
      <c r="V21" s="69" t="s">
        <v>30</v>
      </c>
    </row>
    <row r="22" spans="1:22" x14ac:dyDescent="0.35">
      <c r="A22" s="5" t="s">
        <v>43</v>
      </c>
      <c r="B22" s="1">
        <v>322170</v>
      </c>
      <c r="C22" s="1">
        <v>336611</v>
      </c>
      <c r="D22" s="1">
        <v>311096</v>
      </c>
      <c r="E22" s="1">
        <v>279110</v>
      </c>
      <c r="F22" s="1">
        <v>272926</v>
      </c>
      <c r="G22" s="1">
        <v>304507</v>
      </c>
      <c r="H22" s="1">
        <v>291951</v>
      </c>
      <c r="I22" s="1">
        <v>261866</v>
      </c>
      <c r="J22" s="1">
        <v>278880</v>
      </c>
      <c r="K22" s="1">
        <v>366712</v>
      </c>
      <c r="L22" s="39">
        <v>341934</v>
      </c>
      <c r="M22" s="41">
        <v>260402</v>
      </c>
      <c r="N22" s="41">
        <v>241682</v>
      </c>
      <c r="O22" s="3">
        <f>191378+4561</f>
        <v>195939</v>
      </c>
      <c r="P22" s="3">
        <f>239145+4232</f>
        <v>243377</v>
      </c>
      <c r="R22" s="58">
        <f t="shared" si="3"/>
        <v>3407005</v>
      </c>
      <c r="S22" s="58">
        <f t="shared" si="4"/>
        <v>283917.08333333331</v>
      </c>
      <c r="U22">
        <f t="shared" si="2"/>
        <v>0</v>
      </c>
      <c r="V22" s="69" t="s">
        <v>35</v>
      </c>
    </row>
    <row r="23" spans="1:22" x14ac:dyDescent="0.35">
      <c r="A23" s="5" t="s">
        <v>7</v>
      </c>
      <c r="B23" s="39">
        <v>438460</v>
      </c>
      <c r="C23" s="39">
        <v>406402</v>
      </c>
      <c r="D23" s="39">
        <v>374199</v>
      </c>
      <c r="E23" s="39">
        <v>390665</v>
      </c>
      <c r="F23" s="39">
        <v>350806</v>
      </c>
      <c r="G23" s="39">
        <v>323077</v>
      </c>
      <c r="H23" s="39">
        <v>309835</v>
      </c>
      <c r="I23" s="39">
        <v>312455</v>
      </c>
      <c r="J23" s="39">
        <v>254946</v>
      </c>
      <c r="K23" s="39">
        <v>264282</v>
      </c>
      <c r="L23" s="39">
        <v>272827</v>
      </c>
      <c r="M23" s="41">
        <v>282410</v>
      </c>
      <c r="N23" s="41">
        <v>270317</v>
      </c>
      <c r="O23" s="3">
        <f>215582+398</f>
        <v>215980</v>
      </c>
      <c r="P23" s="3">
        <f>182788+502</f>
        <v>183290</v>
      </c>
      <c r="R23" s="58">
        <f t="shared" si="3"/>
        <v>3621799</v>
      </c>
      <c r="S23" s="58">
        <f t="shared" si="4"/>
        <v>301816.58333333331</v>
      </c>
      <c r="U23">
        <f t="shared" si="2"/>
        <v>0</v>
      </c>
      <c r="V23" s="69" t="s">
        <v>36</v>
      </c>
    </row>
    <row r="24" spans="1:22" x14ac:dyDescent="0.35">
      <c r="A24" s="5" t="s">
        <v>34</v>
      </c>
      <c r="B24" s="39">
        <v>575142</v>
      </c>
      <c r="C24" s="39">
        <v>684145</v>
      </c>
      <c r="D24" s="39">
        <v>564608</v>
      </c>
      <c r="E24" s="39">
        <v>457315</v>
      </c>
      <c r="F24" s="39">
        <v>437838</v>
      </c>
      <c r="G24" s="39">
        <v>386744</v>
      </c>
      <c r="H24" s="39">
        <v>336539</v>
      </c>
      <c r="I24" s="39">
        <v>344680</v>
      </c>
      <c r="J24" s="39">
        <v>298860</v>
      </c>
      <c r="K24" s="39">
        <v>293577</v>
      </c>
      <c r="L24" s="39">
        <v>195251</v>
      </c>
      <c r="M24" s="41">
        <v>200253</v>
      </c>
      <c r="N24" s="41">
        <v>205453</v>
      </c>
      <c r="O24" s="3">
        <v>210397</v>
      </c>
      <c r="P24" s="3">
        <v>195595</v>
      </c>
      <c r="R24" s="58">
        <f t="shared" si="3"/>
        <v>3931515</v>
      </c>
      <c r="S24" s="58">
        <f t="shared" si="4"/>
        <v>327626.25</v>
      </c>
      <c r="U24">
        <f t="shared" si="2"/>
        <v>0</v>
      </c>
      <c r="V24" s="69" t="s">
        <v>37</v>
      </c>
    </row>
    <row r="25" spans="1:22" x14ac:dyDescent="0.35">
      <c r="A25" s="5" t="s">
        <v>9</v>
      </c>
      <c r="B25" s="39">
        <v>9436359</v>
      </c>
      <c r="C25" s="39">
        <v>9547561</v>
      </c>
      <c r="D25" s="39">
        <v>8994806</v>
      </c>
      <c r="E25" s="39">
        <v>8947763</v>
      </c>
      <c r="F25" s="39">
        <v>8846265</v>
      </c>
      <c r="G25" s="39">
        <v>9169600</v>
      </c>
      <c r="H25" s="39">
        <v>10518698</v>
      </c>
      <c r="I25" s="39">
        <v>10693449</v>
      </c>
      <c r="J25" s="39">
        <v>10169394</v>
      </c>
      <c r="K25" s="39">
        <v>8302860</v>
      </c>
      <c r="L25" s="39">
        <v>7169461</v>
      </c>
      <c r="M25" s="41">
        <v>6758679</v>
      </c>
      <c r="N25" s="41">
        <v>7410122</v>
      </c>
      <c r="O25" s="48">
        <v>7052533</v>
      </c>
      <c r="P25" s="3">
        <f>6547111+80952</f>
        <v>6628063</v>
      </c>
      <c r="R25" s="58">
        <f t="shared" si="3"/>
        <v>104033630</v>
      </c>
      <c r="S25" s="58">
        <f t="shared" si="4"/>
        <v>8669469.166666666</v>
      </c>
      <c r="U25">
        <f t="shared" si="2"/>
        <v>1</v>
      </c>
      <c r="V25" s="69" t="s">
        <v>38</v>
      </c>
    </row>
    <row r="26" spans="1:22" x14ac:dyDescent="0.35">
      <c r="A26" s="5" t="s">
        <v>10</v>
      </c>
      <c r="B26" s="39">
        <v>5667970</v>
      </c>
      <c r="C26" s="39">
        <v>5886628</v>
      </c>
      <c r="D26" s="39">
        <v>5441780</v>
      </c>
      <c r="E26" s="39">
        <v>5272946</v>
      </c>
      <c r="F26" s="39">
        <v>5407776</v>
      </c>
      <c r="G26" s="39">
        <v>6417573</v>
      </c>
      <c r="H26" s="39">
        <v>8904868</v>
      </c>
      <c r="I26" s="39">
        <v>11657724</v>
      </c>
      <c r="J26" s="39">
        <v>10617318</v>
      </c>
      <c r="K26" s="39">
        <v>9046487</v>
      </c>
      <c r="L26" s="39">
        <v>8882430</v>
      </c>
      <c r="M26" s="41">
        <v>7597896</v>
      </c>
      <c r="N26" s="41">
        <v>6293540</v>
      </c>
      <c r="O26" s="48">
        <v>5357097</v>
      </c>
      <c r="P26" s="3">
        <f>4764269+116802</f>
        <v>4881071</v>
      </c>
      <c r="R26" s="58">
        <f t="shared" si="3"/>
        <v>90897435</v>
      </c>
      <c r="S26" s="58">
        <f t="shared" si="4"/>
        <v>7574786.25</v>
      </c>
      <c r="U26">
        <f t="shared" si="2"/>
        <v>0</v>
      </c>
      <c r="V26" s="69" t="s">
        <v>39</v>
      </c>
    </row>
    <row r="27" spans="1:22" x14ac:dyDescent="0.35">
      <c r="A27" s="5" t="s">
        <v>48</v>
      </c>
      <c r="B27" s="39">
        <v>186995</v>
      </c>
      <c r="C27" s="39">
        <v>208761</v>
      </c>
      <c r="D27" s="39">
        <v>168827</v>
      </c>
      <c r="E27" s="39">
        <v>152254</v>
      </c>
      <c r="F27" s="39">
        <v>162956</v>
      </c>
      <c r="G27" s="39">
        <v>180009</v>
      </c>
      <c r="H27" s="39">
        <v>198706</v>
      </c>
      <c r="I27" s="39">
        <v>288287</v>
      </c>
      <c r="J27" s="39">
        <v>550176</v>
      </c>
      <c r="K27" s="39">
        <v>589378</v>
      </c>
      <c r="L27" s="39">
        <v>628695</v>
      </c>
      <c r="M27" s="41">
        <v>753302</v>
      </c>
      <c r="N27" s="41">
        <v>739469</v>
      </c>
      <c r="O27" s="3">
        <f>390839+66764</f>
        <v>457603</v>
      </c>
      <c r="P27" s="3">
        <f>44237+317430</f>
        <v>361667</v>
      </c>
      <c r="R27" s="58">
        <f t="shared" si="3"/>
        <v>4869662</v>
      </c>
      <c r="S27" s="58">
        <f t="shared" si="4"/>
        <v>405805.16666666669</v>
      </c>
      <c r="U27">
        <f t="shared" si="2"/>
        <v>0</v>
      </c>
      <c r="V27" s="69" t="s">
        <v>40</v>
      </c>
    </row>
    <row r="28" spans="1:22" x14ac:dyDescent="0.35">
      <c r="A28" s="5" t="s">
        <v>11</v>
      </c>
      <c r="B28" s="39">
        <v>516913</v>
      </c>
      <c r="C28" s="39">
        <v>560738</v>
      </c>
      <c r="D28" s="39">
        <v>611395</v>
      </c>
      <c r="E28" s="39">
        <v>642897</v>
      </c>
      <c r="F28" s="39">
        <v>744818</v>
      </c>
      <c r="G28" s="39">
        <v>837709</v>
      </c>
      <c r="H28" s="39">
        <v>1102030</v>
      </c>
      <c r="I28" s="39">
        <v>1566717</v>
      </c>
      <c r="J28" s="39">
        <v>1555765</v>
      </c>
      <c r="K28" s="39">
        <v>1245728</v>
      </c>
      <c r="L28" s="39">
        <v>1165242</v>
      </c>
      <c r="M28" s="41">
        <v>1005018</v>
      </c>
      <c r="N28" s="41">
        <v>922783</v>
      </c>
      <c r="O28" s="48">
        <v>663179</v>
      </c>
      <c r="P28" s="4" t="s">
        <v>129</v>
      </c>
      <c r="R28" s="58">
        <f t="shared" si="3"/>
        <v>12063281</v>
      </c>
      <c r="S28" s="58">
        <f t="shared" si="4"/>
        <v>1005273.4166666666</v>
      </c>
      <c r="U28">
        <f t="shared" si="2"/>
        <v>0</v>
      </c>
      <c r="V28" s="69" t="s">
        <v>41</v>
      </c>
    </row>
    <row r="29" spans="1:22" x14ac:dyDescent="0.35">
      <c r="A29" s="5" t="s">
        <v>12</v>
      </c>
      <c r="B29" s="39">
        <v>103613</v>
      </c>
      <c r="C29" s="39">
        <v>98679</v>
      </c>
      <c r="D29" s="39">
        <v>96030</v>
      </c>
      <c r="E29" s="39">
        <v>168560</v>
      </c>
      <c r="F29" s="39">
        <v>443943</v>
      </c>
      <c r="G29" s="39">
        <v>1546223</v>
      </c>
      <c r="H29" s="39">
        <v>3551459</v>
      </c>
      <c r="I29" s="39">
        <v>7745236</v>
      </c>
      <c r="J29" s="39">
        <v>11210309</v>
      </c>
      <c r="K29" s="39">
        <v>13666616</v>
      </c>
      <c r="L29" s="39">
        <v>15804248</v>
      </c>
      <c r="M29" s="41">
        <v>23296476</v>
      </c>
      <c r="N29" s="41">
        <v>31592706</v>
      </c>
      <c r="O29" s="48">
        <v>38193947</v>
      </c>
      <c r="P29" s="3">
        <f>408127+35552042</f>
        <v>35960169</v>
      </c>
      <c r="R29" s="58">
        <f t="shared" si="3"/>
        <v>147315753</v>
      </c>
      <c r="S29" s="58">
        <f t="shared" si="4"/>
        <v>12276312.75</v>
      </c>
      <c r="U29">
        <f t="shared" si="2"/>
        <v>0</v>
      </c>
      <c r="V29" s="69" t="s">
        <v>42</v>
      </c>
    </row>
    <row r="30" spans="1:22" x14ac:dyDescent="0.35">
      <c r="A30" s="5" t="s">
        <v>14</v>
      </c>
      <c r="B30" s="39">
        <v>4439336</v>
      </c>
      <c r="C30" s="39">
        <v>4218149</v>
      </c>
      <c r="D30" s="39">
        <v>3923610</v>
      </c>
      <c r="E30" s="39">
        <v>3754905</v>
      </c>
      <c r="F30" s="39">
        <v>3712837</v>
      </c>
      <c r="G30" s="39">
        <v>3855435</v>
      </c>
      <c r="H30" s="39">
        <v>4174390</v>
      </c>
      <c r="I30" s="39">
        <v>4139367</v>
      </c>
      <c r="J30" s="39">
        <v>3758687</v>
      </c>
      <c r="K30" s="39">
        <v>3459916</v>
      </c>
      <c r="L30" s="39">
        <v>3416086</v>
      </c>
      <c r="M30" s="41">
        <v>3434564</v>
      </c>
      <c r="N30" s="41">
        <v>3090742</v>
      </c>
      <c r="O30" s="48">
        <v>2941647</v>
      </c>
      <c r="P30" s="3">
        <v>3366382</v>
      </c>
      <c r="R30" s="58">
        <f t="shared" si="3"/>
        <v>43662186</v>
      </c>
      <c r="S30" s="58">
        <f t="shared" si="4"/>
        <v>3638515.5</v>
      </c>
      <c r="U30">
        <f t="shared" si="2"/>
        <v>1</v>
      </c>
      <c r="V30" s="69" t="s">
        <v>45</v>
      </c>
    </row>
    <row r="31" spans="1:22" x14ac:dyDescent="0.35">
      <c r="A31" s="5" t="s">
        <v>15</v>
      </c>
      <c r="B31" s="39">
        <v>1340338</v>
      </c>
      <c r="C31" s="39">
        <v>1286611</v>
      </c>
      <c r="D31" s="39">
        <v>1111893</v>
      </c>
      <c r="E31" s="39">
        <v>1010743</v>
      </c>
      <c r="F31" s="39">
        <v>860696</v>
      </c>
      <c r="G31" s="39">
        <v>782826</v>
      </c>
      <c r="H31" s="39">
        <v>679360</v>
      </c>
      <c r="I31" s="39">
        <v>650233</v>
      </c>
      <c r="J31" s="39">
        <v>542538</v>
      </c>
      <c r="K31" s="39">
        <v>466154</v>
      </c>
      <c r="L31" s="39">
        <v>491175</v>
      </c>
      <c r="M31" s="41">
        <v>480503</v>
      </c>
      <c r="N31" s="41">
        <v>427317</v>
      </c>
      <c r="O31" s="48">
        <v>356114</v>
      </c>
      <c r="P31" s="3">
        <v>321339</v>
      </c>
      <c r="R31" s="58">
        <f t="shared" si="3"/>
        <v>7859552</v>
      </c>
      <c r="S31" s="58">
        <f t="shared" si="4"/>
        <v>654962.66666666663</v>
      </c>
      <c r="U31">
        <f t="shared" si="2"/>
        <v>0</v>
      </c>
      <c r="V31" s="69" t="s">
        <v>47</v>
      </c>
    </row>
    <row r="32" spans="1:22" x14ac:dyDescent="0.35">
      <c r="A32" s="5" t="s">
        <v>16</v>
      </c>
      <c r="B32" s="39">
        <v>17913776</v>
      </c>
      <c r="C32" s="39">
        <v>19923332</v>
      </c>
      <c r="D32" s="39">
        <v>20338059</v>
      </c>
      <c r="E32" s="39">
        <v>22280878</v>
      </c>
      <c r="F32" s="39">
        <v>23899143</v>
      </c>
      <c r="G32" s="39">
        <v>25926191</v>
      </c>
      <c r="H32" s="39">
        <v>28903553</v>
      </c>
      <c r="I32" s="39">
        <v>30457356</v>
      </c>
      <c r="J32" s="39">
        <v>26639290</v>
      </c>
      <c r="K32" s="39">
        <v>22200109</v>
      </c>
      <c r="L32" s="39">
        <v>19610121</v>
      </c>
      <c r="M32" s="41">
        <v>19056344</v>
      </c>
      <c r="N32" s="41">
        <v>19436088</v>
      </c>
      <c r="O32" s="48">
        <v>16297199</v>
      </c>
      <c r="P32" s="3">
        <f>14790535+2396</f>
        <v>14792931</v>
      </c>
      <c r="R32" s="58">
        <f t="shared" si="3"/>
        <v>275044331</v>
      </c>
      <c r="S32" s="58">
        <f t="shared" si="4"/>
        <v>22920360.916666668</v>
      </c>
      <c r="U32">
        <f t="shared" si="2"/>
        <v>1</v>
      </c>
      <c r="V32" s="69" t="s">
        <v>51</v>
      </c>
    </row>
    <row r="33" spans="1:22" x14ac:dyDescent="0.35">
      <c r="A33" s="5" t="s">
        <v>23</v>
      </c>
      <c r="B33" s="1">
        <v>1178049</v>
      </c>
      <c r="C33" s="1">
        <v>1160968</v>
      </c>
      <c r="D33" s="1">
        <v>1065471</v>
      </c>
      <c r="E33" s="1">
        <v>1067890</v>
      </c>
      <c r="F33" s="1">
        <v>1057869</v>
      </c>
      <c r="G33" s="1">
        <v>1064875</v>
      </c>
      <c r="H33" s="1">
        <v>1046985</v>
      </c>
      <c r="I33" s="1">
        <v>1021633</v>
      </c>
      <c r="J33" s="1">
        <v>964161</v>
      </c>
      <c r="K33" s="1">
        <v>898796</v>
      </c>
      <c r="L33" s="39">
        <v>924771</v>
      </c>
      <c r="M33" s="41">
        <v>882721</v>
      </c>
      <c r="N33" s="41">
        <v>860253</v>
      </c>
      <c r="O33" s="3">
        <f>896346+9327</f>
        <v>905673</v>
      </c>
      <c r="P33" s="3">
        <f>839688+4150</f>
        <v>843838</v>
      </c>
      <c r="R33" s="58">
        <f t="shared" si="3"/>
        <v>11761098</v>
      </c>
      <c r="S33" s="58">
        <f t="shared" si="4"/>
        <v>980091.5</v>
      </c>
      <c r="U33">
        <f t="shared" si="2"/>
        <v>0</v>
      </c>
      <c r="V33" s="69" t="s">
        <v>52</v>
      </c>
    </row>
    <row r="34" spans="1:22" x14ac:dyDescent="0.35">
      <c r="A34" s="5" t="s">
        <v>18</v>
      </c>
      <c r="B34" s="39">
        <v>595167</v>
      </c>
      <c r="C34" s="39">
        <v>807152</v>
      </c>
      <c r="D34" s="39">
        <v>778952</v>
      </c>
      <c r="E34" s="39">
        <v>795237</v>
      </c>
      <c r="F34" s="39">
        <v>813817</v>
      </c>
      <c r="G34" s="39">
        <v>827073</v>
      </c>
      <c r="H34" s="39">
        <v>932577</v>
      </c>
      <c r="I34" s="39">
        <v>1060679</v>
      </c>
      <c r="J34" s="39">
        <v>1007498</v>
      </c>
      <c r="K34" s="39">
        <v>843296</v>
      </c>
      <c r="L34" s="39">
        <v>841332</v>
      </c>
      <c r="M34" s="41">
        <v>982116</v>
      </c>
      <c r="N34" s="41">
        <v>1319486</v>
      </c>
      <c r="O34" s="48">
        <v>1824375</v>
      </c>
      <c r="P34" s="3">
        <f>2142657+165</f>
        <v>2142822</v>
      </c>
      <c r="R34" s="58">
        <f t="shared" si="3"/>
        <v>12026438</v>
      </c>
      <c r="S34" s="58">
        <f t="shared" si="4"/>
        <v>1002203.1666666666</v>
      </c>
      <c r="U34">
        <f t="shared" si="2"/>
        <v>0</v>
      </c>
      <c r="V34" s="69" t="s">
        <v>54</v>
      </c>
    </row>
    <row r="35" spans="1:22" x14ac:dyDescent="0.35">
      <c r="A35" s="5" t="s">
        <v>20</v>
      </c>
      <c r="B35" s="39">
        <v>26929577</v>
      </c>
      <c r="C35" s="39">
        <v>25503512</v>
      </c>
      <c r="D35" s="39">
        <v>24640825</v>
      </c>
      <c r="E35" s="39">
        <v>24664762</v>
      </c>
      <c r="F35" s="39">
        <v>24790879</v>
      </c>
      <c r="G35" s="39">
        <v>24907255</v>
      </c>
      <c r="H35" s="39">
        <v>23721290</v>
      </c>
      <c r="I35" s="39">
        <v>24075658</v>
      </c>
      <c r="J35" s="39">
        <v>23984246</v>
      </c>
      <c r="K35" s="39">
        <v>22525286</v>
      </c>
      <c r="L35" s="39">
        <v>23637152</v>
      </c>
      <c r="M35" s="41">
        <v>21712881</v>
      </c>
      <c r="N35" s="41">
        <v>22073030</v>
      </c>
      <c r="O35" s="48">
        <v>21648240</v>
      </c>
      <c r="P35" s="3">
        <f>20225023+3460</f>
        <v>20228483</v>
      </c>
      <c r="R35" s="58">
        <f t="shared" si="3"/>
        <v>282381504</v>
      </c>
      <c r="S35" s="58">
        <f t="shared" si="4"/>
        <v>23531792</v>
      </c>
      <c r="U35">
        <f t="shared" si="2"/>
        <v>1</v>
      </c>
      <c r="V35" s="69" t="s">
        <v>55</v>
      </c>
    </row>
    <row r="36" spans="1:22" x14ac:dyDescent="0.35">
      <c r="A36" s="5" t="s">
        <v>21</v>
      </c>
      <c r="B36" s="39">
        <v>3657677</v>
      </c>
      <c r="C36" s="39">
        <v>3668041</v>
      </c>
      <c r="D36" s="39">
        <v>3457187</v>
      </c>
      <c r="E36" s="39">
        <v>3182271</v>
      </c>
      <c r="F36" s="39">
        <v>3089979</v>
      </c>
      <c r="G36" s="39">
        <v>3004754</v>
      </c>
      <c r="H36" s="39">
        <v>2893139</v>
      </c>
      <c r="I36" s="39">
        <v>2822861</v>
      </c>
      <c r="J36" s="39">
        <v>2649412</v>
      </c>
      <c r="K36" s="39">
        <v>2505245</v>
      </c>
      <c r="L36" s="39">
        <v>2355039</v>
      </c>
      <c r="M36" s="41">
        <v>2291151</v>
      </c>
      <c r="N36" s="41">
        <v>2140096</v>
      </c>
      <c r="O36" s="48">
        <v>1900854</v>
      </c>
      <c r="P36" s="3">
        <v>1766877</v>
      </c>
      <c r="R36" s="58">
        <f t="shared" si="3"/>
        <v>32291988</v>
      </c>
      <c r="S36" s="58">
        <f t="shared" si="4"/>
        <v>2690999</v>
      </c>
      <c r="U36">
        <f t="shared" si="2"/>
        <v>0</v>
      </c>
      <c r="V36" s="69" t="s">
        <v>56</v>
      </c>
    </row>
    <row r="37" spans="1:22" x14ac:dyDescent="0.35">
      <c r="A37" s="5" t="s">
        <v>22</v>
      </c>
      <c r="B37" s="39">
        <v>3773878</v>
      </c>
      <c r="C37" s="39">
        <v>3692944</v>
      </c>
      <c r="D37" s="39">
        <v>3957257</v>
      </c>
      <c r="E37" s="39">
        <v>5051416</v>
      </c>
      <c r="F37" s="39">
        <v>9191341</v>
      </c>
      <c r="G37" s="39">
        <v>15537934</v>
      </c>
      <c r="H37" s="39">
        <v>19644399</v>
      </c>
      <c r="I37" s="39">
        <v>24648420</v>
      </c>
      <c r="J37" s="39">
        <v>27249425</v>
      </c>
      <c r="K37" s="39">
        <v>25410877</v>
      </c>
      <c r="L37" s="39">
        <v>30402261</v>
      </c>
      <c r="M37" s="41">
        <v>40829580</v>
      </c>
      <c r="N37" s="41">
        <v>45198415</v>
      </c>
      <c r="O37" s="48">
        <v>49016957</v>
      </c>
      <c r="P37" s="3">
        <f>40814205+6430</f>
        <v>40820635</v>
      </c>
      <c r="R37" s="58">
        <f t="shared" si="3"/>
        <v>296138282</v>
      </c>
      <c r="S37" s="58">
        <f t="shared" si="4"/>
        <v>24678190.166666668</v>
      </c>
      <c r="U37">
        <f t="shared" si="2"/>
        <v>1</v>
      </c>
      <c r="V37" s="69" t="s">
        <v>58</v>
      </c>
    </row>
    <row r="38" spans="1:22" x14ac:dyDescent="0.35">
      <c r="A38" s="5" t="s">
        <v>25</v>
      </c>
      <c r="B38" s="39">
        <v>18993115</v>
      </c>
      <c r="C38" s="39">
        <v>18420266</v>
      </c>
      <c r="D38" s="39">
        <v>17475699</v>
      </c>
      <c r="E38" s="39">
        <v>16501063</v>
      </c>
      <c r="F38" s="39">
        <v>15875589</v>
      </c>
      <c r="G38" s="39">
        <v>15436200</v>
      </c>
      <c r="H38" s="39">
        <v>14910695</v>
      </c>
      <c r="I38" s="39">
        <v>14454955</v>
      </c>
      <c r="J38" s="39">
        <v>13739057</v>
      </c>
      <c r="K38" s="39">
        <v>12930128</v>
      </c>
      <c r="L38" s="39">
        <v>12651143</v>
      </c>
      <c r="M38" s="41">
        <v>11157373</v>
      </c>
      <c r="N38" s="41">
        <v>11918668</v>
      </c>
      <c r="O38" s="48">
        <v>10797196</v>
      </c>
      <c r="P38" s="3">
        <f>10510947+1455</f>
        <v>10512402</v>
      </c>
      <c r="R38" s="58">
        <f t="shared" si="3"/>
        <v>167847766</v>
      </c>
      <c r="S38" s="58">
        <f t="shared" si="4"/>
        <v>13987313.833333334</v>
      </c>
      <c r="U38">
        <f t="shared" si="2"/>
        <v>0</v>
      </c>
      <c r="V38" s="69" t="s">
        <v>60</v>
      </c>
    </row>
    <row r="39" spans="1:22" x14ac:dyDescent="0.35">
      <c r="A39" s="5" t="s">
        <v>24</v>
      </c>
      <c r="B39" s="39">
        <v>2799959</v>
      </c>
      <c r="C39" s="39">
        <v>2806339</v>
      </c>
      <c r="D39" s="39">
        <v>2510105</v>
      </c>
      <c r="E39" s="39">
        <v>2346528</v>
      </c>
      <c r="F39" s="39">
        <v>2185795</v>
      </c>
      <c r="G39" s="39">
        <v>1937467</v>
      </c>
      <c r="H39" s="39">
        <v>1703815</v>
      </c>
      <c r="I39" s="39">
        <v>1549194</v>
      </c>
      <c r="J39" s="39">
        <v>1488596</v>
      </c>
      <c r="K39" s="39">
        <v>1386201</v>
      </c>
      <c r="L39" s="39">
        <v>1298414</v>
      </c>
      <c r="M39" s="41">
        <v>1040030</v>
      </c>
      <c r="N39" s="41">
        <v>954106</v>
      </c>
      <c r="O39" s="3">
        <f>972809</f>
        <v>972809</v>
      </c>
      <c r="P39" s="3">
        <v>918773</v>
      </c>
      <c r="R39" s="58">
        <f t="shared" si="3"/>
        <v>19373060</v>
      </c>
      <c r="S39" s="58">
        <f t="shared" si="4"/>
        <v>1614421.6666666667</v>
      </c>
      <c r="U39">
        <f t="shared" si="2"/>
        <v>0</v>
      </c>
      <c r="V39" s="69" t="s">
        <v>62</v>
      </c>
    </row>
    <row r="40" spans="1:22" ht="13.75" customHeight="1" x14ac:dyDescent="0.35">
      <c r="A40" s="5" t="s">
        <v>32</v>
      </c>
      <c r="B40" s="39">
        <v>2054340</v>
      </c>
      <c r="C40" s="39">
        <v>1966076</v>
      </c>
      <c r="D40" s="39">
        <v>1852113</v>
      </c>
      <c r="E40" s="39">
        <v>1551180</v>
      </c>
      <c r="F40" s="39">
        <v>1408994</v>
      </c>
      <c r="G40" s="39">
        <v>1376665</v>
      </c>
      <c r="H40" s="39">
        <v>1303659</v>
      </c>
      <c r="I40" s="39">
        <v>1370113</v>
      </c>
      <c r="J40" s="39">
        <v>1778983</v>
      </c>
      <c r="K40" s="39">
        <v>2008295</v>
      </c>
      <c r="L40" s="39">
        <v>1991398</v>
      </c>
      <c r="M40" s="41">
        <v>1863981</v>
      </c>
      <c r="N40" s="41">
        <v>1801049</v>
      </c>
      <c r="O40" s="3">
        <f>1475697+40</f>
        <v>1475737</v>
      </c>
      <c r="P40" s="3">
        <f>1349877+38</f>
        <v>1349915</v>
      </c>
      <c r="R40" s="58">
        <f t="shared" si="3"/>
        <v>19782167</v>
      </c>
      <c r="S40" s="58">
        <f t="shared" si="4"/>
        <v>1648513.9166666667</v>
      </c>
      <c r="U40">
        <f t="shared" si="2"/>
        <v>0</v>
      </c>
      <c r="V40" s="69" t="s">
        <v>63</v>
      </c>
    </row>
    <row r="41" spans="1:22" x14ac:dyDescent="0.35">
      <c r="A41" s="5" t="s">
        <v>59</v>
      </c>
      <c r="B41" s="39">
        <v>895355</v>
      </c>
      <c r="C41" s="39">
        <v>967313</v>
      </c>
      <c r="D41" s="39">
        <v>999962</v>
      </c>
      <c r="E41" s="39">
        <v>1069779</v>
      </c>
      <c r="F41" s="39">
        <v>1199167</v>
      </c>
      <c r="G41" s="39">
        <v>1694145</v>
      </c>
      <c r="H41" s="39">
        <v>1820365</v>
      </c>
      <c r="I41" s="39">
        <v>2327457</v>
      </c>
      <c r="J41" s="39">
        <v>2377835</v>
      </c>
      <c r="K41" s="39">
        <v>2253475</v>
      </c>
      <c r="L41" s="39">
        <v>2170288</v>
      </c>
      <c r="M41" s="41">
        <v>2022167</v>
      </c>
      <c r="N41" s="41">
        <v>1770211</v>
      </c>
      <c r="O41" s="3">
        <v>1250658</v>
      </c>
      <c r="P41" s="3">
        <v>1045023</v>
      </c>
      <c r="R41" s="58">
        <f t="shared" si="3"/>
        <v>20955509</v>
      </c>
      <c r="S41" s="58">
        <f t="shared" si="4"/>
        <v>1746292.4166666667</v>
      </c>
      <c r="U41">
        <f t="shared" si="2"/>
        <v>0</v>
      </c>
      <c r="V41" s="69" t="s">
        <v>64</v>
      </c>
    </row>
    <row r="42" spans="1:22" x14ac:dyDescent="0.35">
      <c r="A42" s="5" t="s">
        <v>53</v>
      </c>
      <c r="B42" s="1">
        <v>1191361</v>
      </c>
      <c r="C42" s="1">
        <v>1394132</v>
      </c>
      <c r="D42" s="1">
        <v>1331814</v>
      </c>
      <c r="E42" s="1">
        <v>1441108</v>
      </c>
      <c r="F42" s="1">
        <v>2082290</v>
      </c>
      <c r="G42" s="1">
        <v>3054122</v>
      </c>
      <c r="H42" s="1">
        <v>3863355</v>
      </c>
      <c r="I42" s="1">
        <v>4645238</v>
      </c>
      <c r="J42" s="1">
        <v>4217737</v>
      </c>
      <c r="K42" s="1">
        <v>2335991</v>
      </c>
      <c r="L42" s="39">
        <v>2037620</v>
      </c>
      <c r="M42" s="41">
        <v>1821262</v>
      </c>
      <c r="N42" s="41">
        <v>1825045</v>
      </c>
      <c r="O42" s="3">
        <f>908690+309929</f>
        <v>1218619</v>
      </c>
      <c r="P42" s="3">
        <f>752918+291540</f>
        <v>1044458</v>
      </c>
      <c r="R42" s="58">
        <f t="shared" si="3"/>
        <v>29874201</v>
      </c>
      <c r="S42" s="58">
        <f t="shared" si="4"/>
        <v>2489516.75</v>
      </c>
      <c r="U42">
        <f t="shared" si="2"/>
        <v>0</v>
      </c>
      <c r="V42" s="69" t="s">
        <v>65</v>
      </c>
    </row>
    <row r="43" spans="1:22" x14ac:dyDescent="0.35">
      <c r="A43" s="5" t="s">
        <v>26</v>
      </c>
      <c r="B43" s="39">
        <v>5543747</v>
      </c>
      <c r="C43" s="39">
        <v>5513381</v>
      </c>
      <c r="D43" s="39">
        <v>5513794</v>
      </c>
      <c r="E43" s="39">
        <v>6134105</v>
      </c>
      <c r="F43" s="39">
        <v>7756679</v>
      </c>
      <c r="G43" s="39">
        <v>9879214</v>
      </c>
      <c r="H43" s="39">
        <v>11910315</v>
      </c>
      <c r="I43" s="39">
        <v>14650271</v>
      </c>
      <c r="J43" s="39">
        <v>17726558</v>
      </c>
      <c r="K43" s="39">
        <v>20647268</v>
      </c>
      <c r="L43" s="39">
        <v>29290226</v>
      </c>
      <c r="M43" s="41">
        <v>57682771</v>
      </c>
      <c r="N43" s="41">
        <v>75973008</v>
      </c>
      <c r="O43" s="48">
        <v>93866494</v>
      </c>
      <c r="P43" s="3">
        <f>109357610+1885</f>
        <v>109359495</v>
      </c>
      <c r="R43" s="58">
        <f t="shared" si="3"/>
        <v>351030703</v>
      </c>
      <c r="S43" s="58">
        <f t="shared" si="4"/>
        <v>29252558.583333332</v>
      </c>
      <c r="U43">
        <f t="shared" si="2"/>
        <v>1</v>
      </c>
      <c r="V43" s="69" t="s">
        <v>66</v>
      </c>
    </row>
    <row r="44" spans="1:22" x14ac:dyDescent="0.35">
      <c r="A44" s="5" t="s">
        <v>28</v>
      </c>
      <c r="B44" s="39">
        <v>2028157</v>
      </c>
      <c r="C44" s="39">
        <v>2552928</v>
      </c>
      <c r="D44" s="39">
        <v>2421804</v>
      </c>
      <c r="E44" s="39">
        <v>2465549</v>
      </c>
      <c r="F44" s="39">
        <v>3523608</v>
      </c>
      <c r="G44" s="39">
        <v>6368300</v>
      </c>
      <c r="H44" s="39">
        <v>11015115</v>
      </c>
      <c r="I44" s="39">
        <v>16017681</v>
      </c>
      <c r="J44" s="39">
        <v>14823207</v>
      </c>
      <c r="K44" s="39">
        <v>10743113</v>
      </c>
      <c r="L44" s="39">
        <v>9743112</v>
      </c>
      <c r="M44" s="41">
        <v>10192094</v>
      </c>
      <c r="N44" s="41">
        <v>12064117</v>
      </c>
      <c r="O44" s="48">
        <v>9891871</v>
      </c>
      <c r="P44" s="3">
        <f>7623565+11909</f>
        <v>7635474</v>
      </c>
      <c r="R44" s="58">
        <f t="shared" si="3"/>
        <v>109269571</v>
      </c>
      <c r="S44" s="58">
        <f t="shared" si="4"/>
        <v>9105797.583333334</v>
      </c>
      <c r="U44">
        <f t="shared" si="2"/>
        <v>0</v>
      </c>
      <c r="V44" s="69" t="s">
        <v>68</v>
      </c>
    </row>
    <row r="45" spans="1:22" x14ac:dyDescent="0.35">
      <c r="A45" s="5" t="s">
        <v>30</v>
      </c>
      <c r="B45" s="39">
        <v>4377012</v>
      </c>
      <c r="C45" s="39">
        <v>4017331</v>
      </c>
      <c r="D45" s="39">
        <v>3989926</v>
      </c>
      <c r="E45" s="39">
        <v>4287308</v>
      </c>
      <c r="F45" s="39">
        <v>4396536</v>
      </c>
      <c r="G45" s="39">
        <v>4134134</v>
      </c>
      <c r="H45" s="39">
        <v>3946119</v>
      </c>
      <c r="I45" s="39">
        <v>3777871</v>
      </c>
      <c r="J45" s="39">
        <v>3734822</v>
      </c>
      <c r="K45" s="39">
        <v>3557325</v>
      </c>
      <c r="L45" s="39">
        <v>3278711</v>
      </c>
      <c r="M45" s="41">
        <v>2931336</v>
      </c>
      <c r="N45" s="41">
        <v>3222073</v>
      </c>
      <c r="O45" s="48">
        <v>2636870</v>
      </c>
      <c r="P45" s="3">
        <v>2447859</v>
      </c>
      <c r="R45" s="58">
        <f t="shared" si="3"/>
        <v>43893031</v>
      </c>
      <c r="S45" s="58">
        <f t="shared" si="4"/>
        <v>3657752.5833333335</v>
      </c>
      <c r="U45">
        <f t="shared" si="2"/>
        <v>0</v>
      </c>
      <c r="V45" s="69" t="s">
        <v>69</v>
      </c>
    </row>
    <row r="46" spans="1:22" x14ac:dyDescent="0.35">
      <c r="A46" s="5" t="s">
        <v>35</v>
      </c>
      <c r="B46" s="39">
        <v>1393446</v>
      </c>
      <c r="C46" s="39">
        <v>1614319</v>
      </c>
      <c r="D46" s="39">
        <v>1602744</v>
      </c>
      <c r="E46" s="39">
        <v>1881276</v>
      </c>
      <c r="F46" s="39">
        <v>2852630</v>
      </c>
      <c r="G46" s="39">
        <v>5241236</v>
      </c>
      <c r="H46" s="39">
        <v>8050250</v>
      </c>
      <c r="I46" s="39">
        <v>15966357</v>
      </c>
      <c r="J46" s="39">
        <v>24984552</v>
      </c>
      <c r="K46" s="39">
        <v>34359889</v>
      </c>
      <c r="L46" s="39">
        <v>52766334</v>
      </c>
      <c r="M46" s="41">
        <v>92938864</v>
      </c>
      <c r="N46" s="41">
        <v>107008202</v>
      </c>
      <c r="O46" s="48">
        <v>129287579</v>
      </c>
      <c r="P46" s="3">
        <f>80822707+47033159</f>
        <v>127855866</v>
      </c>
      <c r="R46" s="58">
        <f t="shared" ref="R46:R71" si="5">SUM(D46:O46)</f>
        <v>476939913</v>
      </c>
      <c r="S46" s="58">
        <f t="shared" ref="S46:S71" si="6">AVERAGE(D46:O46)</f>
        <v>39744992.75</v>
      </c>
      <c r="U46">
        <f t="shared" si="2"/>
        <v>1</v>
      </c>
      <c r="V46" s="69" t="s">
        <v>70</v>
      </c>
    </row>
    <row r="47" spans="1:22" x14ac:dyDescent="0.35">
      <c r="A47" s="5" t="s">
        <v>36</v>
      </c>
      <c r="B47" s="39">
        <v>1458502</v>
      </c>
      <c r="C47" s="39">
        <v>1414422</v>
      </c>
      <c r="D47" s="39">
        <v>1449474</v>
      </c>
      <c r="E47" s="39">
        <v>1505116</v>
      </c>
      <c r="F47" s="39">
        <v>1478917</v>
      </c>
      <c r="G47" s="39">
        <v>1433530</v>
      </c>
      <c r="H47" s="39">
        <v>1379997</v>
      </c>
      <c r="I47" s="39">
        <v>1302534</v>
      </c>
      <c r="J47" s="39">
        <v>1204768</v>
      </c>
      <c r="K47" s="39">
        <v>1117839</v>
      </c>
      <c r="L47" s="39">
        <v>1036225</v>
      </c>
      <c r="M47" s="41">
        <v>970911</v>
      </c>
      <c r="N47" s="41">
        <v>943277</v>
      </c>
      <c r="O47" s="48">
        <v>817808</v>
      </c>
      <c r="P47" s="3">
        <v>846575</v>
      </c>
      <c r="R47" s="58">
        <f t="shared" si="5"/>
        <v>14640396</v>
      </c>
      <c r="S47" s="58">
        <f t="shared" si="6"/>
        <v>1220033</v>
      </c>
      <c r="U47">
        <f t="shared" si="2"/>
        <v>0</v>
      </c>
    </row>
    <row r="48" spans="1:22" x14ac:dyDescent="0.35">
      <c r="A48" s="5" t="s">
        <v>37</v>
      </c>
      <c r="B48" s="39">
        <v>263430</v>
      </c>
      <c r="C48" s="39">
        <v>268476</v>
      </c>
      <c r="D48" s="39">
        <v>266713</v>
      </c>
      <c r="E48" s="39">
        <v>253245</v>
      </c>
      <c r="F48" s="39">
        <v>366381</v>
      </c>
      <c r="G48" s="39">
        <v>604625</v>
      </c>
      <c r="H48" s="39">
        <v>710625</v>
      </c>
      <c r="I48" s="39">
        <v>514727</v>
      </c>
      <c r="J48" s="39">
        <v>394163</v>
      </c>
      <c r="K48" s="39">
        <v>387804</v>
      </c>
      <c r="L48" s="39">
        <v>359795</v>
      </c>
      <c r="M48" s="41">
        <v>318545</v>
      </c>
      <c r="N48" s="41">
        <v>271452</v>
      </c>
      <c r="O48" s="48">
        <v>174964</v>
      </c>
      <c r="P48" s="3">
        <v>187251</v>
      </c>
      <c r="R48" s="58">
        <f t="shared" si="5"/>
        <v>4623039</v>
      </c>
      <c r="S48" s="58">
        <f t="shared" si="6"/>
        <v>385253.25</v>
      </c>
      <c r="U48">
        <f t="shared" si="2"/>
        <v>0</v>
      </c>
    </row>
    <row r="49" spans="1:21" x14ac:dyDescent="0.35">
      <c r="A49" s="5" t="s">
        <v>38</v>
      </c>
      <c r="B49" s="39">
        <v>6431079</v>
      </c>
      <c r="C49" s="39">
        <v>9192926</v>
      </c>
      <c r="D49" s="39">
        <v>10524140</v>
      </c>
      <c r="E49" s="39">
        <v>12544652</v>
      </c>
      <c r="F49" s="39">
        <v>17399407</v>
      </c>
      <c r="G49" s="39">
        <v>23115773</v>
      </c>
      <c r="H49" s="39">
        <v>27884823</v>
      </c>
      <c r="I49" s="39">
        <v>33368944</v>
      </c>
      <c r="J49" s="39">
        <v>42351540</v>
      </c>
      <c r="K49" s="39">
        <v>47468892</v>
      </c>
      <c r="L49" s="39">
        <v>54488365</v>
      </c>
      <c r="M49" s="41">
        <v>79785571</v>
      </c>
      <c r="N49" s="41">
        <v>114814996</v>
      </c>
      <c r="O49" s="48">
        <v>138979715</v>
      </c>
      <c r="P49" s="3">
        <f>160502519+53</f>
        <v>160502572</v>
      </c>
      <c r="R49" s="58">
        <f t="shared" si="5"/>
        <v>602726818</v>
      </c>
      <c r="S49" s="58">
        <f t="shared" si="6"/>
        <v>50227234.833333336</v>
      </c>
      <c r="U49">
        <f t="shared" si="2"/>
        <v>1</v>
      </c>
    </row>
    <row r="50" spans="1:21" x14ac:dyDescent="0.35">
      <c r="A50" s="5" t="s">
        <v>46</v>
      </c>
      <c r="B50" s="1">
        <v>1333948</v>
      </c>
      <c r="C50" s="1">
        <v>1735373</v>
      </c>
      <c r="D50" s="1">
        <v>2087655</v>
      </c>
      <c r="E50" s="1">
        <v>3431891</v>
      </c>
      <c r="F50" s="1">
        <v>4772927</v>
      </c>
      <c r="G50" s="1">
        <v>6103739</v>
      </c>
      <c r="H50" s="1">
        <v>7428470</v>
      </c>
      <c r="I50" s="1">
        <v>8901630</v>
      </c>
      <c r="J50" s="1">
        <v>7772152</v>
      </c>
      <c r="K50" s="1">
        <v>5984258</v>
      </c>
      <c r="L50" s="39">
        <v>4848419</v>
      </c>
      <c r="M50" s="41">
        <v>4943784</v>
      </c>
      <c r="N50" s="41">
        <v>4083158</v>
      </c>
      <c r="O50" s="3">
        <f>3156059+194542</f>
        <v>3350601</v>
      </c>
      <c r="P50" s="3">
        <f>2759094+140155</f>
        <v>2899249</v>
      </c>
      <c r="R50" s="58">
        <f t="shared" si="5"/>
        <v>63708684</v>
      </c>
      <c r="S50" s="58">
        <f t="shared" si="6"/>
        <v>5309057</v>
      </c>
      <c r="U50">
        <f t="shared" si="2"/>
        <v>0</v>
      </c>
    </row>
    <row r="51" spans="1:21" x14ac:dyDescent="0.35">
      <c r="A51" s="5" t="s">
        <v>39</v>
      </c>
      <c r="B51" s="39">
        <v>67747</v>
      </c>
      <c r="C51" s="39">
        <v>61602</v>
      </c>
      <c r="D51" s="39">
        <v>67259</v>
      </c>
      <c r="E51" s="39">
        <v>59891</v>
      </c>
      <c r="F51" s="39">
        <v>53449</v>
      </c>
      <c r="G51" s="39">
        <v>48838</v>
      </c>
      <c r="H51" s="39">
        <v>47440</v>
      </c>
      <c r="I51" s="39">
        <v>52832</v>
      </c>
      <c r="J51" s="39">
        <v>54034</v>
      </c>
      <c r="K51" s="39">
        <v>48857</v>
      </c>
      <c r="L51" s="39">
        <v>43594</v>
      </c>
      <c r="M51" s="41">
        <v>41511</v>
      </c>
      <c r="N51" s="41">
        <v>42810</v>
      </c>
      <c r="O51" s="3">
        <v>34238</v>
      </c>
      <c r="P51" s="3">
        <v>37936</v>
      </c>
      <c r="R51" s="58">
        <f t="shared" si="5"/>
        <v>594753</v>
      </c>
      <c r="S51" s="58">
        <f t="shared" si="6"/>
        <v>49562.75</v>
      </c>
      <c r="U51">
        <f t="shared" si="2"/>
        <v>0</v>
      </c>
    </row>
    <row r="52" spans="1:21" x14ac:dyDescent="0.35">
      <c r="A52" s="5" t="s">
        <v>40</v>
      </c>
      <c r="B52" s="39">
        <v>115059</v>
      </c>
      <c r="C52" s="39">
        <v>147853</v>
      </c>
      <c r="D52" s="39">
        <v>143708</v>
      </c>
      <c r="E52" s="39">
        <v>143566</v>
      </c>
      <c r="F52" s="39">
        <v>197731</v>
      </c>
      <c r="G52" s="39">
        <v>231796</v>
      </c>
      <c r="H52" s="39">
        <v>192349</v>
      </c>
      <c r="I52" s="39">
        <v>156089</v>
      </c>
      <c r="J52" s="39">
        <v>158606</v>
      </c>
      <c r="K52" s="39">
        <v>112265</v>
      </c>
      <c r="L52" s="39">
        <v>104428</v>
      </c>
      <c r="M52" s="41">
        <v>91009</v>
      </c>
      <c r="N52" s="41">
        <v>92809</v>
      </c>
      <c r="O52" s="3">
        <f>84042+248</f>
        <v>84290</v>
      </c>
      <c r="P52" s="3">
        <f>76145+209</f>
        <v>76354</v>
      </c>
      <c r="R52" s="58">
        <f t="shared" si="5"/>
        <v>1708646</v>
      </c>
      <c r="S52" s="58">
        <f t="shared" si="6"/>
        <v>142387.16666666666</v>
      </c>
      <c r="U52">
        <f t="shared" si="2"/>
        <v>0</v>
      </c>
    </row>
    <row r="53" spans="1:21" x14ac:dyDescent="0.35">
      <c r="A53" s="5" t="s">
        <v>41</v>
      </c>
      <c r="B53" s="39">
        <v>11115499</v>
      </c>
      <c r="C53" s="39">
        <v>11423665</v>
      </c>
      <c r="D53" s="39">
        <v>13148479</v>
      </c>
      <c r="E53" s="39">
        <v>14797950</v>
      </c>
      <c r="F53" s="39">
        <v>18605131</v>
      </c>
      <c r="G53" s="39">
        <v>22809453</v>
      </c>
      <c r="H53" s="39">
        <v>24676655</v>
      </c>
      <c r="I53" s="39">
        <v>33801872</v>
      </c>
      <c r="J53" s="39">
        <v>47544327</v>
      </c>
      <c r="K53" s="39">
        <v>71154992</v>
      </c>
      <c r="L53" s="39">
        <v>102823812</v>
      </c>
      <c r="M53" s="41">
        <v>140030437</v>
      </c>
      <c r="N53" s="41">
        <v>172974361</v>
      </c>
      <c r="O53" s="48">
        <v>186546832</v>
      </c>
      <c r="P53" s="3">
        <f>196948842+69618</f>
        <v>197018460</v>
      </c>
      <c r="R53" s="58">
        <f t="shared" si="5"/>
        <v>848914301</v>
      </c>
      <c r="S53" s="58">
        <f t="shared" si="6"/>
        <v>70742858.416666672</v>
      </c>
      <c r="U53">
        <f t="shared" si="2"/>
        <v>1</v>
      </c>
    </row>
    <row r="54" spans="1:21" x14ac:dyDescent="0.35">
      <c r="A54" s="5" t="s">
        <v>42</v>
      </c>
      <c r="B54" s="39">
        <v>3367605</v>
      </c>
      <c r="C54" s="39">
        <v>3754752</v>
      </c>
      <c r="D54" s="39">
        <v>3865721</v>
      </c>
      <c r="E54" s="39">
        <v>3947609</v>
      </c>
      <c r="F54" s="39">
        <v>4015566</v>
      </c>
      <c r="G54" s="39">
        <v>4167305</v>
      </c>
      <c r="H54" s="39">
        <v>4198445</v>
      </c>
      <c r="I54" s="39">
        <v>3824164</v>
      </c>
      <c r="J54" s="39">
        <v>3329614</v>
      </c>
      <c r="K54" s="39">
        <v>3013136</v>
      </c>
      <c r="L54" s="39">
        <v>2890987</v>
      </c>
      <c r="M54" s="41">
        <v>2631369</v>
      </c>
      <c r="N54" s="41">
        <v>2394431</v>
      </c>
      <c r="O54" s="48">
        <v>2085821</v>
      </c>
      <c r="P54" s="3">
        <v>1920756</v>
      </c>
      <c r="R54" s="58">
        <f t="shared" si="5"/>
        <v>40364168</v>
      </c>
      <c r="S54" s="58">
        <f t="shared" si="6"/>
        <v>3363680.6666666665</v>
      </c>
      <c r="U54">
        <f t="shared" si="2"/>
        <v>0</v>
      </c>
    </row>
    <row r="55" spans="1:21" x14ac:dyDescent="0.35">
      <c r="A55" s="5" t="s">
        <v>45</v>
      </c>
      <c r="B55" s="39">
        <v>1164555</v>
      </c>
      <c r="C55" s="39">
        <v>1306044</v>
      </c>
      <c r="D55" s="39">
        <v>1147747</v>
      </c>
      <c r="E55" s="39">
        <v>1172825</v>
      </c>
      <c r="F55" s="39">
        <v>1534317</v>
      </c>
      <c r="G55" s="39">
        <v>1717963</v>
      </c>
      <c r="H55" s="39">
        <v>1804289</v>
      </c>
      <c r="I55" s="39">
        <v>1886115</v>
      </c>
      <c r="J55" s="39">
        <v>1806137</v>
      </c>
      <c r="K55" s="39">
        <v>1635673</v>
      </c>
      <c r="L55" s="39">
        <v>1422356</v>
      </c>
      <c r="M55" s="41">
        <v>1153028</v>
      </c>
      <c r="N55" s="41">
        <v>1016736</v>
      </c>
      <c r="O55" s="48">
        <v>993754</v>
      </c>
      <c r="P55" s="3">
        <f>1070467+967</f>
        <v>1071434</v>
      </c>
      <c r="R55" s="58">
        <f t="shared" si="5"/>
        <v>17290940</v>
      </c>
      <c r="S55" s="58">
        <f t="shared" si="6"/>
        <v>1440911.6666666667</v>
      </c>
      <c r="U55">
        <f t="shared" si="2"/>
        <v>0</v>
      </c>
    </row>
    <row r="56" spans="1:21" x14ac:dyDescent="0.35">
      <c r="A56" s="5" t="s">
        <v>47</v>
      </c>
      <c r="B56" s="39">
        <v>12127648</v>
      </c>
      <c r="C56" s="39">
        <v>12484223</v>
      </c>
      <c r="D56" s="39">
        <v>11977606</v>
      </c>
      <c r="E56" s="39">
        <v>10989078</v>
      </c>
      <c r="F56" s="39">
        <v>10049371</v>
      </c>
      <c r="G56" s="39">
        <v>9792854</v>
      </c>
      <c r="H56" s="39">
        <v>9753684</v>
      </c>
      <c r="I56" s="39">
        <v>9869914</v>
      </c>
      <c r="J56" s="39">
        <v>11172967</v>
      </c>
      <c r="K56" s="39">
        <v>11933733</v>
      </c>
      <c r="L56" s="39">
        <v>14735548</v>
      </c>
      <c r="M56" s="41">
        <v>20379780</v>
      </c>
      <c r="N56" s="41">
        <v>30009133</v>
      </c>
      <c r="O56" s="48">
        <v>38129075</v>
      </c>
      <c r="P56" s="3">
        <f>33736107+305035</f>
        <v>34041142</v>
      </c>
      <c r="R56" s="58">
        <f t="shared" si="5"/>
        <v>188792743</v>
      </c>
      <c r="S56" s="58">
        <f t="shared" si="6"/>
        <v>15732728.583333334</v>
      </c>
      <c r="U56">
        <f t="shared" si="2"/>
        <v>1</v>
      </c>
    </row>
    <row r="57" spans="1:21" x14ac:dyDescent="0.35">
      <c r="A57" s="5" t="s">
        <v>51</v>
      </c>
      <c r="B57" s="39">
        <v>5667305</v>
      </c>
      <c r="C57" s="39">
        <v>6036071</v>
      </c>
      <c r="D57" s="39">
        <v>6350970</v>
      </c>
      <c r="E57" s="39">
        <v>7993321</v>
      </c>
      <c r="F57" s="39">
        <v>9186540</v>
      </c>
      <c r="G57" s="39">
        <v>11396233</v>
      </c>
      <c r="H57" s="39">
        <v>15475410</v>
      </c>
      <c r="I57" s="39">
        <v>23831025</v>
      </c>
      <c r="J57" s="39">
        <v>31293250</v>
      </c>
      <c r="K57" s="39">
        <v>33524198</v>
      </c>
      <c r="L57" s="39">
        <v>38075186</v>
      </c>
      <c r="M57" s="41">
        <v>44751304</v>
      </c>
      <c r="N57" s="41">
        <v>49004827</v>
      </c>
      <c r="O57" s="48">
        <v>46466184</v>
      </c>
      <c r="P57" s="3">
        <f>46090901+15072</f>
        <v>46105973</v>
      </c>
      <c r="R57" s="58">
        <f t="shared" si="5"/>
        <v>317348448</v>
      </c>
      <c r="S57" s="58">
        <f t="shared" si="6"/>
        <v>26445704</v>
      </c>
      <c r="U57">
        <f t="shared" si="2"/>
        <v>0</v>
      </c>
    </row>
    <row r="58" spans="1:21" x14ac:dyDescent="0.35">
      <c r="A58" s="5" t="s">
        <v>52</v>
      </c>
      <c r="B58" s="39">
        <v>896938</v>
      </c>
      <c r="C58" s="39">
        <v>1019351</v>
      </c>
      <c r="D58" s="39">
        <v>1146151</v>
      </c>
      <c r="E58" s="39">
        <v>1614407</v>
      </c>
      <c r="F58" s="39">
        <v>3876366</v>
      </c>
      <c r="G58" s="39">
        <v>8040225</v>
      </c>
      <c r="H58" s="39">
        <v>11617420</v>
      </c>
      <c r="I58" s="39">
        <v>26406941</v>
      </c>
      <c r="J58" s="39">
        <v>45495250</v>
      </c>
      <c r="K58" s="39">
        <v>47694882</v>
      </c>
      <c r="L58" s="39">
        <v>75003564</v>
      </c>
      <c r="M58" s="41">
        <v>125565147</v>
      </c>
      <c r="N58" s="41">
        <v>179592175</v>
      </c>
      <c r="O58" s="48">
        <v>183978564</v>
      </c>
      <c r="P58" s="3">
        <f>78696165+85799100</f>
        <v>164495265</v>
      </c>
      <c r="R58" s="58">
        <f t="shared" si="5"/>
        <v>710031092</v>
      </c>
      <c r="S58" s="58">
        <f t="shared" si="6"/>
        <v>59169257.666666664</v>
      </c>
      <c r="U58">
        <f t="shared" si="2"/>
        <v>1</v>
      </c>
    </row>
    <row r="59" spans="1:21" x14ac:dyDescent="0.35">
      <c r="A59" s="5" t="s">
        <v>54</v>
      </c>
      <c r="B59" s="39">
        <v>681360</v>
      </c>
      <c r="C59" s="39">
        <v>676214</v>
      </c>
      <c r="D59" s="39">
        <v>571634</v>
      </c>
      <c r="E59" s="39">
        <v>526525</v>
      </c>
      <c r="F59" s="39">
        <v>492390</v>
      </c>
      <c r="G59" s="39">
        <v>519495</v>
      </c>
      <c r="H59" s="39">
        <v>543275</v>
      </c>
      <c r="I59" s="39">
        <v>493365</v>
      </c>
      <c r="J59" s="39">
        <v>445248</v>
      </c>
      <c r="K59" s="39">
        <v>366619</v>
      </c>
      <c r="L59" s="39">
        <v>363921</v>
      </c>
      <c r="M59" s="41">
        <v>341598</v>
      </c>
      <c r="N59" s="41">
        <v>321165</v>
      </c>
      <c r="O59" s="3">
        <f>267818+939</f>
        <v>268757</v>
      </c>
      <c r="P59" s="3">
        <f>261422+739</f>
        <v>262161</v>
      </c>
      <c r="R59" s="58">
        <f t="shared" si="5"/>
        <v>5253992</v>
      </c>
      <c r="S59" s="58">
        <f t="shared" si="6"/>
        <v>437832.66666666669</v>
      </c>
      <c r="U59">
        <f t="shared" si="2"/>
        <v>0</v>
      </c>
    </row>
    <row r="60" spans="1:21" x14ac:dyDescent="0.35">
      <c r="A60" s="5" t="s">
        <v>55</v>
      </c>
      <c r="B60" s="39">
        <v>475551</v>
      </c>
      <c r="C60" s="39">
        <v>474258</v>
      </c>
      <c r="D60" s="39">
        <v>455887</v>
      </c>
      <c r="E60" s="39">
        <v>453742</v>
      </c>
      <c r="F60" s="39">
        <v>490522</v>
      </c>
      <c r="G60" s="39">
        <v>503130</v>
      </c>
      <c r="H60" s="39">
        <v>493324</v>
      </c>
      <c r="I60" s="39">
        <v>498056</v>
      </c>
      <c r="J60" s="39">
        <v>491692</v>
      </c>
      <c r="K60" s="39">
        <v>466969</v>
      </c>
      <c r="L60" s="39">
        <v>398509</v>
      </c>
      <c r="M60" s="41">
        <v>329728</v>
      </c>
      <c r="N60" s="41">
        <v>294596</v>
      </c>
      <c r="O60" s="48">
        <v>248287</v>
      </c>
      <c r="P60" s="3">
        <f>225697+27907</f>
        <v>253604</v>
      </c>
      <c r="R60" s="58">
        <f t="shared" si="5"/>
        <v>5124442</v>
      </c>
      <c r="S60" s="58">
        <f t="shared" si="6"/>
        <v>427036.83333333331</v>
      </c>
      <c r="U60">
        <f t="shared" si="2"/>
        <v>0</v>
      </c>
    </row>
    <row r="61" spans="1:21" x14ac:dyDescent="0.35">
      <c r="A61" s="5" t="s">
        <v>56</v>
      </c>
      <c r="B61" s="39">
        <v>14768550</v>
      </c>
      <c r="C61" s="39">
        <v>14910753</v>
      </c>
      <c r="D61" s="39">
        <v>15413547</v>
      </c>
      <c r="E61" s="39">
        <v>14704305</v>
      </c>
      <c r="F61" s="39">
        <v>14536995</v>
      </c>
      <c r="G61" s="39">
        <v>15051110</v>
      </c>
      <c r="H61" s="39">
        <v>15575676</v>
      </c>
      <c r="I61" s="39">
        <v>16926623</v>
      </c>
      <c r="J61" s="39">
        <v>17020804</v>
      </c>
      <c r="K61" s="39">
        <v>15084983</v>
      </c>
      <c r="L61" s="39">
        <v>14483953</v>
      </c>
      <c r="M61" s="41">
        <v>14548797</v>
      </c>
      <c r="N61" s="41">
        <v>15214294</v>
      </c>
      <c r="O61" s="48">
        <v>14592565</v>
      </c>
      <c r="P61" s="3">
        <v>15035848</v>
      </c>
      <c r="R61" s="58">
        <f t="shared" si="5"/>
        <v>183153652</v>
      </c>
      <c r="S61" s="58">
        <f t="shared" si="6"/>
        <v>15262804.333333334</v>
      </c>
      <c r="U61">
        <f t="shared" si="2"/>
        <v>0</v>
      </c>
    </row>
    <row r="62" spans="1:21" x14ac:dyDescent="0.35">
      <c r="A62" s="5" t="s">
        <v>58</v>
      </c>
      <c r="B62" s="39">
        <v>1220566</v>
      </c>
      <c r="C62" s="39">
        <v>1087525</v>
      </c>
      <c r="D62" s="39">
        <v>1180994</v>
      </c>
      <c r="E62" s="39">
        <v>1085065</v>
      </c>
      <c r="F62" s="39">
        <v>1073918</v>
      </c>
      <c r="G62" s="39">
        <v>1211114</v>
      </c>
      <c r="H62" s="39">
        <v>1325615</v>
      </c>
      <c r="I62" s="39">
        <v>1553524</v>
      </c>
      <c r="J62" s="39">
        <v>1173494</v>
      </c>
      <c r="K62" s="39">
        <v>945034</v>
      </c>
      <c r="L62" s="39">
        <v>832391</v>
      </c>
      <c r="M62" s="41">
        <v>743435</v>
      </c>
      <c r="N62" s="41">
        <v>686765</v>
      </c>
      <c r="O62" s="48">
        <v>569104</v>
      </c>
      <c r="P62" s="3">
        <f>20014+497955</f>
        <v>517969</v>
      </c>
      <c r="R62" s="58">
        <f t="shared" si="5"/>
        <v>12380453</v>
      </c>
      <c r="S62" s="58">
        <f t="shared" si="6"/>
        <v>1031704.4166666666</v>
      </c>
      <c r="U62">
        <f t="shared" si="2"/>
        <v>0</v>
      </c>
    </row>
    <row r="63" spans="1:21" x14ac:dyDescent="0.35">
      <c r="A63" s="5" t="s">
        <v>60</v>
      </c>
      <c r="B63" s="39">
        <v>93524</v>
      </c>
      <c r="C63" s="39">
        <v>100080</v>
      </c>
      <c r="D63" s="39">
        <v>104277</v>
      </c>
      <c r="E63" s="39">
        <v>111464</v>
      </c>
      <c r="F63" s="39">
        <v>101869</v>
      </c>
      <c r="G63" s="39">
        <v>187629</v>
      </c>
      <c r="H63" s="39">
        <v>148383</v>
      </c>
      <c r="I63" s="39">
        <v>107642</v>
      </c>
      <c r="J63" s="39">
        <v>98577</v>
      </c>
      <c r="K63" s="39">
        <v>82344</v>
      </c>
      <c r="L63" s="39">
        <v>83582</v>
      </c>
      <c r="M63" s="41">
        <v>65271</v>
      </c>
      <c r="N63" s="41">
        <v>66531</v>
      </c>
      <c r="O63" s="48">
        <v>49746</v>
      </c>
      <c r="P63" s="3">
        <f>21076+29765</f>
        <v>50841</v>
      </c>
      <c r="R63" s="58">
        <f t="shared" si="5"/>
        <v>1207315</v>
      </c>
      <c r="S63" s="58">
        <f t="shared" si="6"/>
        <v>100609.58333333333</v>
      </c>
      <c r="U63">
        <f t="shared" si="2"/>
        <v>0</v>
      </c>
    </row>
    <row r="64" spans="1:21" x14ac:dyDescent="0.35">
      <c r="A64" s="5" t="s">
        <v>62</v>
      </c>
      <c r="B64" s="39">
        <v>479961</v>
      </c>
      <c r="C64" s="39">
        <v>456968</v>
      </c>
      <c r="D64" s="39">
        <v>393980</v>
      </c>
      <c r="E64" s="39">
        <v>409263</v>
      </c>
      <c r="F64" s="39">
        <v>413100</v>
      </c>
      <c r="G64" s="39">
        <v>393825</v>
      </c>
      <c r="H64" s="39">
        <v>417478</v>
      </c>
      <c r="I64" s="39">
        <v>424695</v>
      </c>
      <c r="J64" s="39">
        <v>385551</v>
      </c>
      <c r="K64" s="39">
        <v>382662</v>
      </c>
      <c r="L64" s="39">
        <v>418736</v>
      </c>
      <c r="M64" s="41">
        <v>396735</v>
      </c>
      <c r="N64" s="41">
        <v>332411</v>
      </c>
      <c r="O64" s="3">
        <f>348049</f>
        <v>348049</v>
      </c>
      <c r="P64" s="3">
        <v>331986</v>
      </c>
      <c r="R64" s="58">
        <f t="shared" si="5"/>
        <v>4716485</v>
      </c>
      <c r="S64" s="58">
        <f t="shared" si="6"/>
        <v>393040.41666666669</v>
      </c>
      <c r="U64">
        <f t="shared" si="2"/>
        <v>0</v>
      </c>
    </row>
    <row r="65" spans="1:21" x14ac:dyDescent="0.35">
      <c r="A65" s="5" t="s">
        <v>63</v>
      </c>
      <c r="B65" s="39">
        <v>218364</v>
      </c>
      <c r="C65" s="39">
        <v>190928</v>
      </c>
      <c r="D65" s="39">
        <v>151979</v>
      </c>
      <c r="E65" s="39">
        <v>118542</v>
      </c>
      <c r="F65" s="39">
        <v>86407</v>
      </c>
      <c r="G65" s="39">
        <v>73646</v>
      </c>
      <c r="H65" s="39">
        <v>61029</v>
      </c>
      <c r="I65" s="39">
        <v>73227</v>
      </c>
      <c r="J65" s="39">
        <v>108831</v>
      </c>
      <c r="K65" s="39">
        <v>125895</v>
      </c>
      <c r="L65" s="39">
        <v>91337</v>
      </c>
      <c r="M65" s="41">
        <v>91224</v>
      </c>
      <c r="N65" s="41">
        <v>97599</v>
      </c>
      <c r="O65" s="48">
        <v>80782</v>
      </c>
      <c r="P65" s="3">
        <f>22070+56226</f>
        <v>78296</v>
      </c>
      <c r="R65" s="58">
        <f t="shared" si="5"/>
        <v>1160498</v>
      </c>
      <c r="S65" s="58">
        <f t="shared" si="6"/>
        <v>96708.166666666672</v>
      </c>
      <c r="U65">
        <f t="shared" si="2"/>
        <v>1</v>
      </c>
    </row>
    <row r="66" spans="1:21" x14ac:dyDescent="0.35">
      <c r="A66" s="5" t="s">
        <v>64</v>
      </c>
      <c r="B66" s="39">
        <v>4009524</v>
      </c>
      <c r="C66" s="39">
        <v>4275362</v>
      </c>
      <c r="D66" s="39">
        <v>4298014</v>
      </c>
      <c r="E66" s="39">
        <v>4470402</v>
      </c>
      <c r="F66" s="39">
        <v>4273689</v>
      </c>
      <c r="G66" s="39">
        <v>4197689</v>
      </c>
      <c r="H66" s="39">
        <v>4386713</v>
      </c>
      <c r="I66" s="39">
        <v>4214323</v>
      </c>
      <c r="J66" s="39">
        <v>4052322</v>
      </c>
      <c r="K66" s="39">
        <v>3975101</v>
      </c>
      <c r="L66" s="39">
        <v>3653398</v>
      </c>
      <c r="M66" s="41">
        <v>3327839</v>
      </c>
      <c r="N66" s="41">
        <v>2996693</v>
      </c>
      <c r="O66" s="48">
        <v>2481189</v>
      </c>
      <c r="P66" s="3">
        <v>2340164</v>
      </c>
      <c r="R66" s="58">
        <f t="shared" si="5"/>
        <v>46327372</v>
      </c>
      <c r="S66" s="58">
        <f t="shared" si="6"/>
        <v>3860614.3333333335</v>
      </c>
      <c r="U66">
        <f t="shared" si="2"/>
        <v>0</v>
      </c>
    </row>
    <row r="67" spans="1:21" x14ac:dyDescent="0.35">
      <c r="A67" s="5" t="s">
        <v>65</v>
      </c>
      <c r="B67" s="39">
        <v>630897</v>
      </c>
      <c r="C67" s="39">
        <v>653503</v>
      </c>
      <c r="D67" s="39">
        <v>688731</v>
      </c>
      <c r="E67" s="39">
        <v>542285</v>
      </c>
      <c r="F67" s="39">
        <v>461991</v>
      </c>
      <c r="G67" s="39">
        <v>466887</v>
      </c>
      <c r="H67" s="39">
        <v>465201</v>
      </c>
      <c r="I67" s="39">
        <v>422784</v>
      </c>
      <c r="J67" s="39">
        <v>467721</v>
      </c>
      <c r="K67" s="39">
        <v>416982</v>
      </c>
      <c r="L67" s="39">
        <v>412777</v>
      </c>
      <c r="M67" s="41">
        <v>476197</v>
      </c>
      <c r="N67" s="41">
        <v>485605</v>
      </c>
      <c r="O67" s="48">
        <v>340804</v>
      </c>
      <c r="P67" s="3">
        <f>330322+7096</f>
        <v>337418</v>
      </c>
      <c r="R67" s="58">
        <f t="shared" si="5"/>
        <v>5647965</v>
      </c>
      <c r="S67" s="58">
        <f t="shared" si="6"/>
        <v>470663.75</v>
      </c>
      <c r="U67">
        <f t="shared" ref="U67:U71" si="7">COUNTIF(V$2:V$18,A67)</f>
        <v>0</v>
      </c>
    </row>
    <row r="68" spans="1:21" x14ac:dyDescent="0.35">
      <c r="A68" s="5" t="s">
        <v>66</v>
      </c>
      <c r="B68" s="39">
        <v>12661907</v>
      </c>
      <c r="C68" s="39">
        <v>15103883</v>
      </c>
      <c r="D68" s="39">
        <v>15839244</v>
      </c>
      <c r="E68" s="39">
        <v>17131126</v>
      </c>
      <c r="F68" s="39">
        <v>19642240</v>
      </c>
      <c r="G68" s="39">
        <v>23837454</v>
      </c>
      <c r="H68" s="39">
        <v>26590779</v>
      </c>
      <c r="I68" s="39">
        <v>34242458</v>
      </c>
      <c r="J68" s="39">
        <v>41907790</v>
      </c>
      <c r="K68" s="39">
        <v>45256018</v>
      </c>
      <c r="L68" s="39">
        <v>52608417</v>
      </c>
      <c r="M68" s="41">
        <v>59942869</v>
      </c>
      <c r="N68" s="41">
        <v>69441256</v>
      </c>
      <c r="O68" s="48">
        <v>77632608</v>
      </c>
      <c r="P68" s="3">
        <f>77634220+143789</f>
        <v>77778009</v>
      </c>
      <c r="R68" s="58">
        <f t="shared" si="5"/>
        <v>484072259</v>
      </c>
      <c r="S68" s="58">
        <f t="shared" si="6"/>
        <v>40339354.916666664</v>
      </c>
      <c r="U68">
        <f t="shared" si="7"/>
        <v>1</v>
      </c>
    </row>
    <row r="69" spans="1:21" x14ac:dyDescent="0.35">
      <c r="A69" s="5" t="s">
        <v>68</v>
      </c>
      <c r="B69" s="39">
        <v>5940880</v>
      </c>
      <c r="C69" s="39">
        <v>7686618</v>
      </c>
      <c r="D69" s="39">
        <v>8879706</v>
      </c>
      <c r="E69" s="39">
        <v>10588179</v>
      </c>
      <c r="F69" s="39">
        <v>14003762</v>
      </c>
      <c r="G69" s="39">
        <v>19419600</v>
      </c>
      <c r="H69" s="39">
        <v>22591440</v>
      </c>
      <c r="I69" s="39">
        <v>24520000</v>
      </c>
      <c r="J69" s="39">
        <v>24179411</v>
      </c>
      <c r="K69" s="39">
        <v>21953949</v>
      </c>
      <c r="L69" s="39">
        <v>23481674</v>
      </c>
      <c r="M69" s="41">
        <v>34435501</v>
      </c>
      <c r="N69" s="41">
        <v>47401009</v>
      </c>
      <c r="O69" s="48">
        <v>51353951</v>
      </c>
      <c r="P69" s="3">
        <f>46059780+4960538</f>
        <v>51020318</v>
      </c>
      <c r="R69" s="58">
        <f t="shared" si="5"/>
        <v>302808182</v>
      </c>
      <c r="S69" s="58">
        <f t="shared" si="6"/>
        <v>25234015.166666668</v>
      </c>
      <c r="U69">
        <f t="shared" si="7"/>
        <v>1</v>
      </c>
    </row>
    <row r="70" spans="1:21" x14ac:dyDescent="0.35">
      <c r="A70" s="5" t="s">
        <v>69</v>
      </c>
      <c r="B70" s="39">
        <v>3965894</v>
      </c>
      <c r="C70" s="39">
        <v>3757176</v>
      </c>
      <c r="D70" s="39">
        <v>3603794</v>
      </c>
      <c r="E70" s="39">
        <v>3290763</v>
      </c>
      <c r="F70" s="39">
        <v>3296731</v>
      </c>
      <c r="G70" s="39">
        <v>3731930</v>
      </c>
      <c r="H70" s="39">
        <v>4478904</v>
      </c>
      <c r="I70" s="39">
        <v>5000686</v>
      </c>
      <c r="J70" s="39">
        <v>5526433</v>
      </c>
      <c r="K70" s="39">
        <v>5546352</v>
      </c>
      <c r="L70" s="39">
        <v>8337787</v>
      </c>
      <c r="M70" s="41">
        <v>13975997</v>
      </c>
      <c r="N70" s="41">
        <v>20759726</v>
      </c>
      <c r="O70" s="48">
        <v>22054191</v>
      </c>
      <c r="P70" s="3">
        <f>21105307+471718</f>
        <v>21577025</v>
      </c>
      <c r="R70" s="58">
        <f t="shared" si="5"/>
        <v>99603294</v>
      </c>
      <c r="S70" s="58">
        <f t="shared" si="6"/>
        <v>8300274.5</v>
      </c>
      <c r="U70">
        <f t="shared" si="7"/>
        <v>1</v>
      </c>
    </row>
    <row r="71" spans="1:21" x14ac:dyDescent="0.35">
      <c r="A71" s="5" t="s">
        <v>70</v>
      </c>
      <c r="B71" s="1">
        <v>23730647</v>
      </c>
      <c r="C71" s="39">
        <v>23555424</v>
      </c>
      <c r="D71" s="39">
        <v>22502895</v>
      </c>
      <c r="E71" s="39">
        <v>22282461</v>
      </c>
      <c r="F71" s="39">
        <v>21329010</v>
      </c>
      <c r="G71" s="39">
        <v>21342245</v>
      </c>
      <c r="H71" s="39">
        <v>21808866</v>
      </c>
      <c r="I71" s="39">
        <v>21864647</v>
      </c>
      <c r="J71" s="39">
        <v>23000192</v>
      </c>
      <c r="K71" s="39">
        <v>23350278</v>
      </c>
      <c r="L71" s="1">
        <v>23810372</v>
      </c>
      <c r="M71" s="16">
        <v>23968505</v>
      </c>
      <c r="N71" s="16">
        <v>26243260</v>
      </c>
      <c r="O71" s="48">
        <v>26098217</v>
      </c>
      <c r="P71" s="3">
        <v>25631903</v>
      </c>
      <c r="R71" s="58">
        <f t="shared" si="5"/>
        <v>277600948</v>
      </c>
      <c r="S71" s="58">
        <f t="shared" si="6"/>
        <v>23133412.333333332</v>
      </c>
      <c r="U71">
        <f t="shared" si="7"/>
        <v>0</v>
      </c>
    </row>
    <row r="72" spans="1:21" x14ac:dyDescent="0.35"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41"/>
      <c r="N72" s="41"/>
      <c r="O72" s="48"/>
      <c r="P72" s="67"/>
      <c r="R72" s="58"/>
      <c r="S72" s="58"/>
    </row>
    <row r="73" spans="1:21" x14ac:dyDescent="0.35">
      <c r="A73" s="5" t="s">
        <v>71</v>
      </c>
      <c r="B73" s="1">
        <f t="shared" ref="B73:P73" si="8">SUM(B6:B71)</f>
        <v>262247210</v>
      </c>
      <c r="C73" s="1">
        <f t="shared" si="8"/>
        <v>272253094</v>
      </c>
      <c r="D73" s="1">
        <f t="shared" si="8"/>
        <v>272057204</v>
      </c>
      <c r="E73" s="1">
        <f t="shared" si="8"/>
        <v>284268395</v>
      </c>
      <c r="F73" s="1">
        <f t="shared" si="8"/>
        <v>314625536</v>
      </c>
      <c r="G73" s="1">
        <f t="shared" si="8"/>
        <v>366584882</v>
      </c>
      <c r="H73" s="1">
        <f t="shared" si="8"/>
        <v>412880816</v>
      </c>
      <c r="I73" s="1">
        <f t="shared" si="8"/>
        <v>496602645</v>
      </c>
      <c r="J73" s="1">
        <f t="shared" si="8"/>
        <v>563320531</v>
      </c>
      <c r="K73" s="1">
        <f t="shared" si="8"/>
        <v>588111630</v>
      </c>
      <c r="L73" s="1">
        <f t="shared" si="8"/>
        <v>699645499</v>
      </c>
      <c r="M73" s="16">
        <f t="shared" si="8"/>
        <v>932665195</v>
      </c>
      <c r="N73" s="16">
        <f t="shared" si="8"/>
        <v>1146280552</v>
      </c>
      <c r="O73" s="3">
        <f t="shared" si="8"/>
        <v>1246232686</v>
      </c>
      <c r="P73" s="1">
        <f t="shared" si="8"/>
        <v>1252811786</v>
      </c>
      <c r="Q73" s="1"/>
      <c r="R73" s="16">
        <f>SUM(R6:R71)</f>
        <v>7323275571</v>
      </c>
      <c r="S73" s="16">
        <f>SUM(S6:S71)</f>
        <v>610272964.25000012</v>
      </c>
    </row>
    <row r="74" spans="1:21" x14ac:dyDescent="0.35">
      <c r="A74" s="5" t="s">
        <v>122</v>
      </c>
      <c r="B74" s="1">
        <f>AVERAGE(B2:B71)</f>
        <v>3746388.8</v>
      </c>
      <c r="C74" s="1">
        <f t="shared" ref="C74:S74" si="9">AVERAGE(C2:C71)</f>
        <v>3889331.8571428573</v>
      </c>
      <c r="D74" s="1">
        <f t="shared" si="9"/>
        <v>3886531.4857142856</v>
      </c>
      <c r="E74" s="1">
        <f t="shared" si="9"/>
        <v>4060977.0714285714</v>
      </c>
      <c r="F74" s="1">
        <f t="shared" si="9"/>
        <v>4494650.5142857144</v>
      </c>
      <c r="G74" s="1">
        <f t="shared" si="9"/>
        <v>5236926.885714286</v>
      </c>
      <c r="H74" s="1">
        <f t="shared" si="9"/>
        <v>5898297.3714285716</v>
      </c>
      <c r="I74" s="1">
        <f t="shared" si="9"/>
        <v>7094323.5</v>
      </c>
      <c r="J74" s="1">
        <f t="shared" si="9"/>
        <v>8047436.1571428571</v>
      </c>
      <c r="K74" s="1">
        <f t="shared" si="9"/>
        <v>8401594.7142857146</v>
      </c>
      <c r="L74" s="1">
        <f t="shared" si="9"/>
        <v>9994935.6999999993</v>
      </c>
      <c r="M74" s="1">
        <f t="shared" si="9"/>
        <v>13323788.5</v>
      </c>
      <c r="N74" s="1">
        <f t="shared" si="9"/>
        <v>16375436.457142858</v>
      </c>
      <c r="O74" s="1">
        <f t="shared" si="9"/>
        <v>17803324.085714284</v>
      </c>
      <c r="P74" s="1">
        <f t="shared" si="9"/>
        <v>18156692.550724637</v>
      </c>
      <c r="Q74" s="1"/>
      <c r="R74" s="1">
        <f t="shared" si="9"/>
        <v>104618222.44285715</v>
      </c>
      <c r="S74" s="1">
        <f t="shared" si="9"/>
        <v>8718185.2035714295</v>
      </c>
    </row>
  </sheetData>
  <sortState xmlns:xlrd2="http://schemas.microsoft.com/office/spreadsheetml/2017/richdata2" ref="A14:S71">
    <sortCondition ref="A14:A71"/>
  </sortState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731B9-5113-4005-979A-5720CDB00BB6}">
  <dimension ref="A1:V74"/>
  <sheetViews>
    <sheetView topLeftCell="A25" zoomScale="88" zoomScaleNormal="88" workbookViewId="0">
      <pane xSplit="1" topLeftCell="M1" activePane="topRight" state="frozen"/>
      <selection pane="topRight" activeCell="O29" sqref="O29:P29"/>
    </sheetView>
  </sheetViews>
  <sheetFormatPr defaultColWidth="8.90625" defaultRowHeight="14.5" x14ac:dyDescent="0.35"/>
  <cols>
    <col min="1" max="1" width="10.90625" style="5" bestFit="1" customWidth="1"/>
    <col min="2" max="13" width="14.36328125" bestFit="1" customWidth="1"/>
    <col min="14" max="14" width="14.08984375" customWidth="1"/>
    <col min="15" max="15" width="14.6328125" customWidth="1"/>
    <col min="16" max="17" width="13.453125" customWidth="1"/>
    <col min="18" max="18" width="21" customWidth="1"/>
    <col min="19" max="19" width="14.6328125" customWidth="1"/>
  </cols>
  <sheetData>
    <row r="1" spans="1:22" x14ac:dyDescent="0.35">
      <c r="A1" s="5" t="s">
        <v>108</v>
      </c>
      <c r="B1" s="9">
        <v>2007</v>
      </c>
      <c r="C1" s="9">
        <v>2008</v>
      </c>
      <c r="D1" s="9">
        <v>2009</v>
      </c>
      <c r="E1" s="9">
        <v>2010</v>
      </c>
      <c r="F1" s="9">
        <v>2011</v>
      </c>
      <c r="G1" s="9">
        <v>2012</v>
      </c>
      <c r="H1" s="9">
        <v>2013</v>
      </c>
      <c r="I1" s="9">
        <v>2014</v>
      </c>
      <c r="J1" s="9">
        <v>2015</v>
      </c>
      <c r="K1" s="9">
        <v>2016</v>
      </c>
      <c r="L1" s="10">
        <v>2017</v>
      </c>
      <c r="M1" s="10">
        <v>2018</v>
      </c>
      <c r="N1" s="10">
        <v>2019</v>
      </c>
      <c r="O1" s="10">
        <v>2020</v>
      </c>
      <c r="P1" s="5">
        <v>2021</v>
      </c>
      <c r="Q1" s="5"/>
      <c r="R1" s="55" t="s">
        <v>71</v>
      </c>
      <c r="S1" s="55" t="s">
        <v>122</v>
      </c>
      <c r="U1" s="5" t="s">
        <v>134</v>
      </c>
    </row>
    <row r="2" spans="1:22" x14ac:dyDescent="0.35">
      <c r="A2" s="5" t="s">
        <v>13</v>
      </c>
      <c r="B2" s="39">
        <v>0</v>
      </c>
      <c r="C2" s="39">
        <v>0</v>
      </c>
      <c r="D2" s="39">
        <v>0</v>
      </c>
      <c r="E2" s="39">
        <v>0</v>
      </c>
      <c r="F2" s="39">
        <v>0</v>
      </c>
      <c r="G2" s="39">
        <v>0</v>
      </c>
      <c r="H2" s="39">
        <v>0</v>
      </c>
      <c r="I2" s="39">
        <v>0</v>
      </c>
      <c r="J2" s="39">
        <v>0</v>
      </c>
      <c r="K2" s="39">
        <v>0</v>
      </c>
      <c r="L2" s="39">
        <v>0</v>
      </c>
      <c r="M2" s="39">
        <v>0</v>
      </c>
      <c r="N2" s="39">
        <v>0</v>
      </c>
      <c r="O2" s="49">
        <v>0</v>
      </c>
      <c r="P2" s="39">
        <v>0</v>
      </c>
      <c r="R2" s="56">
        <f t="shared" ref="R2:R10" si="0">SUM(B2:P2)</f>
        <v>0</v>
      </c>
      <c r="S2" s="56">
        <f t="shared" ref="S2:S10" si="1">AVERAGE(B2:P2)</f>
        <v>0</v>
      </c>
      <c r="U2">
        <f>COUNTIF(V$3:V$19,A2)</f>
        <v>0</v>
      </c>
    </row>
    <row r="3" spans="1:22" x14ac:dyDescent="0.35">
      <c r="A3" s="5" t="s">
        <v>29</v>
      </c>
      <c r="B3" s="39">
        <v>0</v>
      </c>
      <c r="C3" s="39">
        <v>0</v>
      </c>
      <c r="D3" s="39">
        <v>0</v>
      </c>
      <c r="E3" s="39">
        <v>0</v>
      </c>
      <c r="F3" s="39">
        <v>0</v>
      </c>
      <c r="G3" s="39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49">
        <v>0</v>
      </c>
      <c r="P3" s="39">
        <v>0</v>
      </c>
      <c r="R3" s="56">
        <f t="shared" si="0"/>
        <v>0</v>
      </c>
      <c r="S3" s="56">
        <f t="shared" si="1"/>
        <v>0</v>
      </c>
      <c r="U3">
        <f t="shared" ref="U3:U66" si="2">COUNTIF(V$3:V$19,A3)</f>
        <v>0</v>
      </c>
      <c r="V3" s="70" t="s">
        <v>1</v>
      </c>
    </row>
    <row r="4" spans="1:22" x14ac:dyDescent="0.35">
      <c r="A4" s="5" t="s">
        <v>49</v>
      </c>
      <c r="B4" s="39">
        <v>0</v>
      </c>
      <c r="C4" s="39">
        <v>0</v>
      </c>
      <c r="D4" s="39">
        <v>0</v>
      </c>
      <c r="E4" s="39">
        <v>0</v>
      </c>
      <c r="F4" s="39">
        <v>0</v>
      </c>
      <c r="G4" s="39">
        <v>0</v>
      </c>
      <c r="H4" s="39">
        <v>0</v>
      </c>
      <c r="I4" s="39">
        <v>0</v>
      </c>
      <c r="J4" s="39">
        <v>0</v>
      </c>
      <c r="K4" s="39">
        <v>0</v>
      </c>
      <c r="L4" s="39">
        <v>0</v>
      </c>
      <c r="M4" s="39">
        <v>0</v>
      </c>
      <c r="N4" s="39">
        <v>0</v>
      </c>
      <c r="O4" s="49">
        <v>0</v>
      </c>
      <c r="P4" s="41">
        <v>0</v>
      </c>
      <c r="Q4" s="41"/>
      <c r="R4" s="56">
        <f t="shared" si="0"/>
        <v>0</v>
      </c>
      <c r="S4" s="56">
        <f t="shared" si="1"/>
        <v>0</v>
      </c>
      <c r="U4">
        <f t="shared" si="2"/>
        <v>0</v>
      </c>
      <c r="V4" s="70" t="s">
        <v>2</v>
      </c>
    </row>
    <row r="5" spans="1:22" x14ac:dyDescent="0.35">
      <c r="A5" s="5" t="s">
        <v>50</v>
      </c>
      <c r="B5" s="39">
        <v>0</v>
      </c>
      <c r="C5" s="39">
        <v>0</v>
      </c>
      <c r="D5" s="39">
        <v>0</v>
      </c>
      <c r="E5" s="39">
        <v>0</v>
      </c>
      <c r="F5" s="39">
        <v>0</v>
      </c>
      <c r="G5" s="39">
        <v>0</v>
      </c>
      <c r="H5" s="39">
        <v>0</v>
      </c>
      <c r="I5" s="39">
        <v>0</v>
      </c>
      <c r="J5" s="39">
        <v>0</v>
      </c>
      <c r="K5" s="39">
        <v>0</v>
      </c>
      <c r="L5" s="39">
        <v>0</v>
      </c>
      <c r="M5" s="39">
        <v>0</v>
      </c>
      <c r="N5" s="39">
        <v>0</v>
      </c>
      <c r="O5" s="49">
        <v>0</v>
      </c>
      <c r="P5" s="41">
        <v>0</v>
      </c>
      <c r="Q5" s="41"/>
      <c r="R5" s="56">
        <f t="shared" si="0"/>
        <v>0</v>
      </c>
      <c r="S5" s="56">
        <f t="shared" si="1"/>
        <v>0</v>
      </c>
      <c r="U5">
        <f t="shared" si="2"/>
        <v>0</v>
      </c>
      <c r="V5" s="70" t="s">
        <v>9</v>
      </c>
    </row>
    <row r="6" spans="1:22" x14ac:dyDescent="0.35">
      <c r="A6" s="5" t="s">
        <v>61</v>
      </c>
      <c r="B6" s="39">
        <v>0</v>
      </c>
      <c r="C6" s="39">
        <v>0</v>
      </c>
      <c r="D6" s="39">
        <v>0</v>
      </c>
      <c r="E6" s="39">
        <v>0</v>
      </c>
      <c r="F6" s="39">
        <v>0</v>
      </c>
      <c r="G6" s="39">
        <v>0</v>
      </c>
      <c r="H6" s="39">
        <v>0</v>
      </c>
      <c r="I6" s="39">
        <v>0</v>
      </c>
      <c r="J6" s="39">
        <v>0</v>
      </c>
      <c r="K6" s="39">
        <v>0</v>
      </c>
      <c r="L6" s="39">
        <v>0</v>
      </c>
      <c r="M6" s="39">
        <v>0</v>
      </c>
      <c r="N6" s="39">
        <v>0</v>
      </c>
      <c r="O6" s="49">
        <v>0</v>
      </c>
      <c r="P6" s="39">
        <v>0</v>
      </c>
      <c r="R6" s="56">
        <f t="shared" si="0"/>
        <v>0</v>
      </c>
      <c r="S6" s="56">
        <f t="shared" si="1"/>
        <v>0</v>
      </c>
      <c r="U6">
        <f t="shared" si="2"/>
        <v>0</v>
      </c>
      <c r="V6" s="70" t="s">
        <v>14</v>
      </c>
    </row>
    <row r="7" spans="1:22" x14ac:dyDescent="0.35">
      <c r="A7" s="5" t="s">
        <v>3</v>
      </c>
      <c r="B7" s="39">
        <v>0</v>
      </c>
      <c r="C7" s="39">
        <v>40</v>
      </c>
      <c r="D7" s="39">
        <v>0</v>
      </c>
      <c r="E7" s="39">
        <v>0</v>
      </c>
      <c r="F7" s="39">
        <v>0</v>
      </c>
      <c r="G7" s="39">
        <v>0</v>
      </c>
      <c r="H7" s="39">
        <v>0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  <c r="N7" s="39">
        <v>0</v>
      </c>
      <c r="O7" s="49">
        <v>0</v>
      </c>
      <c r="P7" s="41">
        <v>0</v>
      </c>
      <c r="Q7" s="41"/>
      <c r="R7" s="56">
        <f t="shared" si="0"/>
        <v>40</v>
      </c>
      <c r="S7" s="56">
        <f t="shared" si="1"/>
        <v>2.6666666666666665</v>
      </c>
      <c r="U7">
        <f t="shared" si="2"/>
        <v>0</v>
      </c>
      <c r="V7" s="70" t="s">
        <v>16</v>
      </c>
    </row>
    <row r="8" spans="1:22" x14ac:dyDescent="0.35">
      <c r="A8" s="5" t="s">
        <v>19</v>
      </c>
      <c r="B8" s="39">
        <v>0</v>
      </c>
      <c r="C8" s="39">
        <v>0</v>
      </c>
      <c r="D8" s="39">
        <v>0</v>
      </c>
      <c r="E8" s="39">
        <v>1435</v>
      </c>
      <c r="F8" s="39">
        <v>36</v>
      </c>
      <c r="G8" s="39">
        <v>0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  <c r="N8" s="39">
        <v>0</v>
      </c>
      <c r="O8" s="49">
        <v>0</v>
      </c>
      <c r="P8" s="39">
        <v>0</v>
      </c>
      <c r="R8" s="56">
        <f t="shared" si="0"/>
        <v>1471</v>
      </c>
      <c r="S8" s="56">
        <f t="shared" si="1"/>
        <v>98.066666666666663</v>
      </c>
      <c r="U8">
        <f t="shared" si="2"/>
        <v>0</v>
      </c>
      <c r="V8" s="70" t="s">
        <v>20</v>
      </c>
    </row>
    <row r="9" spans="1:22" x14ac:dyDescent="0.35">
      <c r="A9" s="5" t="s">
        <v>110</v>
      </c>
      <c r="B9" s="39">
        <v>25262</v>
      </c>
      <c r="C9" s="39">
        <v>2676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>
        <v>0</v>
      </c>
      <c r="J9" s="39">
        <v>0</v>
      </c>
      <c r="K9" s="39">
        <v>0</v>
      </c>
      <c r="L9" s="39">
        <v>0</v>
      </c>
      <c r="M9" s="39">
        <v>0</v>
      </c>
      <c r="N9" s="39">
        <v>0</v>
      </c>
      <c r="O9" s="49">
        <v>0</v>
      </c>
      <c r="P9" s="39">
        <v>0</v>
      </c>
      <c r="R9" s="56">
        <f t="shared" si="0"/>
        <v>27938</v>
      </c>
      <c r="S9" s="56">
        <f t="shared" si="1"/>
        <v>1862.5333333333333</v>
      </c>
      <c r="U9">
        <f t="shared" si="2"/>
        <v>0</v>
      </c>
      <c r="V9" s="70" t="s">
        <v>22</v>
      </c>
    </row>
    <row r="10" spans="1:22" x14ac:dyDescent="0.35">
      <c r="A10" s="5" t="s">
        <v>44</v>
      </c>
      <c r="B10" s="39">
        <v>0</v>
      </c>
      <c r="C10" s="39">
        <v>0</v>
      </c>
      <c r="D10" s="39">
        <v>0</v>
      </c>
      <c r="E10" s="39">
        <v>0</v>
      </c>
      <c r="F10" s="39">
        <v>0</v>
      </c>
      <c r="G10" s="39">
        <v>0</v>
      </c>
      <c r="H10" s="39">
        <v>217</v>
      </c>
      <c r="I10" s="39">
        <v>1870</v>
      </c>
      <c r="J10" s="39">
        <v>3401</v>
      </c>
      <c r="K10" s="39">
        <v>2495</v>
      </c>
      <c r="L10" s="39">
        <v>2960</v>
      </c>
      <c r="M10" s="1">
        <v>4621</v>
      </c>
      <c r="N10" s="1">
        <v>5199</v>
      </c>
      <c r="O10" s="49">
        <v>3955</v>
      </c>
      <c r="P10" s="1">
        <v>3374</v>
      </c>
      <c r="Q10" s="1"/>
      <c r="R10" s="56">
        <f t="shared" si="0"/>
        <v>28092</v>
      </c>
      <c r="S10" s="56">
        <f t="shared" si="1"/>
        <v>1872.8</v>
      </c>
      <c r="U10">
        <f t="shared" si="2"/>
        <v>0</v>
      </c>
      <c r="V10" s="70" t="s">
        <v>26</v>
      </c>
    </row>
    <row r="11" spans="1:22" x14ac:dyDescent="0.35">
      <c r="A11" s="5" t="s">
        <v>1</v>
      </c>
      <c r="B11" s="39">
        <v>29312208</v>
      </c>
      <c r="C11" s="39">
        <v>28964421</v>
      </c>
      <c r="D11" s="39">
        <v>30527651</v>
      </c>
      <c r="E11" s="39">
        <v>35735385</v>
      </c>
      <c r="F11" s="39">
        <v>40232698</v>
      </c>
      <c r="G11" s="39">
        <v>47969623</v>
      </c>
      <c r="H11" s="39">
        <v>52134943</v>
      </c>
      <c r="I11" s="39">
        <v>59852836</v>
      </c>
      <c r="J11" s="39">
        <v>62358619</v>
      </c>
      <c r="K11" s="39">
        <v>65850803</v>
      </c>
      <c r="L11" s="39">
        <v>64882777</v>
      </c>
      <c r="M11" s="39">
        <v>69209265</v>
      </c>
      <c r="N11" s="39">
        <v>65486779</v>
      </c>
      <c r="O11" s="49">
        <v>68995864</v>
      </c>
      <c r="P11" s="1">
        <f>8116495+67682052</f>
        <v>75798547</v>
      </c>
      <c r="Q11" s="1"/>
      <c r="R11" s="56">
        <f>SUM(B11:O11)</f>
        <v>721513872</v>
      </c>
      <c r="S11" s="56">
        <f>AVERAGE(B11:O11)</f>
        <v>51536705.142857142</v>
      </c>
      <c r="U11">
        <f t="shared" si="2"/>
        <v>1</v>
      </c>
      <c r="V11" s="70" t="s">
        <v>35</v>
      </c>
    </row>
    <row r="12" spans="1:22" x14ac:dyDescent="0.35">
      <c r="A12" s="5" t="s">
        <v>2</v>
      </c>
      <c r="B12" s="39">
        <v>3527673</v>
      </c>
      <c r="C12" s="39">
        <v>3609462</v>
      </c>
      <c r="D12" s="39">
        <v>3620881</v>
      </c>
      <c r="E12" s="39">
        <v>3448278</v>
      </c>
      <c r="F12" s="39">
        <v>3800321</v>
      </c>
      <c r="G12" s="39">
        <v>4070641</v>
      </c>
      <c r="H12" s="39">
        <v>2613926</v>
      </c>
      <c r="I12" s="39">
        <v>2003091</v>
      </c>
      <c r="J12" s="39">
        <v>2291477</v>
      </c>
      <c r="K12" s="39">
        <v>3314542</v>
      </c>
      <c r="L12" s="39">
        <v>2830140</v>
      </c>
      <c r="M12" s="1">
        <v>3435980</v>
      </c>
      <c r="N12" s="1">
        <v>6462464</v>
      </c>
      <c r="O12" s="49">
        <v>7398544</v>
      </c>
      <c r="P12" s="1">
        <v>6264033</v>
      </c>
      <c r="Q12" s="1"/>
      <c r="R12" s="56">
        <f>SUM(B12:P12)</f>
        <v>58691453</v>
      </c>
      <c r="S12" s="56">
        <f>AVERAGE(B12:P12)</f>
        <v>3912763.5333333332</v>
      </c>
      <c r="U12">
        <f t="shared" si="2"/>
        <v>1</v>
      </c>
      <c r="V12" s="70" t="s">
        <v>38</v>
      </c>
    </row>
    <row r="13" spans="1:22" x14ac:dyDescent="0.35">
      <c r="A13" s="5" t="s">
        <v>31</v>
      </c>
      <c r="B13" s="39">
        <v>136276</v>
      </c>
      <c r="C13" s="39">
        <v>90816</v>
      </c>
      <c r="D13" s="39">
        <v>72759</v>
      </c>
      <c r="E13" s="39">
        <v>61229</v>
      </c>
      <c r="F13" s="39">
        <v>52678</v>
      </c>
      <c r="G13" s="39">
        <v>48560</v>
      </c>
      <c r="H13" s="39">
        <v>34948</v>
      </c>
      <c r="I13" s="39">
        <v>27914</v>
      </c>
      <c r="J13" s="39">
        <v>21936</v>
      </c>
      <c r="K13" s="39">
        <v>20823</v>
      </c>
      <c r="L13" s="39">
        <v>20551</v>
      </c>
      <c r="M13" s="39">
        <v>15948</v>
      </c>
      <c r="N13" s="39">
        <v>0</v>
      </c>
      <c r="O13" s="49">
        <v>0</v>
      </c>
      <c r="P13" s="1">
        <v>0</v>
      </c>
      <c r="R13" s="56">
        <f>SUM(B13:P13)</f>
        <v>604438</v>
      </c>
      <c r="S13" s="56">
        <f>AVERAGE(B13:P13)</f>
        <v>40295.866666666669</v>
      </c>
      <c r="U13">
        <f t="shared" si="2"/>
        <v>0</v>
      </c>
      <c r="V13" s="70" t="s">
        <v>41</v>
      </c>
    </row>
    <row r="14" spans="1:22" x14ac:dyDescent="0.35">
      <c r="A14" s="5" t="s">
        <v>5</v>
      </c>
      <c r="B14" s="39">
        <v>2618695</v>
      </c>
      <c r="C14" s="39">
        <v>2543979</v>
      </c>
      <c r="D14" s="39">
        <v>2390873</v>
      </c>
      <c r="E14" s="39">
        <v>2353207</v>
      </c>
      <c r="F14" s="39">
        <v>2391933</v>
      </c>
      <c r="G14" s="39">
        <v>2247986</v>
      </c>
      <c r="H14" s="39">
        <v>2346539</v>
      </c>
      <c r="I14" s="39">
        <v>2160077</v>
      </c>
      <c r="J14" s="39">
        <v>2011405</v>
      </c>
      <c r="K14" s="39">
        <v>1618634</v>
      </c>
      <c r="L14" s="39">
        <v>1545601</v>
      </c>
      <c r="M14" s="39">
        <v>1819793</v>
      </c>
      <c r="N14" s="39">
        <v>2587848</v>
      </c>
      <c r="O14" s="49">
        <f>1800576+57290</f>
        <v>1857866</v>
      </c>
      <c r="P14" s="1">
        <f>1413900+45995</f>
        <v>1459895</v>
      </c>
      <c r="Q14" s="1"/>
      <c r="R14" s="56">
        <f>SUM(B14:O14)</f>
        <v>30494436</v>
      </c>
      <c r="S14" s="56">
        <f>AVERAGE(B14:O14)</f>
        <v>2178174</v>
      </c>
      <c r="U14">
        <f t="shared" si="2"/>
        <v>0</v>
      </c>
      <c r="V14" s="70" t="s">
        <v>47</v>
      </c>
    </row>
    <row r="15" spans="1:22" x14ac:dyDescent="0.35">
      <c r="A15" s="5" t="s">
        <v>33</v>
      </c>
      <c r="B15" s="39">
        <v>48</v>
      </c>
      <c r="C15" s="39">
        <v>48</v>
      </c>
      <c r="D15" s="39">
        <v>52</v>
      </c>
      <c r="E15" s="39">
        <v>48</v>
      </c>
      <c r="F15" s="39">
        <v>48</v>
      </c>
      <c r="G15" s="39">
        <v>10372</v>
      </c>
      <c r="H15" s="39">
        <v>94571</v>
      </c>
      <c r="I15" s="39">
        <v>34568</v>
      </c>
      <c r="J15" s="39">
        <v>50195</v>
      </c>
      <c r="K15" s="39">
        <v>43815</v>
      </c>
      <c r="L15" s="39">
        <v>31465</v>
      </c>
      <c r="M15" s="1">
        <v>87618</v>
      </c>
      <c r="N15" s="1">
        <v>114297</v>
      </c>
      <c r="O15" s="49">
        <v>189769</v>
      </c>
      <c r="P15" s="1">
        <v>229359</v>
      </c>
      <c r="Q15" s="1"/>
      <c r="R15" s="56">
        <f>SUM(B15:P15)</f>
        <v>886273</v>
      </c>
      <c r="S15" s="56">
        <f>AVERAGE(B15:P15)</f>
        <v>59084.866666666669</v>
      </c>
      <c r="U15">
        <f t="shared" si="2"/>
        <v>0</v>
      </c>
      <c r="V15" s="70" t="s">
        <v>52</v>
      </c>
    </row>
    <row r="16" spans="1:22" x14ac:dyDescent="0.35">
      <c r="A16" s="5" t="s">
        <v>6</v>
      </c>
      <c r="B16" s="39">
        <v>3647235</v>
      </c>
      <c r="C16" s="39">
        <v>3921789</v>
      </c>
      <c r="D16" s="39">
        <v>4256706</v>
      </c>
      <c r="E16" s="39">
        <v>4425005</v>
      </c>
      <c r="F16" s="39">
        <v>3715691</v>
      </c>
      <c r="G16" s="39">
        <v>4071776</v>
      </c>
      <c r="H16" s="39">
        <v>3996929</v>
      </c>
      <c r="I16" s="39">
        <v>3312643</v>
      </c>
      <c r="J16" s="39">
        <v>3550322</v>
      </c>
      <c r="K16" s="39">
        <v>3307373</v>
      </c>
      <c r="L16" s="39">
        <v>2695424</v>
      </c>
      <c r="M16" s="39">
        <v>2512012</v>
      </c>
      <c r="N16" s="39">
        <v>2318496</v>
      </c>
      <c r="O16" s="49">
        <f>1233727+242724</f>
        <v>1476451</v>
      </c>
      <c r="P16" s="1">
        <f>1203246+258426</f>
        <v>1461672</v>
      </c>
      <c r="Q16" s="1"/>
      <c r="R16" s="56">
        <f>SUM(B16:O16)</f>
        <v>47207852</v>
      </c>
      <c r="S16" s="56">
        <f>AVERAGE(B16:O16)</f>
        <v>3371989.4285714286</v>
      </c>
      <c r="U16">
        <f t="shared" si="2"/>
        <v>0</v>
      </c>
      <c r="V16" s="71" t="s">
        <v>63</v>
      </c>
    </row>
    <row r="17" spans="1:22" x14ac:dyDescent="0.35">
      <c r="A17" s="5" t="s">
        <v>7</v>
      </c>
      <c r="B17" s="39">
        <v>1652728</v>
      </c>
      <c r="C17" s="39">
        <v>1366375</v>
      </c>
      <c r="D17" s="39">
        <v>1067776</v>
      </c>
      <c r="E17" s="39">
        <v>865484</v>
      </c>
      <c r="F17" s="39">
        <v>661597</v>
      </c>
      <c r="G17" s="39">
        <v>571515</v>
      </c>
      <c r="H17" s="39">
        <v>532667</v>
      </c>
      <c r="I17" s="39">
        <v>485556</v>
      </c>
      <c r="J17" s="39">
        <v>398314</v>
      </c>
      <c r="K17" s="39">
        <v>334626</v>
      </c>
      <c r="L17" s="39">
        <v>293950</v>
      </c>
      <c r="M17" s="39">
        <v>238993</v>
      </c>
      <c r="N17" s="39">
        <v>406125</v>
      </c>
      <c r="O17" s="49">
        <f>128709+185589</f>
        <v>314298</v>
      </c>
      <c r="P17" s="1">
        <f>173557+56931</f>
        <v>230488</v>
      </c>
      <c r="Q17" s="1"/>
      <c r="R17" s="56">
        <f>SUM(B17:O17)</f>
        <v>9190004</v>
      </c>
      <c r="S17" s="56">
        <f>AVERAGE(B17:O17)</f>
        <v>656428.85714285716</v>
      </c>
      <c r="U17">
        <f t="shared" si="2"/>
        <v>0</v>
      </c>
      <c r="V17" s="71" t="s">
        <v>66</v>
      </c>
    </row>
    <row r="18" spans="1:22" x14ac:dyDescent="0.35">
      <c r="A18" s="5" t="s">
        <v>9</v>
      </c>
      <c r="B18" s="39">
        <v>65809541</v>
      </c>
      <c r="C18" s="39">
        <v>65567650</v>
      </c>
      <c r="D18" s="39">
        <v>60017641</v>
      </c>
      <c r="E18" s="39">
        <v>56911827</v>
      </c>
      <c r="F18" s="39">
        <v>52802726</v>
      </c>
      <c r="G18" s="39">
        <v>52783926</v>
      </c>
      <c r="H18" s="39">
        <v>51245053</v>
      </c>
      <c r="I18" s="39">
        <v>50398948</v>
      </c>
      <c r="J18" s="39">
        <v>53675817</v>
      </c>
      <c r="K18" s="39">
        <v>48842180</v>
      </c>
      <c r="L18" s="39">
        <v>43603317</v>
      </c>
      <c r="M18" s="39">
        <v>39194508</v>
      </c>
      <c r="N18" s="39">
        <v>39081000</v>
      </c>
      <c r="O18" s="49">
        <v>41408485</v>
      </c>
      <c r="P18" s="1">
        <f>31553504+5863341</f>
        <v>37416845</v>
      </c>
      <c r="Q18" s="1"/>
      <c r="R18" s="56">
        <f>SUM(B18:O18)</f>
        <v>721342619</v>
      </c>
      <c r="S18" s="56">
        <f>AVERAGE(B18:O18)</f>
        <v>51524472.785714284</v>
      </c>
      <c r="U18">
        <f t="shared" si="2"/>
        <v>1</v>
      </c>
      <c r="V18" s="70" t="s">
        <v>68</v>
      </c>
    </row>
    <row r="19" spans="1:22" x14ac:dyDescent="0.35">
      <c r="A19" s="5" t="s">
        <v>10</v>
      </c>
      <c r="B19" s="39">
        <v>108240795</v>
      </c>
      <c r="C19" s="39">
        <v>108945466</v>
      </c>
      <c r="D19" s="39">
        <v>102631846</v>
      </c>
      <c r="E19" s="39">
        <v>94493202</v>
      </c>
      <c r="F19" s="39">
        <v>85805325</v>
      </c>
      <c r="G19" s="39">
        <v>81203269</v>
      </c>
      <c r="H19" s="39">
        <v>84159886</v>
      </c>
      <c r="I19" s="39">
        <v>103556888</v>
      </c>
      <c r="J19" s="39">
        <v>105759081</v>
      </c>
      <c r="K19" s="39">
        <v>100478871</v>
      </c>
      <c r="L19" s="39">
        <v>104603391</v>
      </c>
      <c r="M19" s="39">
        <v>104835040</v>
      </c>
      <c r="N19" s="39">
        <v>100262366</v>
      </c>
      <c r="O19" s="49">
        <f>55890331+36371636</f>
        <v>92261967</v>
      </c>
      <c r="P19" s="1">
        <f>48508391+35919635</f>
        <v>84428026</v>
      </c>
      <c r="Q19" s="1"/>
      <c r="R19" s="56">
        <f>SUM(B19:O19)</f>
        <v>1377237393</v>
      </c>
      <c r="S19" s="56">
        <f>AVERAGE(B19:O19)</f>
        <v>98374099.5</v>
      </c>
      <c r="U19">
        <f t="shared" si="2"/>
        <v>0</v>
      </c>
      <c r="V19" s="70" t="s">
        <v>69</v>
      </c>
    </row>
    <row r="20" spans="1:22" x14ac:dyDescent="0.35">
      <c r="A20" s="5" t="s">
        <v>34</v>
      </c>
      <c r="B20" s="39">
        <v>131349</v>
      </c>
      <c r="C20" s="39">
        <v>188561</v>
      </c>
      <c r="D20" s="39">
        <v>163799</v>
      </c>
      <c r="E20" s="39">
        <v>178443</v>
      </c>
      <c r="F20" s="39">
        <v>334501</v>
      </c>
      <c r="G20" s="39">
        <v>270227</v>
      </c>
      <c r="H20" s="39">
        <v>179918</v>
      </c>
      <c r="I20" s="39">
        <v>284311</v>
      </c>
      <c r="J20" s="39">
        <v>254496</v>
      </c>
      <c r="K20" s="39">
        <v>202935</v>
      </c>
      <c r="L20" s="39">
        <v>262699</v>
      </c>
      <c r="M20" s="1">
        <v>204156</v>
      </c>
      <c r="N20" s="1">
        <v>185932</v>
      </c>
      <c r="O20" s="49">
        <v>189056</v>
      </c>
      <c r="P20" s="1">
        <v>269557</v>
      </c>
      <c r="Q20" s="1"/>
      <c r="R20" s="56">
        <f>SUM(B20:P20)</f>
        <v>3299940</v>
      </c>
      <c r="S20" s="56">
        <f>AVERAGE(B20:P20)</f>
        <v>219996</v>
      </c>
      <c r="U20">
        <f t="shared" si="2"/>
        <v>0</v>
      </c>
      <c r="V20" s="69" t="s">
        <v>26</v>
      </c>
    </row>
    <row r="21" spans="1:22" x14ac:dyDescent="0.35">
      <c r="A21" s="5" t="s">
        <v>32</v>
      </c>
      <c r="B21" s="39">
        <v>1311470</v>
      </c>
      <c r="C21" s="39">
        <v>872103</v>
      </c>
      <c r="D21" s="39">
        <v>697872</v>
      </c>
      <c r="E21" s="39">
        <v>529022</v>
      </c>
      <c r="F21" s="39">
        <v>630684</v>
      </c>
      <c r="G21" s="39">
        <v>537759</v>
      </c>
      <c r="H21" s="39">
        <v>565530</v>
      </c>
      <c r="I21" s="39">
        <v>570673</v>
      </c>
      <c r="J21" s="39">
        <v>500020</v>
      </c>
      <c r="K21" s="39">
        <v>443295</v>
      </c>
      <c r="L21" s="39">
        <v>361296</v>
      </c>
      <c r="M21" s="39">
        <v>408014</v>
      </c>
      <c r="N21" s="39">
        <v>404151</v>
      </c>
      <c r="O21" s="49">
        <f>203762+75217</f>
        <v>278979</v>
      </c>
      <c r="P21" s="1">
        <f>190228+66093</f>
        <v>256321</v>
      </c>
      <c r="Q21" s="1"/>
      <c r="R21" s="56">
        <f>SUM(B21:O21)</f>
        <v>8110868</v>
      </c>
      <c r="S21" s="56">
        <f>AVERAGE(B21:O21)</f>
        <v>579347.71428571432</v>
      </c>
      <c r="U21">
        <f t="shared" si="2"/>
        <v>0</v>
      </c>
      <c r="V21" s="69" t="s">
        <v>28</v>
      </c>
    </row>
    <row r="22" spans="1:22" x14ac:dyDescent="0.35">
      <c r="A22" s="5" t="s">
        <v>11</v>
      </c>
      <c r="B22" s="39">
        <v>58388</v>
      </c>
      <c r="C22" s="39">
        <v>49519</v>
      </c>
      <c r="D22" s="39">
        <v>45031</v>
      </c>
      <c r="E22" s="39">
        <v>39323</v>
      </c>
      <c r="F22" s="39">
        <v>89654</v>
      </c>
      <c r="G22" s="39">
        <v>127858</v>
      </c>
      <c r="H22" s="39">
        <v>122640</v>
      </c>
      <c r="I22" s="39">
        <v>93317</v>
      </c>
      <c r="J22" s="39">
        <v>82439</v>
      </c>
      <c r="K22" s="39">
        <v>86692</v>
      </c>
      <c r="L22" s="39">
        <v>113042</v>
      </c>
      <c r="M22" s="1">
        <v>69897</v>
      </c>
      <c r="N22" s="1">
        <v>62652</v>
      </c>
      <c r="O22" s="49">
        <v>6149</v>
      </c>
      <c r="P22" s="1">
        <v>0</v>
      </c>
      <c r="Q22" s="1"/>
      <c r="R22" s="56">
        <f>SUM(B22:P22)</f>
        <v>1046601</v>
      </c>
      <c r="S22" s="56">
        <f>AVERAGE(B22:P22)</f>
        <v>69773.399999999994</v>
      </c>
      <c r="U22">
        <f t="shared" si="2"/>
        <v>0</v>
      </c>
      <c r="V22" s="69" t="s">
        <v>30</v>
      </c>
    </row>
    <row r="23" spans="1:22" ht="18" customHeight="1" x14ac:dyDescent="0.35">
      <c r="A23" s="5" t="s">
        <v>12</v>
      </c>
      <c r="B23" s="39">
        <v>1480705</v>
      </c>
      <c r="C23" s="39">
        <v>4374497</v>
      </c>
      <c r="D23" s="39">
        <v>5703520</v>
      </c>
      <c r="E23" s="39">
        <v>4421872</v>
      </c>
      <c r="F23" s="39">
        <v>5085292</v>
      </c>
      <c r="G23" s="39">
        <v>12595347</v>
      </c>
      <c r="H23" s="39">
        <v>31836040</v>
      </c>
      <c r="I23" s="39">
        <v>70320645</v>
      </c>
      <c r="J23" s="39">
        <v>114697275</v>
      </c>
      <c r="K23" s="39">
        <v>140846532</v>
      </c>
      <c r="L23" s="39">
        <v>177224204</v>
      </c>
      <c r="M23" s="39">
        <v>242998033</v>
      </c>
      <c r="N23" s="39">
        <v>347623344</v>
      </c>
      <c r="O23" s="49">
        <f>2133976+402566199</f>
        <v>404700175</v>
      </c>
      <c r="P23" s="1">
        <f>2150162+424983995</f>
        <v>427134157</v>
      </c>
      <c r="Q23" s="1"/>
      <c r="R23" s="56">
        <f>SUM(B23:O23)</f>
        <v>1563907481</v>
      </c>
      <c r="S23" s="56">
        <f>AVERAGE(B23:O23)</f>
        <v>111707677.21428572</v>
      </c>
      <c r="U23">
        <f t="shared" si="2"/>
        <v>0</v>
      </c>
      <c r="V23" s="69" t="s">
        <v>35</v>
      </c>
    </row>
    <row r="24" spans="1:22" x14ac:dyDescent="0.35">
      <c r="A24" s="5" t="s">
        <v>14</v>
      </c>
      <c r="B24" s="39">
        <v>2474609</v>
      </c>
      <c r="C24" s="39">
        <v>2456769</v>
      </c>
      <c r="D24" s="39">
        <v>2333132</v>
      </c>
      <c r="E24" s="39">
        <v>2217234</v>
      </c>
      <c r="F24" s="39">
        <v>2080229</v>
      </c>
      <c r="G24" s="39">
        <v>2067441</v>
      </c>
      <c r="H24" s="39">
        <v>2210789</v>
      </c>
      <c r="I24" s="39">
        <v>2269299</v>
      </c>
      <c r="J24" s="39">
        <v>1998030</v>
      </c>
      <c r="K24" s="39">
        <v>1779621</v>
      </c>
      <c r="L24" s="39">
        <v>1666176</v>
      </c>
      <c r="M24" s="39">
        <v>1448629</v>
      </c>
      <c r="N24" s="39">
        <v>1222436</v>
      </c>
      <c r="O24" s="49">
        <v>1301633</v>
      </c>
      <c r="P24" s="66" t="s">
        <v>130</v>
      </c>
      <c r="Q24" s="1"/>
      <c r="R24" s="56">
        <f>SUM(B24:O24)</f>
        <v>27526027</v>
      </c>
      <c r="S24" s="56">
        <f>AVERAGE(B24:O24)</f>
        <v>1966144.7857142857</v>
      </c>
      <c r="U24">
        <f t="shared" si="2"/>
        <v>1</v>
      </c>
      <c r="V24" s="69" t="s">
        <v>36</v>
      </c>
    </row>
    <row r="25" spans="1:22" x14ac:dyDescent="0.35">
      <c r="A25" s="5" t="s">
        <v>15</v>
      </c>
      <c r="B25" s="39">
        <v>119902</v>
      </c>
      <c r="C25" s="39">
        <v>119104</v>
      </c>
      <c r="D25" s="39">
        <v>69855</v>
      </c>
      <c r="E25" s="39">
        <v>63118</v>
      </c>
      <c r="F25" s="39">
        <v>18632</v>
      </c>
      <c r="G25" s="39">
        <v>4346</v>
      </c>
      <c r="H25" s="39">
        <v>4580</v>
      </c>
      <c r="I25" s="39">
        <v>7600</v>
      </c>
      <c r="J25" s="39">
        <v>19213</v>
      </c>
      <c r="K25" s="39">
        <v>18976</v>
      </c>
      <c r="L25" s="39">
        <v>18743</v>
      </c>
      <c r="M25" s="1">
        <v>18261</v>
      </c>
      <c r="N25" s="1">
        <v>16347</v>
      </c>
      <c r="O25" s="49">
        <v>21246</v>
      </c>
      <c r="P25" s="1">
        <v>20903</v>
      </c>
      <c r="Q25" s="1"/>
      <c r="R25" s="56">
        <f>SUM(B25:P25)</f>
        <v>540826</v>
      </c>
      <c r="S25" s="56">
        <f>AVERAGE(B25:P25)</f>
        <v>36055.066666666666</v>
      </c>
      <c r="U25">
        <f t="shared" si="2"/>
        <v>0</v>
      </c>
      <c r="V25" s="69" t="s">
        <v>37</v>
      </c>
    </row>
    <row r="26" spans="1:22" x14ac:dyDescent="0.35">
      <c r="A26" s="5" t="s">
        <v>24</v>
      </c>
      <c r="B26" s="39">
        <v>1293705</v>
      </c>
      <c r="C26" s="39">
        <v>1485485</v>
      </c>
      <c r="D26" s="39">
        <v>1312456</v>
      </c>
      <c r="E26" s="39">
        <v>1292301</v>
      </c>
      <c r="F26" s="39">
        <v>1839580</v>
      </c>
      <c r="G26" s="39">
        <v>1676529</v>
      </c>
      <c r="H26" s="39">
        <v>1118341</v>
      </c>
      <c r="I26" s="39">
        <v>1363089</v>
      </c>
      <c r="J26" s="39">
        <v>1396460</v>
      </c>
      <c r="K26" s="39">
        <v>1327138</v>
      </c>
      <c r="L26" s="39">
        <v>1272434</v>
      </c>
      <c r="M26" s="1">
        <v>1747109</v>
      </c>
      <c r="N26" s="1">
        <v>1393889</v>
      </c>
      <c r="O26" s="49">
        <v>1121877</v>
      </c>
      <c r="P26" s="1">
        <v>2259425</v>
      </c>
      <c r="Q26" s="1"/>
      <c r="R26" s="56">
        <f>SUM(B26:P26)</f>
        <v>21899818</v>
      </c>
      <c r="S26" s="56">
        <f>AVERAGE(B26:P26)</f>
        <v>1459987.8666666667</v>
      </c>
      <c r="U26">
        <f t="shared" si="2"/>
        <v>0</v>
      </c>
      <c r="V26" s="69" t="s">
        <v>38</v>
      </c>
    </row>
    <row r="27" spans="1:22" x14ac:dyDescent="0.35">
      <c r="A27" s="5" t="s">
        <v>16</v>
      </c>
      <c r="B27" s="39">
        <v>39368125</v>
      </c>
      <c r="C27" s="39">
        <v>42472580</v>
      </c>
      <c r="D27" s="39">
        <v>45182794</v>
      </c>
      <c r="E27" s="39">
        <v>49435434</v>
      </c>
      <c r="F27" s="39">
        <v>53829983</v>
      </c>
      <c r="G27" s="39">
        <v>56125456</v>
      </c>
      <c r="H27" s="39">
        <v>63154282</v>
      </c>
      <c r="I27" s="39">
        <v>71821089</v>
      </c>
      <c r="J27" s="39">
        <v>69847751</v>
      </c>
      <c r="K27" s="39">
        <v>63668686</v>
      </c>
      <c r="L27" s="39">
        <v>58797049</v>
      </c>
      <c r="M27" s="39">
        <v>51936548</v>
      </c>
      <c r="N27" s="39">
        <v>50098535</v>
      </c>
      <c r="O27" s="49">
        <v>41009436</v>
      </c>
      <c r="P27" s="1">
        <f>2246708+33922220</f>
        <v>36168928</v>
      </c>
      <c r="Q27" s="1"/>
      <c r="R27" s="56">
        <f>SUM(B27:O27)</f>
        <v>756747748</v>
      </c>
      <c r="S27" s="56">
        <f>AVERAGE(B27:O27)</f>
        <v>54053410.571428575</v>
      </c>
      <c r="U27">
        <f t="shared" si="2"/>
        <v>1</v>
      </c>
      <c r="V27" s="69" t="s">
        <v>39</v>
      </c>
    </row>
    <row r="28" spans="1:22" x14ac:dyDescent="0.35">
      <c r="A28" s="5" t="s">
        <v>18</v>
      </c>
      <c r="B28" s="39">
        <v>1025049</v>
      </c>
      <c r="C28" s="39">
        <v>1501848</v>
      </c>
      <c r="D28" s="39">
        <v>1979977</v>
      </c>
      <c r="E28" s="39">
        <v>2194759</v>
      </c>
      <c r="F28" s="39">
        <v>2203058</v>
      </c>
      <c r="G28" s="39">
        <v>1812720</v>
      </c>
      <c r="H28" s="39">
        <v>1746376</v>
      </c>
      <c r="I28" s="39">
        <v>1640282</v>
      </c>
      <c r="J28" s="39">
        <v>1630824</v>
      </c>
      <c r="K28" s="39">
        <v>1212733</v>
      </c>
      <c r="L28" s="39">
        <v>945716</v>
      </c>
      <c r="M28" s="39">
        <v>987495</v>
      </c>
      <c r="N28" s="39">
        <v>1029037</v>
      </c>
      <c r="O28" s="49">
        <f>2394271+7511</f>
        <v>2401782</v>
      </c>
      <c r="P28" s="1">
        <f>3204524+9067</f>
        <v>3213591</v>
      </c>
      <c r="Q28" s="1"/>
      <c r="R28" s="56">
        <f>SUM(B28:O28)</f>
        <v>22311656</v>
      </c>
      <c r="S28" s="56">
        <f>AVERAGE(B28:O28)</f>
        <v>1593689.7142857143</v>
      </c>
      <c r="U28">
        <f t="shared" si="2"/>
        <v>0</v>
      </c>
      <c r="V28" s="69" t="s">
        <v>40</v>
      </c>
    </row>
    <row r="29" spans="1:22" x14ac:dyDescent="0.35">
      <c r="A29" s="5" t="s">
        <v>59</v>
      </c>
      <c r="B29" s="39">
        <v>416411</v>
      </c>
      <c r="C29" s="39">
        <v>418666</v>
      </c>
      <c r="D29" s="39">
        <v>433421</v>
      </c>
      <c r="E29" s="39">
        <v>453504</v>
      </c>
      <c r="F29" s="39">
        <v>441898</v>
      </c>
      <c r="G29" s="39">
        <v>883297</v>
      </c>
      <c r="H29" s="39">
        <v>1411576</v>
      </c>
      <c r="I29" s="39">
        <v>2668980</v>
      </c>
      <c r="J29" s="39">
        <v>2803892</v>
      </c>
      <c r="K29" s="39">
        <v>2656694</v>
      </c>
      <c r="L29" s="39">
        <v>2917760</v>
      </c>
      <c r="M29" s="1">
        <v>3403181</v>
      </c>
      <c r="N29" s="1">
        <v>3516474</v>
      </c>
      <c r="O29" s="49">
        <v>2216423</v>
      </c>
      <c r="P29" s="1">
        <v>1466453</v>
      </c>
      <c r="Q29" s="1"/>
      <c r="R29" s="56">
        <f>SUM(B29:P29)</f>
        <v>26108630</v>
      </c>
      <c r="S29" s="56">
        <f>AVERAGE(B29:P29)</f>
        <v>1740575.3333333333</v>
      </c>
      <c r="U29">
        <f t="shared" si="2"/>
        <v>0</v>
      </c>
      <c r="V29" s="69" t="s">
        <v>41</v>
      </c>
    </row>
    <row r="30" spans="1:22" x14ac:dyDescent="0.35">
      <c r="A30" s="5" t="s">
        <v>20</v>
      </c>
      <c r="B30" s="39">
        <v>36250108</v>
      </c>
      <c r="C30" s="39">
        <v>35424638</v>
      </c>
      <c r="D30" s="39">
        <v>34146378</v>
      </c>
      <c r="E30" s="39">
        <v>32307556</v>
      </c>
      <c r="F30" s="39">
        <v>29935323</v>
      </c>
      <c r="G30" s="39">
        <v>28974785</v>
      </c>
      <c r="H30" s="39">
        <v>26943260</v>
      </c>
      <c r="I30" s="39">
        <v>27359609</v>
      </c>
      <c r="J30" s="39">
        <v>26836805</v>
      </c>
      <c r="K30" s="39">
        <v>23885919</v>
      </c>
      <c r="L30" s="39">
        <v>22545965</v>
      </c>
      <c r="M30" s="39">
        <v>20817968</v>
      </c>
      <c r="N30" s="39">
        <v>21412928</v>
      </c>
      <c r="O30" s="49">
        <f>20336369+234767</f>
        <v>20571136</v>
      </c>
      <c r="P30" s="1">
        <f>16254625+186888</f>
        <v>16441513</v>
      </c>
      <c r="Q30" s="1"/>
      <c r="R30" s="56">
        <f>SUM(B30:O30)</f>
        <v>387412378</v>
      </c>
      <c r="S30" s="56">
        <f>AVERAGE(B30:O30)</f>
        <v>27672312.714285713</v>
      </c>
      <c r="U30">
        <f t="shared" si="2"/>
        <v>1</v>
      </c>
      <c r="V30" s="69" t="s">
        <v>42</v>
      </c>
    </row>
    <row r="31" spans="1:22" x14ac:dyDescent="0.35">
      <c r="A31" s="5" t="s">
        <v>21</v>
      </c>
      <c r="B31" s="39">
        <v>754561</v>
      </c>
      <c r="C31" s="39">
        <v>759697</v>
      </c>
      <c r="D31" s="39">
        <v>686909</v>
      </c>
      <c r="E31" s="39">
        <v>581077</v>
      </c>
      <c r="F31" s="39">
        <v>571530</v>
      </c>
      <c r="G31" s="39">
        <v>492386</v>
      </c>
      <c r="H31" s="39">
        <v>514426</v>
      </c>
      <c r="I31" s="39">
        <v>486137</v>
      </c>
      <c r="J31" s="39">
        <v>433863</v>
      </c>
      <c r="K31" s="39">
        <v>567784</v>
      </c>
      <c r="L31" s="39">
        <v>546330</v>
      </c>
      <c r="M31" s="1">
        <v>518121</v>
      </c>
      <c r="N31" s="1">
        <v>445483</v>
      </c>
      <c r="O31" s="49">
        <v>249423</v>
      </c>
      <c r="P31" s="1">
        <v>2766447</v>
      </c>
      <c r="Q31" s="1"/>
      <c r="R31" s="56">
        <f>SUM(B31:P31)</f>
        <v>10374174</v>
      </c>
      <c r="S31" s="56">
        <f>AVERAGE(B31:P31)</f>
        <v>691611.6</v>
      </c>
      <c r="U31">
        <f t="shared" si="2"/>
        <v>0</v>
      </c>
      <c r="V31" s="69" t="s">
        <v>45</v>
      </c>
    </row>
    <row r="32" spans="1:22" x14ac:dyDescent="0.35">
      <c r="A32" s="5" t="s">
        <v>22</v>
      </c>
      <c r="B32" s="39">
        <v>13124494</v>
      </c>
      <c r="C32" s="39">
        <v>12830994</v>
      </c>
      <c r="D32" s="39">
        <v>13374871</v>
      </c>
      <c r="E32" s="39">
        <v>16379854</v>
      </c>
      <c r="F32" s="39">
        <v>28885902</v>
      </c>
      <c r="G32" s="39">
        <v>52471762</v>
      </c>
      <c r="H32" s="39">
        <v>74427874</v>
      </c>
      <c r="I32" s="39">
        <v>94137601</v>
      </c>
      <c r="J32" s="39">
        <v>107979262</v>
      </c>
      <c r="K32" s="39">
        <v>107746933</v>
      </c>
      <c r="L32" s="39">
        <v>114611735</v>
      </c>
      <c r="M32" s="39">
        <v>135146628</v>
      </c>
      <c r="N32" s="39">
        <v>170876163</v>
      </c>
      <c r="O32" s="49">
        <f>208548450+431718</f>
        <v>208980168</v>
      </c>
      <c r="P32" s="1">
        <f>205009061+508342</f>
        <v>205517403</v>
      </c>
      <c r="Q32" s="1"/>
      <c r="R32" s="56">
        <f>SUM(B32:O32)</f>
        <v>1150974241</v>
      </c>
      <c r="S32" s="56">
        <f>AVERAGE(B32:O32)</f>
        <v>82212445.785714284</v>
      </c>
      <c r="U32">
        <f t="shared" si="2"/>
        <v>1</v>
      </c>
      <c r="V32" s="69" t="s">
        <v>47</v>
      </c>
    </row>
    <row r="33" spans="1:22" x14ac:dyDescent="0.35">
      <c r="A33" s="5" t="s">
        <v>25</v>
      </c>
      <c r="B33" s="39">
        <v>9611295</v>
      </c>
      <c r="C33" s="39">
        <v>9203749</v>
      </c>
      <c r="D33" s="39">
        <v>8378771</v>
      </c>
      <c r="E33" s="39">
        <v>10599540</v>
      </c>
      <c r="F33" s="39">
        <v>11238191</v>
      </c>
      <c r="G33" s="39">
        <v>9066017</v>
      </c>
      <c r="H33" s="39">
        <v>9120945</v>
      </c>
      <c r="I33" s="39">
        <v>8056859</v>
      </c>
      <c r="J33" s="39">
        <v>8404029</v>
      </c>
      <c r="K33" s="39">
        <v>7783444</v>
      </c>
      <c r="L33" s="39">
        <v>8098434</v>
      </c>
      <c r="M33" s="39">
        <v>6817738</v>
      </c>
      <c r="N33" s="39">
        <v>11477886</v>
      </c>
      <c r="O33" s="49">
        <f>5801537+17014</f>
        <v>5818551</v>
      </c>
      <c r="P33" s="1">
        <f>5625529+17812</f>
        <v>5643341</v>
      </c>
      <c r="Q33" s="1"/>
      <c r="R33" s="56">
        <f>SUM(B33:O33)</f>
        <v>123675449</v>
      </c>
      <c r="S33" s="56">
        <f>AVERAGE(B33:O33)</f>
        <v>8833960.6428571437</v>
      </c>
      <c r="U33">
        <f t="shared" si="2"/>
        <v>0</v>
      </c>
      <c r="V33" s="69" t="s">
        <v>51</v>
      </c>
    </row>
    <row r="34" spans="1:22" x14ac:dyDescent="0.35">
      <c r="A34" s="5" t="s">
        <v>26</v>
      </c>
      <c r="B34" s="39">
        <v>6633243</v>
      </c>
      <c r="C34" s="39">
        <v>6752985</v>
      </c>
      <c r="D34" s="39">
        <v>6569156</v>
      </c>
      <c r="E34" s="39">
        <v>8238961</v>
      </c>
      <c r="F34" s="39">
        <v>12823581</v>
      </c>
      <c r="G34" s="39">
        <v>21344085</v>
      </c>
      <c r="H34" s="39">
        <v>28300503</v>
      </c>
      <c r="I34" s="39">
        <v>38298056</v>
      </c>
      <c r="J34" s="39">
        <v>42220731</v>
      </c>
      <c r="K34" s="39">
        <v>43141425</v>
      </c>
      <c r="L34" s="39">
        <v>50353285</v>
      </c>
      <c r="M34" s="39">
        <v>84325563</v>
      </c>
      <c r="N34" s="39">
        <v>124463257</v>
      </c>
      <c r="O34" s="49">
        <f>182156274+152093</f>
        <v>182308367</v>
      </c>
      <c r="P34" s="1">
        <f>230228062+191095</f>
        <v>230419157</v>
      </c>
      <c r="Q34" s="1"/>
      <c r="R34" s="56">
        <f>SUM(B34:O34)</f>
        <v>655773198</v>
      </c>
      <c r="S34" s="56">
        <f>AVERAGE(B34:O34)</f>
        <v>46840942.714285716</v>
      </c>
      <c r="U34">
        <f t="shared" si="2"/>
        <v>1</v>
      </c>
      <c r="V34" s="69" t="s">
        <v>52</v>
      </c>
    </row>
    <row r="35" spans="1:22" x14ac:dyDescent="0.35">
      <c r="A35" s="5" t="s">
        <v>8</v>
      </c>
      <c r="B35" s="39">
        <v>6525804</v>
      </c>
      <c r="C35" s="39">
        <v>6920300</v>
      </c>
      <c r="D35" s="39">
        <v>6419068</v>
      </c>
      <c r="E35" s="39">
        <v>4922949</v>
      </c>
      <c r="F35" s="39">
        <v>3667075</v>
      </c>
      <c r="G35" s="39">
        <v>3862802</v>
      </c>
      <c r="H35" s="39">
        <v>3571566</v>
      </c>
      <c r="I35" s="39">
        <v>4201093</v>
      </c>
      <c r="J35" s="39">
        <v>4190023</v>
      </c>
      <c r="K35" s="39">
        <v>3540119</v>
      </c>
      <c r="L35" s="39">
        <v>3369430</v>
      </c>
      <c r="M35" s="39">
        <v>2904871</v>
      </c>
      <c r="N35" s="39">
        <v>2603451</v>
      </c>
      <c r="O35" s="49">
        <f>8885+1811884</f>
        <v>1820769</v>
      </c>
      <c r="P35" s="1">
        <f>16016+1716710</f>
        <v>1732726</v>
      </c>
      <c r="Q35" s="1"/>
      <c r="R35" s="56">
        <f>SUM(B35:O35)</f>
        <v>58519320</v>
      </c>
      <c r="S35" s="56">
        <f>AVERAGE(B35:O35)</f>
        <v>4179951.4285714286</v>
      </c>
      <c r="U35">
        <f t="shared" si="2"/>
        <v>0</v>
      </c>
      <c r="V35" s="69" t="s">
        <v>54</v>
      </c>
    </row>
    <row r="36" spans="1:22" x14ac:dyDescent="0.35">
      <c r="A36" s="5" t="s">
        <v>28</v>
      </c>
      <c r="B36" s="39">
        <v>14917595</v>
      </c>
      <c r="C36" s="39">
        <v>15328672</v>
      </c>
      <c r="D36" s="39">
        <v>15368734</v>
      </c>
      <c r="E36" s="39">
        <v>15093883</v>
      </c>
      <c r="F36" s="39">
        <v>17637114</v>
      </c>
      <c r="G36" s="39">
        <v>27434442</v>
      </c>
      <c r="H36" s="39">
        <v>46433114</v>
      </c>
      <c r="I36" s="39">
        <v>80115290</v>
      </c>
      <c r="J36" s="39">
        <v>108177201</v>
      </c>
      <c r="K36" s="39">
        <v>107796264</v>
      </c>
      <c r="L36" s="39">
        <v>111564393</v>
      </c>
      <c r="M36" s="39">
        <v>110550561</v>
      </c>
      <c r="N36" s="39">
        <v>126553332</v>
      </c>
      <c r="O36" s="49">
        <f>138901371</f>
        <v>138901371</v>
      </c>
      <c r="P36" s="1">
        <f>126978734+916686</f>
        <v>127895420</v>
      </c>
      <c r="Q36" s="1"/>
      <c r="R36" s="56">
        <f>SUM(B36:O36)</f>
        <v>935871966</v>
      </c>
      <c r="S36" s="56">
        <f>AVERAGE(B36:O36)</f>
        <v>66847997.571428575</v>
      </c>
      <c r="U36">
        <f t="shared" si="2"/>
        <v>0</v>
      </c>
      <c r="V36" s="69" t="s">
        <v>55</v>
      </c>
    </row>
    <row r="37" spans="1:22" x14ac:dyDescent="0.35">
      <c r="A37" s="5" t="s">
        <v>30</v>
      </c>
      <c r="B37" s="39">
        <v>7704897</v>
      </c>
      <c r="C37" s="39">
        <v>7239253</v>
      </c>
      <c r="D37" s="39">
        <v>6222853</v>
      </c>
      <c r="E37" s="39">
        <v>7116105</v>
      </c>
      <c r="F37" s="39">
        <v>10027642</v>
      </c>
      <c r="G37" s="39">
        <v>6938831</v>
      </c>
      <c r="H37" s="39">
        <v>6691040</v>
      </c>
      <c r="I37" s="39">
        <v>6943222</v>
      </c>
      <c r="J37" s="39">
        <v>6645001</v>
      </c>
      <c r="K37" s="39">
        <v>5232472</v>
      </c>
      <c r="L37" s="39">
        <v>6373952</v>
      </c>
      <c r="M37" s="1">
        <v>5633715</v>
      </c>
      <c r="N37" s="1">
        <v>6751008</v>
      </c>
      <c r="O37" s="49">
        <v>5791853</v>
      </c>
      <c r="P37" s="1">
        <v>4951625</v>
      </c>
      <c r="Q37" s="1"/>
      <c r="R37" s="56">
        <f>SUM(B37:P37)</f>
        <v>100263469</v>
      </c>
      <c r="S37" s="56">
        <f>AVERAGE(B37:P37)</f>
        <v>6684231.2666666666</v>
      </c>
      <c r="U37">
        <f t="shared" si="2"/>
        <v>0</v>
      </c>
      <c r="V37" s="69" t="s">
        <v>56</v>
      </c>
    </row>
    <row r="38" spans="1:22" x14ac:dyDescent="0.35">
      <c r="A38" s="5" t="s">
        <v>67</v>
      </c>
      <c r="B38" s="39">
        <v>15702353</v>
      </c>
      <c r="C38" s="39">
        <v>14750860</v>
      </c>
      <c r="D38" s="39">
        <v>12409337</v>
      </c>
      <c r="E38" s="39">
        <v>10620939</v>
      </c>
      <c r="F38" s="39">
        <v>9166536</v>
      </c>
      <c r="G38" s="39">
        <v>7724249</v>
      </c>
      <c r="H38" s="39">
        <v>6999651</v>
      </c>
      <c r="I38" s="39">
        <v>6581945</v>
      </c>
      <c r="J38" s="39">
        <v>6261050</v>
      </c>
      <c r="K38" s="39">
        <v>5784952</v>
      </c>
      <c r="L38" s="39">
        <v>5183943</v>
      </c>
      <c r="M38" s="39">
        <v>4378828</v>
      </c>
      <c r="N38" s="39">
        <v>3010689</v>
      </c>
      <c r="O38" s="49">
        <v>2850460</v>
      </c>
      <c r="P38" s="1">
        <v>3431966</v>
      </c>
      <c r="R38" s="56">
        <f>SUM(B38:P38)</f>
        <v>114857758</v>
      </c>
      <c r="S38" s="56">
        <f>AVERAGE(B38:P38)</f>
        <v>7657183.8666666662</v>
      </c>
      <c r="U38">
        <f t="shared" si="2"/>
        <v>0</v>
      </c>
      <c r="V38" s="69" t="s">
        <v>58</v>
      </c>
    </row>
    <row r="39" spans="1:22" x14ac:dyDescent="0.35">
      <c r="A39" s="5" t="s">
        <v>35</v>
      </c>
      <c r="B39" s="39">
        <v>125458906</v>
      </c>
      <c r="C39" s="39">
        <v>108904455</v>
      </c>
      <c r="D39" s="39">
        <v>106395162</v>
      </c>
      <c r="E39" s="39">
        <v>81368201</v>
      </c>
      <c r="F39" s="39">
        <v>60461577</v>
      </c>
      <c r="G39" s="39">
        <v>54988651</v>
      </c>
      <c r="H39" s="39">
        <v>68498377</v>
      </c>
      <c r="I39" s="39">
        <v>92809163</v>
      </c>
      <c r="J39" s="39">
        <v>121199226</v>
      </c>
      <c r="K39" s="39">
        <v>141797954</v>
      </c>
      <c r="L39" s="39">
        <v>196968022</v>
      </c>
      <c r="M39" s="39">
        <v>304544835</v>
      </c>
      <c r="N39" s="39">
        <v>365906339</v>
      </c>
      <c r="O39" s="49">
        <v>452990550</v>
      </c>
      <c r="P39" s="1">
        <f>187323709+294362809</f>
        <v>481686518</v>
      </c>
      <c r="Q39" s="1"/>
      <c r="R39" s="56">
        <f>SUM(B39:O39)</f>
        <v>2282291418</v>
      </c>
      <c r="S39" s="56">
        <f>AVERAGE(B39:O39)</f>
        <v>163020815.57142857</v>
      </c>
      <c r="U39">
        <f t="shared" si="2"/>
        <v>1</v>
      </c>
      <c r="V39" s="69" t="s">
        <v>60</v>
      </c>
    </row>
    <row r="40" spans="1:22" x14ac:dyDescent="0.35">
      <c r="A40" s="5" t="s">
        <v>17</v>
      </c>
      <c r="B40" s="39">
        <v>17200731</v>
      </c>
      <c r="C40" s="39">
        <v>16793858</v>
      </c>
      <c r="D40" s="39">
        <v>13611108</v>
      </c>
      <c r="E40" s="39">
        <v>12709062</v>
      </c>
      <c r="F40" s="39">
        <v>10932254</v>
      </c>
      <c r="G40" s="39">
        <v>9763857</v>
      </c>
      <c r="H40" s="39">
        <v>8597503</v>
      </c>
      <c r="I40" s="39">
        <v>7624057</v>
      </c>
      <c r="J40" s="39">
        <v>6905130</v>
      </c>
      <c r="K40" s="39">
        <v>6155206</v>
      </c>
      <c r="L40" s="39">
        <v>5766615</v>
      </c>
      <c r="M40" s="39">
        <v>5362338</v>
      </c>
      <c r="N40" s="39">
        <v>2630641</v>
      </c>
      <c r="O40" s="49">
        <v>1855697</v>
      </c>
      <c r="P40" s="1">
        <v>3046502</v>
      </c>
      <c r="R40" s="56">
        <f>SUM(B40:P40)</f>
        <v>128954559</v>
      </c>
      <c r="S40" s="56">
        <f>AVERAGE(B40:P40)</f>
        <v>8596970.5999999996</v>
      </c>
      <c r="U40">
        <f t="shared" si="2"/>
        <v>0</v>
      </c>
      <c r="V40" s="69" t="s">
        <v>62</v>
      </c>
    </row>
    <row r="41" spans="1:22" x14ac:dyDescent="0.35">
      <c r="A41" s="5" t="s">
        <v>23</v>
      </c>
      <c r="B41" s="1">
        <v>13832765</v>
      </c>
      <c r="C41" s="1">
        <v>12699491</v>
      </c>
      <c r="D41" s="1">
        <v>11729885</v>
      </c>
      <c r="E41" s="1">
        <v>10576954</v>
      </c>
      <c r="F41" s="1">
        <v>10219645</v>
      </c>
      <c r="G41" s="1">
        <v>9834718</v>
      </c>
      <c r="H41" s="1">
        <v>8990181</v>
      </c>
      <c r="I41" s="1">
        <v>9089836</v>
      </c>
      <c r="J41" s="1">
        <v>8404448</v>
      </c>
      <c r="K41" s="1">
        <v>7675629</v>
      </c>
      <c r="L41" s="39">
        <v>7996076</v>
      </c>
      <c r="M41" s="39">
        <v>7796507</v>
      </c>
      <c r="N41" s="39">
        <v>7293148</v>
      </c>
      <c r="O41" s="49">
        <f>1318307+5286611</f>
        <v>6604918</v>
      </c>
      <c r="P41" s="1">
        <f>1614195+4647261</f>
        <v>6261456</v>
      </c>
      <c r="Q41" s="1"/>
      <c r="R41" s="56">
        <f>SUM(B41:O41)</f>
        <v>132744201</v>
      </c>
      <c r="S41" s="56">
        <f>AVERAGE(B41:O41)</f>
        <v>9481728.6428571437</v>
      </c>
      <c r="U41">
        <f t="shared" si="2"/>
        <v>0</v>
      </c>
      <c r="V41" s="69" t="s">
        <v>63</v>
      </c>
    </row>
    <row r="42" spans="1:22" x14ac:dyDescent="0.35">
      <c r="A42" s="5" t="s">
        <v>36</v>
      </c>
      <c r="B42" s="39">
        <v>77794</v>
      </c>
      <c r="C42" s="39">
        <v>88858</v>
      </c>
      <c r="D42" s="39">
        <v>102751</v>
      </c>
      <c r="E42" s="39">
        <v>81609</v>
      </c>
      <c r="F42" s="39">
        <v>95241</v>
      </c>
      <c r="G42" s="39">
        <v>85288</v>
      </c>
      <c r="H42" s="39">
        <v>62388</v>
      </c>
      <c r="I42" s="39">
        <v>90290</v>
      </c>
      <c r="J42" s="39">
        <v>95570</v>
      </c>
      <c r="K42" s="39">
        <v>79801</v>
      </c>
      <c r="L42" s="39">
        <v>65181</v>
      </c>
      <c r="M42" s="1">
        <v>83013</v>
      </c>
      <c r="N42" s="1">
        <v>69103</v>
      </c>
      <c r="O42" s="49">
        <v>70477</v>
      </c>
      <c r="P42" s="1">
        <v>122430</v>
      </c>
      <c r="Q42" s="1"/>
      <c r="R42" s="56">
        <f>SUM(B42:P42)</f>
        <v>1269794</v>
      </c>
      <c r="S42" s="56">
        <f>AVERAGE(B42:P42)</f>
        <v>84652.933333333334</v>
      </c>
      <c r="U42">
        <f t="shared" si="2"/>
        <v>0</v>
      </c>
      <c r="V42" s="69" t="s">
        <v>64</v>
      </c>
    </row>
    <row r="43" spans="1:22" x14ac:dyDescent="0.35">
      <c r="A43" s="5" t="s">
        <v>48</v>
      </c>
      <c r="B43" s="39">
        <v>16762563</v>
      </c>
      <c r="C43" s="39">
        <v>15237155</v>
      </c>
      <c r="D43" s="39">
        <v>13489161</v>
      </c>
      <c r="E43" s="39">
        <v>12329855</v>
      </c>
      <c r="F43" s="39">
        <v>11603553</v>
      </c>
      <c r="G43" s="39">
        <v>10634423</v>
      </c>
      <c r="H43" s="39">
        <v>9447185</v>
      </c>
      <c r="I43" s="39">
        <v>9300355</v>
      </c>
      <c r="J43" s="39">
        <v>8848295</v>
      </c>
      <c r="K43" s="39">
        <v>9810440</v>
      </c>
      <c r="L43" s="39">
        <v>8344960</v>
      </c>
      <c r="M43" s="39">
        <v>6366642</v>
      </c>
      <c r="N43" s="39">
        <v>9141817</v>
      </c>
      <c r="O43" s="49">
        <f>3191918+7554504</f>
        <v>10746422</v>
      </c>
      <c r="P43" s="1">
        <f>2581727+7005475</f>
        <v>9587202</v>
      </c>
      <c r="Q43" s="1"/>
      <c r="R43" s="56">
        <f>SUM(B43:O43)</f>
        <v>152062826</v>
      </c>
      <c r="S43" s="56">
        <f>AVERAGE(B43:O43)</f>
        <v>10861630.428571429</v>
      </c>
      <c r="U43">
        <f t="shared" si="2"/>
        <v>0</v>
      </c>
      <c r="V43" s="69" t="s">
        <v>65</v>
      </c>
    </row>
    <row r="44" spans="1:22" x14ac:dyDescent="0.35">
      <c r="A44" s="5" t="s">
        <v>37</v>
      </c>
      <c r="B44" s="39">
        <v>85034</v>
      </c>
      <c r="C44" s="39">
        <v>103606</v>
      </c>
      <c r="D44" s="39">
        <v>97970</v>
      </c>
      <c r="E44" s="39">
        <v>80599</v>
      </c>
      <c r="F44" s="39">
        <v>121393</v>
      </c>
      <c r="G44" s="39">
        <v>222959</v>
      </c>
      <c r="H44" s="39">
        <v>288618</v>
      </c>
      <c r="I44" s="39">
        <v>196164</v>
      </c>
      <c r="J44" s="39">
        <v>137820</v>
      </c>
      <c r="K44" s="39">
        <v>118737</v>
      </c>
      <c r="L44" s="39">
        <v>107037</v>
      </c>
      <c r="M44" s="1">
        <v>113534</v>
      </c>
      <c r="N44" s="1">
        <v>110182</v>
      </c>
      <c r="O44" s="49">
        <v>55944</v>
      </c>
      <c r="P44" s="1">
        <v>48403</v>
      </c>
      <c r="Q44" s="1"/>
      <c r="R44" s="56">
        <f>SUM(B44:P44)</f>
        <v>1888000</v>
      </c>
      <c r="S44" s="56">
        <f>AVERAGE(B44:P44)</f>
        <v>125866.66666666667</v>
      </c>
      <c r="U44">
        <f t="shared" si="2"/>
        <v>0</v>
      </c>
      <c r="V44" s="69" t="s">
        <v>66</v>
      </c>
    </row>
    <row r="45" spans="1:22" x14ac:dyDescent="0.35">
      <c r="A45" s="5" t="s">
        <v>4</v>
      </c>
      <c r="B45" s="39">
        <v>17600647</v>
      </c>
      <c r="C45" s="39">
        <v>16795014</v>
      </c>
      <c r="D45" s="39">
        <v>15060612</v>
      </c>
      <c r="E45" s="39">
        <v>13111607</v>
      </c>
      <c r="F45" s="39">
        <v>13540938</v>
      </c>
      <c r="G45" s="39">
        <v>13386649</v>
      </c>
      <c r="H45" s="39">
        <v>12920014</v>
      </c>
      <c r="I45" s="39">
        <v>12860239</v>
      </c>
      <c r="J45" s="39">
        <v>11390605</v>
      </c>
      <c r="K45" s="39">
        <v>9513958</v>
      </c>
      <c r="L45" s="39">
        <v>8173752</v>
      </c>
      <c r="M45" s="39">
        <v>6845889</v>
      </c>
      <c r="N45" s="39">
        <v>7340633</v>
      </c>
      <c r="O45" s="49">
        <f>379691+7007297</f>
        <v>7386988</v>
      </c>
      <c r="P45" s="1">
        <v>6967276</v>
      </c>
      <c r="Q45" s="1"/>
      <c r="R45" s="56">
        <f>SUM(B45:P45)</f>
        <v>172894821</v>
      </c>
      <c r="S45" s="56">
        <f>AVERAGE(B45:P45)</f>
        <v>11526321.4</v>
      </c>
      <c r="U45">
        <f t="shared" si="2"/>
        <v>0</v>
      </c>
      <c r="V45" s="69" t="s">
        <v>68</v>
      </c>
    </row>
    <row r="46" spans="1:22" x14ac:dyDescent="0.35">
      <c r="A46" s="5" t="s">
        <v>57</v>
      </c>
      <c r="B46" s="39">
        <v>22581465</v>
      </c>
      <c r="C46" s="39">
        <v>23581209</v>
      </c>
      <c r="D46" s="39">
        <v>23325771</v>
      </c>
      <c r="E46" s="39">
        <v>20930474</v>
      </c>
      <c r="F46" s="39">
        <v>19561764</v>
      </c>
      <c r="G46" s="39">
        <v>17941943</v>
      </c>
      <c r="H46" s="39">
        <v>17788776</v>
      </c>
      <c r="I46" s="39">
        <v>16936644</v>
      </c>
      <c r="J46" s="39">
        <v>16127638</v>
      </c>
      <c r="K46" s="39">
        <v>15247139</v>
      </c>
      <c r="L46" s="39">
        <v>14212884</v>
      </c>
      <c r="M46" s="39">
        <v>12146187</v>
      </c>
      <c r="N46" s="39">
        <v>11731878</v>
      </c>
      <c r="O46" s="49">
        <f>13100518+76708</f>
        <v>13177226</v>
      </c>
      <c r="P46" s="1">
        <f>70613+12087435</f>
        <v>12158048</v>
      </c>
      <c r="Q46" s="1"/>
      <c r="R46" s="56">
        <f>SUM(B46:O46)</f>
        <v>245290998</v>
      </c>
      <c r="S46" s="56">
        <f>AVERAGE(B46:O46)</f>
        <v>17520785.571428571</v>
      </c>
      <c r="U46">
        <f t="shared" si="2"/>
        <v>0</v>
      </c>
      <c r="V46" s="69" t="s">
        <v>69</v>
      </c>
    </row>
    <row r="47" spans="1:22" x14ac:dyDescent="0.35">
      <c r="A47" s="5" t="s">
        <v>38</v>
      </c>
      <c r="B47" s="39">
        <v>11169923</v>
      </c>
      <c r="C47" s="39">
        <v>13635785</v>
      </c>
      <c r="D47" s="39">
        <v>18290528</v>
      </c>
      <c r="E47" s="39">
        <v>22069697</v>
      </c>
      <c r="F47" s="39">
        <v>29235144</v>
      </c>
      <c r="G47" s="39">
        <v>40251496</v>
      </c>
      <c r="H47" s="39">
        <v>52640880</v>
      </c>
      <c r="I47" s="39">
        <v>66998509</v>
      </c>
      <c r="J47" s="39">
        <v>82765174</v>
      </c>
      <c r="K47" s="39">
        <v>90187019</v>
      </c>
      <c r="L47" s="39">
        <v>99057835</v>
      </c>
      <c r="M47" s="39">
        <v>130098727</v>
      </c>
      <c r="N47" s="39">
        <v>205390692</v>
      </c>
      <c r="O47" s="49">
        <v>286365470</v>
      </c>
      <c r="P47" s="1">
        <f>2608+338645471</f>
        <v>338648079</v>
      </c>
      <c r="Q47" s="1"/>
      <c r="R47" s="56">
        <f>SUM(B47:O47)</f>
        <v>1148156879</v>
      </c>
      <c r="S47" s="56">
        <f>AVERAGE(B47:O47)</f>
        <v>82011205.642857149</v>
      </c>
      <c r="U47">
        <f t="shared" si="2"/>
        <v>1</v>
      </c>
      <c r="V47" s="69" t="s">
        <v>70</v>
      </c>
    </row>
    <row r="48" spans="1:22" x14ac:dyDescent="0.35">
      <c r="A48" s="5" t="s">
        <v>43</v>
      </c>
      <c r="B48" s="1">
        <v>38113059</v>
      </c>
      <c r="C48" s="1">
        <v>37869695</v>
      </c>
      <c r="D48" s="1">
        <v>34805532</v>
      </c>
      <c r="E48" s="1">
        <v>31986051</v>
      </c>
      <c r="F48" s="1">
        <v>30007812</v>
      </c>
      <c r="G48" s="1">
        <v>31868981</v>
      </c>
      <c r="H48" s="1">
        <v>29614128</v>
      </c>
      <c r="I48" s="1">
        <v>28048960</v>
      </c>
      <c r="J48" s="1">
        <v>27692390</v>
      </c>
      <c r="K48" s="1">
        <v>26896025</v>
      </c>
      <c r="L48" s="39">
        <v>23339944</v>
      </c>
      <c r="M48" s="39">
        <v>17059957</v>
      </c>
      <c r="N48" s="39">
        <v>19349251</v>
      </c>
      <c r="O48" s="49">
        <f>1034279+22700352</f>
        <v>23734631</v>
      </c>
      <c r="P48" s="1">
        <f>1074230+21140819</f>
        <v>22215049</v>
      </c>
      <c r="Q48" s="1"/>
      <c r="R48" s="56">
        <f>SUM(B48:O48)</f>
        <v>400386416</v>
      </c>
      <c r="S48" s="56">
        <f>AVERAGE(B48:O48)</f>
        <v>28599029.714285713</v>
      </c>
      <c r="U48">
        <f t="shared" si="2"/>
        <v>0</v>
      </c>
    </row>
    <row r="49" spans="1:21" x14ac:dyDescent="0.35">
      <c r="A49" s="5" t="s">
        <v>39</v>
      </c>
      <c r="B49" s="39">
        <v>12184</v>
      </c>
      <c r="C49" s="39">
        <v>9484</v>
      </c>
      <c r="D49" s="39">
        <v>5505</v>
      </c>
      <c r="E49" s="39">
        <v>4612</v>
      </c>
      <c r="F49" s="39">
        <v>1479</v>
      </c>
      <c r="G49" s="39">
        <v>48</v>
      </c>
      <c r="H49" s="39">
        <v>0</v>
      </c>
      <c r="I49" s="39">
        <v>0</v>
      </c>
      <c r="J49" s="39">
        <v>0</v>
      </c>
      <c r="K49" s="39">
        <v>0</v>
      </c>
      <c r="L49" s="39">
        <v>0</v>
      </c>
      <c r="M49" s="39">
        <v>0</v>
      </c>
      <c r="N49" s="39">
        <v>0</v>
      </c>
      <c r="O49" s="49">
        <v>0</v>
      </c>
      <c r="P49" s="1">
        <v>0</v>
      </c>
      <c r="R49" s="56">
        <f>SUM(B49:P49)</f>
        <v>33312</v>
      </c>
      <c r="S49" s="56">
        <f>AVERAGE(B49:P49)</f>
        <v>2220.8000000000002</v>
      </c>
      <c r="U49">
        <f t="shared" si="2"/>
        <v>0</v>
      </c>
    </row>
    <row r="50" spans="1:21" x14ac:dyDescent="0.35">
      <c r="A50" s="5" t="s">
        <v>40</v>
      </c>
      <c r="B50" s="39">
        <v>68141</v>
      </c>
      <c r="C50" s="39">
        <v>48461</v>
      </c>
      <c r="D50" s="39">
        <v>27989</v>
      </c>
      <c r="E50" s="39">
        <v>22571</v>
      </c>
      <c r="F50" s="39">
        <v>155226</v>
      </c>
      <c r="G50" s="39">
        <v>129950</v>
      </c>
      <c r="H50" s="39">
        <v>152623</v>
      </c>
      <c r="I50" s="39">
        <v>55518</v>
      </c>
      <c r="J50" s="39">
        <v>21103</v>
      </c>
      <c r="K50" s="39">
        <v>15622</v>
      </c>
      <c r="L50" s="39">
        <v>45098</v>
      </c>
      <c r="M50" s="39">
        <v>25281</v>
      </c>
      <c r="N50" s="39">
        <v>14529</v>
      </c>
      <c r="O50" s="49">
        <f>2304+19489</f>
        <v>21793</v>
      </c>
      <c r="P50" s="1">
        <f>3675+10077</f>
        <v>13752</v>
      </c>
      <c r="Q50" s="1"/>
      <c r="R50" s="56">
        <f>SUM(B50:O50)</f>
        <v>803905</v>
      </c>
      <c r="S50" s="56">
        <f>AVERAGE(B50:O50)</f>
        <v>57421.785714285717</v>
      </c>
      <c r="U50">
        <f t="shared" si="2"/>
        <v>0</v>
      </c>
    </row>
    <row r="51" spans="1:21" x14ac:dyDescent="0.35">
      <c r="A51" s="5" t="s">
        <v>46</v>
      </c>
      <c r="B51" s="39">
        <v>27579991</v>
      </c>
      <c r="C51" s="39">
        <v>29421473</v>
      </c>
      <c r="D51" s="39">
        <v>28671794</v>
      </c>
      <c r="E51" s="39">
        <v>28238045</v>
      </c>
      <c r="F51" s="39">
        <v>32949580</v>
      </c>
      <c r="G51" s="39">
        <v>43146625</v>
      </c>
      <c r="H51" s="39">
        <v>48782244</v>
      </c>
      <c r="I51" s="39">
        <v>50454302</v>
      </c>
      <c r="J51" s="39">
        <v>45960546</v>
      </c>
      <c r="K51" s="39">
        <v>45115682</v>
      </c>
      <c r="L51" s="39">
        <v>38212431</v>
      </c>
      <c r="M51" s="39">
        <v>35267431</v>
      </c>
      <c r="N51" s="39">
        <v>29711856</v>
      </c>
      <c r="O51" s="49">
        <f>16367872+10413773</f>
        <v>26781645</v>
      </c>
      <c r="P51" s="1">
        <f>14575817+9235195</f>
        <v>23811012</v>
      </c>
      <c r="Q51" s="1"/>
      <c r="R51" s="56">
        <f>SUM(B51:O51)</f>
        <v>510293645</v>
      </c>
      <c r="S51" s="56">
        <f>AVERAGE(B51:O51)</f>
        <v>36449546.071428575</v>
      </c>
      <c r="U51">
        <f t="shared" si="2"/>
        <v>0</v>
      </c>
    </row>
    <row r="52" spans="1:21" x14ac:dyDescent="0.35">
      <c r="A52" s="5" t="s">
        <v>41</v>
      </c>
      <c r="B52" s="39">
        <v>50902446</v>
      </c>
      <c r="C52" s="39">
        <v>46736161</v>
      </c>
      <c r="D52" s="39">
        <v>47786579</v>
      </c>
      <c r="E52" s="39">
        <v>47923059</v>
      </c>
      <c r="F52" s="39">
        <v>56022755</v>
      </c>
      <c r="G52" s="39">
        <v>65252726</v>
      </c>
      <c r="H52" s="39">
        <v>73323906</v>
      </c>
      <c r="I52" s="39">
        <v>93682453</v>
      </c>
      <c r="J52" s="39">
        <v>116134681</v>
      </c>
      <c r="K52" s="39">
        <v>152168975</v>
      </c>
      <c r="L52" s="39">
        <v>231778719</v>
      </c>
      <c r="M52" s="39">
        <v>308752250</v>
      </c>
      <c r="N52" s="39">
        <v>419112417</v>
      </c>
      <c r="O52" s="49">
        <v>546435622</v>
      </c>
      <c r="P52" s="1">
        <f>626609460+3447392</f>
        <v>630056852</v>
      </c>
      <c r="Q52" s="1"/>
      <c r="R52" s="56">
        <f>SUM(B52:O52)</f>
        <v>2256012749</v>
      </c>
      <c r="S52" s="56">
        <f>AVERAGE(B52:O52)</f>
        <v>161143767.7857143</v>
      </c>
      <c r="U52">
        <f t="shared" si="2"/>
        <v>1</v>
      </c>
    </row>
    <row r="53" spans="1:21" x14ac:dyDescent="0.35">
      <c r="A53" s="5" t="s">
        <v>42</v>
      </c>
      <c r="B53" s="39">
        <v>451471</v>
      </c>
      <c r="C53" s="39">
        <v>375479</v>
      </c>
      <c r="D53" s="39">
        <v>454369</v>
      </c>
      <c r="E53" s="39">
        <v>479105</v>
      </c>
      <c r="F53" s="39">
        <v>436591</v>
      </c>
      <c r="G53" s="39">
        <v>323237</v>
      </c>
      <c r="H53" s="39">
        <v>633296</v>
      </c>
      <c r="I53" s="39">
        <v>982655</v>
      </c>
      <c r="J53" s="39">
        <v>791487</v>
      </c>
      <c r="K53" s="39">
        <v>545208</v>
      </c>
      <c r="L53" s="39">
        <v>660779</v>
      </c>
      <c r="M53" s="1">
        <v>679966</v>
      </c>
      <c r="N53" s="1">
        <v>746183</v>
      </c>
      <c r="O53" s="49">
        <v>703042</v>
      </c>
      <c r="P53" s="1">
        <v>636071</v>
      </c>
      <c r="Q53" s="1"/>
      <c r="R53" s="56">
        <f>SUM(B53:P53)</f>
        <v>8898939</v>
      </c>
      <c r="S53" s="56">
        <f>AVERAGE(B53:P53)</f>
        <v>593262.6</v>
      </c>
      <c r="U53">
        <f t="shared" si="2"/>
        <v>0</v>
      </c>
    </row>
    <row r="54" spans="1:21" x14ac:dyDescent="0.35">
      <c r="A54" s="5" t="s">
        <v>45</v>
      </c>
      <c r="B54" s="39">
        <v>2106292</v>
      </c>
      <c r="C54" s="39">
        <v>2477040</v>
      </c>
      <c r="D54" s="39">
        <v>2242075</v>
      </c>
      <c r="E54" s="39">
        <v>2118856</v>
      </c>
      <c r="F54" s="39">
        <v>2463502</v>
      </c>
      <c r="G54" s="39">
        <v>2624360</v>
      </c>
      <c r="H54" s="39">
        <v>3291881</v>
      </c>
      <c r="I54" s="39">
        <v>3167795</v>
      </c>
      <c r="J54" s="39">
        <v>3462488</v>
      </c>
      <c r="K54" s="39">
        <v>3120873</v>
      </c>
      <c r="L54" s="39">
        <v>2520322</v>
      </c>
      <c r="M54" s="39">
        <v>2078073</v>
      </c>
      <c r="N54" s="39">
        <v>1901628</v>
      </c>
      <c r="O54" s="49">
        <f>1477257+175557</f>
        <v>1652814</v>
      </c>
      <c r="P54" s="1">
        <f>1700651+321023</f>
        <v>2021674</v>
      </c>
      <c r="Q54" s="1"/>
      <c r="R54" s="56">
        <f t="shared" ref="R54:R60" si="3">SUM(B54:O54)</f>
        <v>35227999</v>
      </c>
      <c r="S54" s="56">
        <f t="shared" ref="S54:S60" si="4">AVERAGE(B54:O54)</f>
        <v>2516285.6428571427</v>
      </c>
      <c r="U54">
        <f t="shared" si="2"/>
        <v>0</v>
      </c>
    </row>
    <row r="55" spans="1:21" x14ac:dyDescent="0.35">
      <c r="A55" s="5" t="s">
        <v>47</v>
      </c>
      <c r="B55" s="39">
        <v>178581076</v>
      </c>
      <c r="C55" s="39">
        <v>223634920</v>
      </c>
      <c r="D55" s="39">
        <v>240869982</v>
      </c>
      <c r="E55" s="39">
        <v>220220466</v>
      </c>
      <c r="F55" s="39">
        <v>180168798</v>
      </c>
      <c r="G55" s="39">
        <v>146078695</v>
      </c>
      <c r="H55" s="39">
        <v>127355415</v>
      </c>
      <c r="I55" s="39">
        <v>115447896</v>
      </c>
      <c r="J55" s="39">
        <v>106016274</v>
      </c>
      <c r="K55" s="39">
        <v>95085139</v>
      </c>
      <c r="L55" s="39">
        <v>97320809</v>
      </c>
      <c r="M55" s="39">
        <v>97364802</v>
      </c>
      <c r="N55" s="39">
        <v>105671843</v>
      </c>
      <c r="O55" s="49">
        <v>123659937</v>
      </c>
      <c r="P55" s="1">
        <f>41478423+92882654</f>
        <v>134361077</v>
      </c>
      <c r="Q55" s="1"/>
      <c r="R55" s="56">
        <f t="shared" si="3"/>
        <v>2057476052</v>
      </c>
      <c r="S55" s="56">
        <f t="shared" si="4"/>
        <v>146962575.14285713</v>
      </c>
      <c r="U55">
        <f t="shared" si="2"/>
        <v>1</v>
      </c>
    </row>
    <row r="56" spans="1:21" x14ac:dyDescent="0.35">
      <c r="A56" s="5" t="s">
        <v>51</v>
      </c>
      <c r="B56" s="39">
        <v>28974813</v>
      </c>
      <c r="C56" s="39">
        <v>28771954</v>
      </c>
      <c r="D56" s="39">
        <v>31681860</v>
      </c>
      <c r="E56" s="39">
        <v>38440753</v>
      </c>
      <c r="F56" s="39">
        <v>44873129</v>
      </c>
      <c r="G56" s="39">
        <v>51531682</v>
      </c>
      <c r="H56" s="39">
        <v>61358532</v>
      </c>
      <c r="I56" s="39">
        <v>81094345</v>
      </c>
      <c r="J56" s="39">
        <v>115099407</v>
      </c>
      <c r="K56" s="39">
        <v>136486262</v>
      </c>
      <c r="L56" s="39">
        <v>159770397</v>
      </c>
      <c r="M56" s="39">
        <v>210247572</v>
      </c>
      <c r="N56" s="39">
        <v>264463408</v>
      </c>
      <c r="O56" s="49">
        <f>305644643+847350</f>
        <v>306491993</v>
      </c>
      <c r="P56" s="1">
        <f>325017684+962606</f>
        <v>325980290</v>
      </c>
      <c r="Q56" s="1"/>
      <c r="R56" s="56">
        <f t="shared" si="3"/>
        <v>1559286107</v>
      </c>
      <c r="S56" s="56">
        <f t="shared" si="4"/>
        <v>111377579.07142857</v>
      </c>
      <c r="U56">
        <f t="shared" si="2"/>
        <v>0</v>
      </c>
    </row>
    <row r="57" spans="1:21" x14ac:dyDescent="0.35">
      <c r="A57" s="5" t="s">
        <v>52</v>
      </c>
      <c r="B57" s="39">
        <v>27137529</v>
      </c>
      <c r="C57" s="39">
        <v>30365272</v>
      </c>
      <c r="D57" s="39">
        <v>31606415</v>
      </c>
      <c r="E57" s="39">
        <v>32091982</v>
      </c>
      <c r="F57" s="39">
        <v>31493828</v>
      </c>
      <c r="G57" s="39">
        <v>37179131</v>
      </c>
      <c r="H57" s="39">
        <v>49380763</v>
      </c>
      <c r="I57" s="39">
        <v>92522161</v>
      </c>
      <c r="J57" s="39">
        <v>152492467</v>
      </c>
      <c r="K57" s="39">
        <v>182859195</v>
      </c>
      <c r="L57" s="39">
        <v>306213633</v>
      </c>
      <c r="M57" s="39">
        <v>605276283</v>
      </c>
      <c r="N57" s="39">
        <v>1010685565</v>
      </c>
      <c r="O57" s="49">
        <v>1127818522</v>
      </c>
      <c r="P57" s="1">
        <f>858590963+245231209</f>
        <v>1103822172</v>
      </c>
      <c r="Q57" s="1"/>
      <c r="R57" s="56">
        <f t="shared" si="3"/>
        <v>3717122746</v>
      </c>
      <c r="S57" s="56">
        <f t="shared" si="4"/>
        <v>265508767.57142857</v>
      </c>
      <c r="U57">
        <f t="shared" si="2"/>
        <v>1</v>
      </c>
    </row>
    <row r="58" spans="1:21" x14ac:dyDescent="0.35">
      <c r="A58" s="5" t="s">
        <v>54</v>
      </c>
      <c r="B58" s="39">
        <v>2841661</v>
      </c>
      <c r="C58" s="39">
        <v>2666187</v>
      </c>
      <c r="D58" s="39">
        <v>2738562</v>
      </c>
      <c r="E58" s="39">
        <v>2547246</v>
      </c>
      <c r="F58" s="39">
        <v>2388471</v>
      </c>
      <c r="G58" s="39">
        <v>1991325</v>
      </c>
      <c r="H58" s="39">
        <v>1849862</v>
      </c>
      <c r="I58" s="39">
        <v>1517910</v>
      </c>
      <c r="J58" s="39">
        <v>1242281</v>
      </c>
      <c r="K58" s="39">
        <v>996680</v>
      </c>
      <c r="L58" s="39">
        <v>906496</v>
      </c>
      <c r="M58" s="39">
        <v>870001</v>
      </c>
      <c r="N58" s="39">
        <v>827250</v>
      </c>
      <c r="O58" s="49">
        <f>457464+57298</f>
        <v>514762</v>
      </c>
      <c r="P58" s="1">
        <f>494680+51866</f>
        <v>546546</v>
      </c>
      <c r="Q58" s="1"/>
      <c r="R58" s="56">
        <f t="shared" si="3"/>
        <v>23898694</v>
      </c>
      <c r="S58" s="56">
        <f t="shared" si="4"/>
        <v>1707049.5714285714</v>
      </c>
      <c r="U58">
        <f t="shared" si="2"/>
        <v>0</v>
      </c>
    </row>
    <row r="59" spans="1:21" x14ac:dyDescent="0.35">
      <c r="A59" s="5" t="s">
        <v>53</v>
      </c>
      <c r="B59" s="1">
        <v>54584953</v>
      </c>
      <c r="C59" s="1">
        <v>60438614</v>
      </c>
      <c r="D59" s="1">
        <v>57572076</v>
      </c>
      <c r="E59" s="1">
        <v>59545760</v>
      </c>
      <c r="F59" s="1">
        <v>65579905</v>
      </c>
      <c r="G59" s="1">
        <v>74207315</v>
      </c>
      <c r="H59" s="1">
        <v>78488150</v>
      </c>
      <c r="I59" s="1">
        <v>79882937</v>
      </c>
      <c r="J59" s="1">
        <v>78345609</v>
      </c>
      <c r="K59" s="1">
        <v>59898423</v>
      </c>
      <c r="L59" s="39">
        <v>48500113</v>
      </c>
      <c r="M59" s="39">
        <v>41009840</v>
      </c>
      <c r="N59" s="39">
        <v>37691600</v>
      </c>
      <c r="O59" s="49">
        <f>11102316+20167810</f>
        <v>31270126</v>
      </c>
      <c r="P59" s="1">
        <f>9132718+18231959</f>
        <v>27364677</v>
      </c>
      <c r="Q59" s="1"/>
      <c r="R59" s="56">
        <f t="shared" si="3"/>
        <v>827015421</v>
      </c>
      <c r="S59" s="56">
        <f t="shared" si="4"/>
        <v>59072530.071428575</v>
      </c>
      <c r="U59">
        <f t="shared" si="2"/>
        <v>0</v>
      </c>
    </row>
    <row r="60" spans="1:21" x14ac:dyDescent="0.35">
      <c r="A60" s="5" t="s">
        <v>55</v>
      </c>
      <c r="B60" s="39">
        <v>14652405</v>
      </c>
      <c r="C60" s="39">
        <v>13362338</v>
      </c>
      <c r="D60" s="39">
        <v>13092931</v>
      </c>
      <c r="E60" s="39">
        <v>13809805</v>
      </c>
      <c r="F60" s="39">
        <v>15141242</v>
      </c>
      <c r="G60" s="39">
        <v>13463095</v>
      </c>
      <c r="H60" s="39">
        <v>10923414</v>
      </c>
      <c r="I60" s="39">
        <v>10812253</v>
      </c>
      <c r="J60" s="39">
        <v>10100283</v>
      </c>
      <c r="K60" s="39">
        <v>9239143</v>
      </c>
      <c r="L60" s="39">
        <v>8188158</v>
      </c>
      <c r="M60" s="39">
        <v>7544357</v>
      </c>
      <c r="N60" s="39">
        <v>6598351</v>
      </c>
      <c r="O60" s="49">
        <f>1759124+4102660</f>
        <v>5861784</v>
      </c>
      <c r="P60" s="1">
        <f>1653013+3831098</f>
        <v>5484111</v>
      </c>
      <c r="Q60" s="1"/>
      <c r="R60" s="56">
        <f t="shared" si="3"/>
        <v>152789559</v>
      </c>
      <c r="S60" s="56">
        <f t="shared" si="4"/>
        <v>10913539.928571429</v>
      </c>
      <c r="U60">
        <f t="shared" si="2"/>
        <v>0</v>
      </c>
    </row>
    <row r="61" spans="1:21" x14ac:dyDescent="0.35">
      <c r="A61" s="5" t="s">
        <v>56</v>
      </c>
      <c r="B61" s="39">
        <v>27864161</v>
      </c>
      <c r="C61" s="39">
        <v>31621490</v>
      </c>
      <c r="D61" s="39">
        <v>36014374</v>
      </c>
      <c r="E61" s="39">
        <v>32880834</v>
      </c>
      <c r="F61" s="39">
        <v>34811661</v>
      </c>
      <c r="G61" s="39">
        <v>35122867</v>
      </c>
      <c r="H61" s="39">
        <v>34396843</v>
      </c>
      <c r="I61" s="39">
        <v>36723923</v>
      </c>
      <c r="J61" s="39">
        <v>39054692</v>
      </c>
      <c r="K61" s="39">
        <v>41821388</v>
      </c>
      <c r="L61" s="39">
        <v>39174680</v>
      </c>
      <c r="M61" s="1">
        <v>38775322</v>
      </c>
      <c r="N61" s="1">
        <v>40416187</v>
      </c>
      <c r="O61" s="49">
        <f>40900658</f>
        <v>40900658</v>
      </c>
      <c r="P61" s="1">
        <v>42111734</v>
      </c>
      <c r="Q61" s="1"/>
      <c r="R61" s="56">
        <f>SUM(B61:P61)</f>
        <v>551690814</v>
      </c>
      <c r="S61" s="56">
        <f>AVERAGE(B61:P61)</f>
        <v>36779387.600000001</v>
      </c>
      <c r="U61">
        <f t="shared" si="2"/>
        <v>0</v>
      </c>
    </row>
    <row r="62" spans="1:21" x14ac:dyDescent="0.35">
      <c r="A62" s="5" t="s">
        <v>58</v>
      </c>
      <c r="B62" s="39">
        <v>14168976</v>
      </c>
      <c r="C62" s="39">
        <v>13411211</v>
      </c>
      <c r="D62" s="39">
        <v>12684816</v>
      </c>
      <c r="E62" s="39">
        <v>11658478</v>
      </c>
      <c r="F62" s="39">
        <v>10707142</v>
      </c>
      <c r="G62" s="39">
        <v>10953015</v>
      </c>
      <c r="H62" s="39">
        <v>10937185</v>
      </c>
      <c r="I62" s="39">
        <v>11442252</v>
      </c>
      <c r="J62" s="39">
        <v>10284137</v>
      </c>
      <c r="K62" s="39">
        <v>9326141</v>
      </c>
      <c r="L62" s="39">
        <v>9068978</v>
      </c>
      <c r="M62" s="39">
        <v>8302079</v>
      </c>
      <c r="N62" s="39">
        <v>7396163</v>
      </c>
      <c r="O62" s="49">
        <f>4238547+2079950</f>
        <v>6318497</v>
      </c>
      <c r="P62" s="1">
        <f>4214469+2125684</f>
        <v>6340153</v>
      </c>
      <c r="Q62" s="1"/>
      <c r="R62" s="56">
        <f t="shared" ref="R62:R71" si="5">SUM(B62:O62)</f>
        <v>146659070</v>
      </c>
      <c r="S62" s="56">
        <f t="shared" ref="S62:S71" si="6">AVERAGE(B62:O62)</f>
        <v>10475647.857142856</v>
      </c>
      <c r="U62">
        <f t="shared" si="2"/>
        <v>0</v>
      </c>
    </row>
    <row r="63" spans="1:21" x14ac:dyDescent="0.35">
      <c r="A63" s="5" t="s">
        <v>60</v>
      </c>
      <c r="B63" s="39">
        <v>89140230</v>
      </c>
      <c r="C63" s="39">
        <v>83386609</v>
      </c>
      <c r="D63" s="39">
        <v>69721851</v>
      </c>
      <c r="E63" s="39">
        <v>60057058</v>
      </c>
      <c r="F63" s="39">
        <v>52073651</v>
      </c>
      <c r="G63" s="39">
        <v>45505174</v>
      </c>
      <c r="H63" s="39">
        <v>38361330</v>
      </c>
      <c r="I63" s="39">
        <v>34060137</v>
      </c>
      <c r="J63" s="39">
        <v>31450697</v>
      </c>
      <c r="K63" s="39">
        <v>26736618</v>
      </c>
      <c r="L63" s="39">
        <v>26017406</v>
      </c>
      <c r="M63" s="39">
        <v>23905179</v>
      </c>
      <c r="N63" s="39">
        <v>21062806</v>
      </c>
      <c r="O63" s="49">
        <f>33452+19166374</f>
        <v>19199826</v>
      </c>
      <c r="P63" s="1">
        <f>18157771+30411</f>
        <v>18188182</v>
      </c>
      <c r="Q63" s="1"/>
      <c r="R63" s="56">
        <f t="shared" si="5"/>
        <v>620678572</v>
      </c>
      <c r="S63" s="56">
        <f t="shared" si="6"/>
        <v>44334183.714285716</v>
      </c>
      <c r="U63">
        <f t="shared" si="2"/>
        <v>0</v>
      </c>
    </row>
    <row r="64" spans="1:21" x14ac:dyDescent="0.35">
      <c r="A64" s="5" t="s">
        <v>62</v>
      </c>
      <c r="B64" s="39">
        <v>178095</v>
      </c>
      <c r="C64" s="39">
        <v>183056</v>
      </c>
      <c r="D64" s="39">
        <v>252532</v>
      </c>
      <c r="E64" s="39">
        <v>284732</v>
      </c>
      <c r="F64" s="39">
        <v>223398</v>
      </c>
      <c r="G64" s="39">
        <v>211278</v>
      </c>
      <c r="H64" s="39">
        <v>155791</v>
      </c>
      <c r="I64" s="39">
        <v>164049</v>
      </c>
      <c r="J64" s="39">
        <v>162747</v>
      </c>
      <c r="K64" s="39">
        <v>110276</v>
      </c>
      <c r="L64" s="39">
        <v>142858</v>
      </c>
      <c r="M64" s="39">
        <v>219142</v>
      </c>
      <c r="N64" s="39">
        <v>160196</v>
      </c>
      <c r="O64" s="49">
        <f>163017+13676</f>
        <v>176693</v>
      </c>
      <c r="P64" s="1">
        <f>146342+12275</f>
        <v>158617</v>
      </c>
      <c r="Q64" s="1"/>
      <c r="R64" s="56">
        <f t="shared" si="5"/>
        <v>2624843</v>
      </c>
      <c r="S64" s="56">
        <f t="shared" si="6"/>
        <v>187488.78571428571</v>
      </c>
      <c r="U64">
        <f t="shared" si="2"/>
        <v>0</v>
      </c>
    </row>
    <row r="65" spans="1:21" x14ac:dyDescent="0.35">
      <c r="A65" s="5" t="s">
        <v>63</v>
      </c>
      <c r="B65" s="39">
        <v>74388865</v>
      </c>
      <c r="C65" s="39">
        <v>65305104</v>
      </c>
      <c r="D65" s="39">
        <v>57494256</v>
      </c>
      <c r="E65" s="39">
        <v>50666645</v>
      </c>
      <c r="F65" s="39">
        <v>43457973</v>
      </c>
      <c r="G65" s="39">
        <v>38388454</v>
      </c>
      <c r="H65" s="39">
        <v>34448632</v>
      </c>
      <c r="I65" s="39">
        <v>30834351</v>
      </c>
      <c r="J65" s="39">
        <v>28919964</v>
      </c>
      <c r="K65" s="39">
        <v>25528396</v>
      </c>
      <c r="L65" s="39">
        <v>23644133</v>
      </c>
      <c r="M65" s="39">
        <v>19737501</v>
      </c>
      <c r="N65" s="39">
        <v>19623868</v>
      </c>
      <c r="O65" s="49">
        <v>11437444</v>
      </c>
      <c r="P65" s="1">
        <f>299665+14624181</f>
        <v>14923846</v>
      </c>
      <c r="Q65" s="1"/>
      <c r="R65" s="56">
        <f t="shared" si="5"/>
        <v>523875586</v>
      </c>
      <c r="S65" s="56">
        <f t="shared" si="6"/>
        <v>37419684.714285716</v>
      </c>
      <c r="U65">
        <f t="shared" si="2"/>
        <v>1</v>
      </c>
    </row>
    <row r="66" spans="1:21" x14ac:dyDescent="0.35">
      <c r="A66" s="5" t="s">
        <v>64</v>
      </c>
      <c r="B66" s="39">
        <v>1118381</v>
      </c>
      <c r="C66" s="39">
        <v>1154036</v>
      </c>
      <c r="D66" s="39">
        <v>1044742</v>
      </c>
      <c r="E66" s="39">
        <v>954207</v>
      </c>
      <c r="F66" s="39">
        <v>955978</v>
      </c>
      <c r="G66" s="39">
        <v>901693</v>
      </c>
      <c r="H66" s="39">
        <v>1014177</v>
      </c>
      <c r="I66" s="39">
        <v>960258</v>
      </c>
      <c r="J66" s="39">
        <v>2039789</v>
      </c>
      <c r="K66" s="39">
        <v>2155640</v>
      </c>
      <c r="L66" s="39">
        <v>1950620</v>
      </c>
      <c r="M66" s="1">
        <v>1632620</v>
      </c>
      <c r="N66" s="1">
        <v>1651350</v>
      </c>
      <c r="O66" s="49">
        <v>391160</v>
      </c>
      <c r="P66" s="1" t="s">
        <v>131</v>
      </c>
      <c r="Q66" s="1"/>
      <c r="R66" s="56">
        <f t="shared" si="5"/>
        <v>17924651</v>
      </c>
      <c r="S66" s="56">
        <f t="shared" si="6"/>
        <v>1280332.2142857143</v>
      </c>
      <c r="U66">
        <f t="shared" si="2"/>
        <v>0</v>
      </c>
    </row>
    <row r="67" spans="1:21" x14ac:dyDescent="0.35">
      <c r="A67" s="5" t="s">
        <v>65</v>
      </c>
      <c r="B67" s="39">
        <v>3192553</v>
      </c>
      <c r="C67" s="39">
        <v>3084063</v>
      </c>
      <c r="D67" s="39">
        <v>3016892</v>
      </c>
      <c r="E67" s="39">
        <v>2795111</v>
      </c>
      <c r="F67" s="39">
        <v>2572895</v>
      </c>
      <c r="G67" s="39">
        <v>1822564</v>
      </c>
      <c r="H67" s="39">
        <v>2480955</v>
      </c>
      <c r="I67" s="39">
        <v>2696167</v>
      </c>
      <c r="J67" s="39">
        <v>2632543</v>
      </c>
      <c r="K67" s="39">
        <v>2215578</v>
      </c>
      <c r="L67" s="39">
        <v>2294287</v>
      </c>
      <c r="M67" s="39">
        <v>2437908</v>
      </c>
      <c r="N67" s="39">
        <v>2810233</v>
      </c>
      <c r="O67" s="49">
        <f>2251556+307076</f>
        <v>2558632</v>
      </c>
      <c r="P67" s="1">
        <f>2225593+322288</f>
        <v>2547881</v>
      </c>
      <c r="Q67" s="1"/>
      <c r="R67" s="56">
        <f t="shared" si="5"/>
        <v>36610381</v>
      </c>
      <c r="S67" s="56">
        <f t="shared" si="6"/>
        <v>2615027.2142857141</v>
      </c>
      <c r="U67">
        <f t="shared" ref="U67:U71" si="7">COUNTIF(V$3:V$19,A67)</f>
        <v>0</v>
      </c>
    </row>
    <row r="68" spans="1:21" x14ac:dyDescent="0.35">
      <c r="A68" s="5" t="s">
        <v>66</v>
      </c>
      <c r="B68" s="39">
        <v>72905911</v>
      </c>
      <c r="C68" s="39">
        <v>76618016</v>
      </c>
      <c r="D68" s="39">
        <v>82657281</v>
      </c>
      <c r="E68" s="39">
        <v>84028810</v>
      </c>
      <c r="F68" s="39">
        <v>85478028</v>
      </c>
      <c r="G68" s="39">
        <v>95881423</v>
      </c>
      <c r="H68" s="39">
        <v>105732952</v>
      </c>
      <c r="I68" s="39">
        <v>127187943</v>
      </c>
      <c r="J68" s="39">
        <v>138840818</v>
      </c>
      <c r="K68" s="39">
        <v>139635434</v>
      </c>
      <c r="L68" s="39">
        <v>155266930</v>
      </c>
      <c r="M68" s="39">
        <v>185656317</v>
      </c>
      <c r="N68" s="39">
        <v>238937395</v>
      </c>
      <c r="O68" s="49">
        <v>271335257</v>
      </c>
      <c r="P68" s="1">
        <f>289246823+8162495</f>
        <v>297409318</v>
      </c>
      <c r="Q68" s="1"/>
      <c r="R68" s="56">
        <f t="shared" si="5"/>
        <v>1860162515</v>
      </c>
      <c r="S68" s="56">
        <f t="shared" si="6"/>
        <v>132868751.07142857</v>
      </c>
      <c r="U68">
        <f t="shared" si="7"/>
        <v>1</v>
      </c>
    </row>
    <row r="69" spans="1:21" x14ac:dyDescent="0.35">
      <c r="A69" s="5" t="s">
        <v>68</v>
      </c>
      <c r="B69" s="39">
        <v>47135279</v>
      </c>
      <c r="C69" s="39">
        <v>48728955</v>
      </c>
      <c r="D69" s="39">
        <v>47110183</v>
      </c>
      <c r="E69" s="39">
        <v>47705845</v>
      </c>
      <c r="F69" s="39">
        <v>51421436</v>
      </c>
      <c r="G69" s="39">
        <v>59540614</v>
      </c>
      <c r="H69" s="39">
        <v>60255862</v>
      </c>
      <c r="I69" s="39">
        <v>65899716</v>
      </c>
      <c r="J69" s="39">
        <v>65544419</v>
      </c>
      <c r="K69" s="39">
        <v>64394430</v>
      </c>
      <c r="L69" s="39">
        <v>66165423</v>
      </c>
      <c r="M69" s="39">
        <v>85231717</v>
      </c>
      <c r="N69" s="39">
        <v>122146793</v>
      </c>
      <c r="O69" s="49">
        <v>150269709</v>
      </c>
      <c r="P69" s="1">
        <f>99914187+61932576</f>
        <v>161846763</v>
      </c>
      <c r="Q69" s="1"/>
      <c r="R69" s="56">
        <f t="shared" si="5"/>
        <v>981550381</v>
      </c>
      <c r="S69" s="56">
        <f t="shared" si="6"/>
        <v>70110741.5</v>
      </c>
      <c r="U69">
        <f t="shared" si="7"/>
        <v>1</v>
      </c>
    </row>
    <row r="70" spans="1:21" x14ac:dyDescent="0.35">
      <c r="A70" s="5" t="s">
        <v>69</v>
      </c>
      <c r="B70" s="39">
        <v>39850214</v>
      </c>
      <c r="C70" s="39">
        <v>38959668</v>
      </c>
      <c r="D70" s="39">
        <v>34308800</v>
      </c>
      <c r="E70" s="39">
        <v>31947763</v>
      </c>
      <c r="F70" s="39">
        <v>28293556</v>
      </c>
      <c r="G70" s="39">
        <v>26852881</v>
      </c>
      <c r="H70" s="39">
        <v>27372598</v>
      </c>
      <c r="I70" s="39">
        <v>28186232</v>
      </c>
      <c r="J70" s="39">
        <v>25821517</v>
      </c>
      <c r="K70" s="39">
        <v>20668150</v>
      </c>
      <c r="L70" s="39">
        <v>22434113</v>
      </c>
      <c r="M70" s="39">
        <v>35806294</v>
      </c>
      <c r="N70" s="39">
        <v>48142792</v>
      </c>
      <c r="O70" s="49">
        <v>53514164</v>
      </c>
      <c r="P70" s="1">
        <f>39039323+7747433</f>
        <v>46786756</v>
      </c>
      <c r="Q70" s="1"/>
      <c r="R70" s="56">
        <f t="shared" si="5"/>
        <v>462158742</v>
      </c>
      <c r="S70" s="56">
        <f t="shared" si="6"/>
        <v>33011338.714285713</v>
      </c>
      <c r="U70">
        <f t="shared" si="7"/>
        <v>1</v>
      </c>
    </row>
    <row r="71" spans="1:21" x14ac:dyDescent="0.35">
      <c r="A71" s="5" t="s">
        <v>70</v>
      </c>
      <c r="B71" s="39">
        <v>25868573</v>
      </c>
      <c r="C71" s="39">
        <v>27620699</v>
      </c>
      <c r="D71" s="39">
        <v>26024446</v>
      </c>
      <c r="E71" s="39">
        <v>24014934</v>
      </c>
      <c r="F71" s="39">
        <v>24795102</v>
      </c>
      <c r="G71" s="39">
        <v>25339979</v>
      </c>
      <c r="H71" s="39">
        <v>25532021</v>
      </c>
      <c r="I71" s="39">
        <v>26479018</v>
      </c>
      <c r="J71" s="39">
        <v>26753988</v>
      </c>
      <c r="K71" s="39">
        <v>27746373</v>
      </c>
      <c r="L71" s="39">
        <v>31667782</v>
      </c>
      <c r="M71" s="39">
        <v>35123642</v>
      </c>
      <c r="N71" s="39">
        <v>37216270</v>
      </c>
      <c r="O71" s="49">
        <f>38690997+40642</f>
        <v>38731639</v>
      </c>
      <c r="P71" s="1">
        <f>40510819+13670</f>
        <v>40524489</v>
      </c>
      <c r="Q71" s="1"/>
      <c r="R71" s="56">
        <f t="shared" si="5"/>
        <v>402914466</v>
      </c>
      <c r="S71" s="56">
        <f t="shared" si="6"/>
        <v>28779604.714285713</v>
      </c>
      <c r="U71">
        <f t="shared" si="7"/>
        <v>0</v>
      </c>
    </row>
    <row r="72" spans="1:21" x14ac:dyDescent="0.35"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49"/>
      <c r="P72" s="1"/>
      <c r="Q72" s="1"/>
      <c r="R72" s="68"/>
      <c r="S72" s="68"/>
    </row>
    <row r="73" spans="1:21" x14ac:dyDescent="0.35">
      <c r="A73" s="5" t="s">
        <v>71</v>
      </c>
      <c r="B73" s="1">
        <f t="shared" ref="B73:K73" si="8">SUM(B6:B71)</f>
        <v>1420461611</v>
      </c>
      <c r="C73" s="1">
        <f t="shared" si="8"/>
        <v>1452252418</v>
      </c>
      <c r="D73" s="1">
        <f t="shared" si="8"/>
        <v>1430072909</v>
      </c>
      <c r="E73" s="1">
        <f t="shared" si="8"/>
        <v>1362661760</v>
      </c>
      <c r="F73" s="1">
        <f t="shared" si="8"/>
        <v>1332214105</v>
      </c>
      <c r="G73" s="1">
        <f t="shared" si="8"/>
        <v>1392815103</v>
      </c>
      <c r="H73" s="1">
        <f t="shared" si="8"/>
        <v>1507588612</v>
      </c>
      <c r="I73" s="1">
        <f t="shared" si="8"/>
        <v>1777261976</v>
      </c>
      <c r="J73" s="1">
        <f t="shared" si="8"/>
        <v>2019237165</v>
      </c>
      <c r="K73" s="1">
        <f t="shared" si="8"/>
        <v>2094888310</v>
      </c>
      <c r="L73" s="1">
        <f t="shared" ref="L73:S73" si="9">SUM(L6:L71)</f>
        <v>2422712633</v>
      </c>
      <c r="M73" s="1">
        <f t="shared" si="9"/>
        <v>3132030300</v>
      </c>
      <c r="N73" s="1">
        <f t="shared" si="9"/>
        <v>4135823935</v>
      </c>
      <c r="O73" s="1">
        <f t="shared" si="9"/>
        <v>4803480095</v>
      </c>
      <c r="P73" s="1">
        <f t="shared" si="9"/>
        <v>5042558108</v>
      </c>
      <c r="Q73" s="1"/>
      <c r="R73" s="1">
        <f t="shared" si="9"/>
        <v>30358096490</v>
      </c>
      <c r="S73" s="1">
        <f t="shared" si="9"/>
        <v>2162700886.6190467</v>
      </c>
    </row>
    <row r="74" spans="1:21" x14ac:dyDescent="0.35">
      <c r="A74" s="5" t="s">
        <v>122</v>
      </c>
      <c r="B74" s="1">
        <f>AVERAGE(B2:B71)</f>
        <v>20292308.72857143</v>
      </c>
      <c r="C74" s="1">
        <f t="shared" ref="C74:S74" si="10">AVERAGE(C2:C71)</f>
        <v>20746463.114285715</v>
      </c>
      <c r="D74" s="1">
        <f t="shared" si="10"/>
        <v>20429612.985714287</v>
      </c>
      <c r="E74" s="1">
        <f t="shared" si="10"/>
        <v>19466596.571428571</v>
      </c>
      <c r="F74" s="1">
        <f t="shared" si="10"/>
        <v>19031630.071428571</v>
      </c>
      <c r="G74" s="1">
        <f t="shared" si="10"/>
        <v>19897358.614285715</v>
      </c>
      <c r="H74" s="1">
        <f t="shared" si="10"/>
        <v>21536980.171428572</v>
      </c>
      <c r="I74" s="1">
        <f t="shared" si="10"/>
        <v>25389456.800000001</v>
      </c>
      <c r="J74" s="1">
        <f t="shared" si="10"/>
        <v>28846245.214285713</v>
      </c>
      <c r="K74" s="1">
        <f t="shared" si="10"/>
        <v>29926975.857142858</v>
      </c>
      <c r="L74" s="1">
        <f t="shared" si="10"/>
        <v>34610180.471428573</v>
      </c>
      <c r="M74" s="1">
        <f t="shared" si="10"/>
        <v>44743290</v>
      </c>
      <c r="N74" s="1">
        <f t="shared" si="10"/>
        <v>59083199.071428575</v>
      </c>
      <c r="O74" s="1">
        <f t="shared" si="10"/>
        <v>68621144.214285716</v>
      </c>
      <c r="P74" s="1">
        <f t="shared" si="10"/>
        <v>74155266.294117644</v>
      </c>
      <c r="Q74" s="1"/>
      <c r="R74" s="1">
        <f t="shared" si="10"/>
        <v>433687092.71428573</v>
      </c>
      <c r="S74" s="1">
        <f t="shared" si="10"/>
        <v>30895726.951700669</v>
      </c>
    </row>
  </sheetData>
  <sortState xmlns:xlrd2="http://schemas.microsoft.com/office/spreadsheetml/2017/richdata2" ref="A11:S71">
    <sortCondition ref="A11:A71"/>
  </sortState>
  <conditionalFormatting sqref="R1:R72">
    <cfRule type="top10" dxfId="11" priority="1" rank="15"/>
  </conditionalFormatting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E90F-C6B5-4C25-8D6F-5E2140AC86AE}">
  <dimension ref="A1:Y76"/>
  <sheetViews>
    <sheetView topLeftCell="A35" workbookViewId="0">
      <pane xSplit="1" topLeftCell="M1" activePane="topRight" state="frozen"/>
      <selection pane="topRight" activeCell="O60" sqref="O60:P60"/>
    </sheetView>
  </sheetViews>
  <sheetFormatPr defaultColWidth="8.90625" defaultRowHeight="14.5" x14ac:dyDescent="0.35"/>
  <cols>
    <col min="1" max="1" width="12.453125" style="5" bestFit="1" customWidth="1"/>
    <col min="16" max="18" width="13.36328125" customWidth="1"/>
    <col min="20" max="20" width="11" customWidth="1"/>
  </cols>
  <sheetData>
    <row r="1" spans="1:25" x14ac:dyDescent="0.35">
      <c r="A1" s="5" t="s">
        <v>109</v>
      </c>
      <c r="B1" s="9">
        <v>2007</v>
      </c>
      <c r="C1" s="9">
        <v>2008</v>
      </c>
      <c r="D1" s="9">
        <v>2009</v>
      </c>
      <c r="E1" s="9">
        <v>2010</v>
      </c>
      <c r="F1" s="9">
        <v>2011</v>
      </c>
      <c r="G1" s="9">
        <v>2012</v>
      </c>
      <c r="H1" s="9">
        <v>2013</v>
      </c>
      <c r="I1" s="9">
        <v>2014</v>
      </c>
      <c r="J1" s="9">
        <v>2015</v>
      </c>
      <c r="K1" s="9">
        <v>2016</v>
      </c>
      <c r="L1" s="10">
        <v>2017</v>
      </c>
      <c r="M1" s="10">
        <v>2018</v>
      </c>
      <c r="N1" s="10">
        <v>2019</v>
      </c>
      <c r="O1" s="10">
        <v>2020</v>
      </c>
      <c r="P1" s="10">
        <v>2021</v>
      </c>
      <c r="Q1" s="10"/>
      <c r="R1" s="10"/>
      <c r="S1" t="s">
        <v>71</v>
      </c>
      <c r="T1" t="s">
        <v>122</v>
      </c>
      <c r="U1" s="5" t="s">
        <v>134</v>
      </c>
      <c r="X1" t="s">
        <v>123</v>
      </c>
      <c r="Y1" t="s">
        <v>124</v>
      </c>
    </row>
    <row r="2" spans="1:25" x14ac:dyDescent="0.35">
      <c r="A2" s="5" t="s">
        <v>1</v>
      </c>
      <c r="B2">
        <v>363</v>
      </c>
      <c r="C2">
        <v>576</v>
      </c>
      <c r="D2">
        <v>401</v>
      </c>
      <c r="E2">
        <v>1051</v>
      </c>
      <c r="F2">
        <v>1344</v>
      </c>
      <c r="G2">
        <v>1141</v>
      </c>
      <c r="H2">
        <v>917</v>
      </c>
      <c r="I2">
        <v>1274</v>
      </c>
      <c r="J2">
        <v>380</v>
      </c>
      <c r="K2">
        <v>157</v>
      </c>
      <c r="L2">
        <v>286</v>
      </c>
      <c r="M2">
        <v>326</v>
      </c>
      <c r="N2">
        <v>358</v>
      </c>
      <c r="O2" s="2">
        <v>129</v>
      </c>
      <c r="P2">
        <v>220</v>
      </c>
      <c r="S2">
        <f t="shared" ref="S2:S18" si="0">SUM(B2:P2)</f>
        <v>8923</v>
      </c>
      <c r="T2">
        <f t="shared" ref="T2:T18" si="1">AVERAGE(B2:P2)</f>
        <v>594.86666666666667</v>
      </c>
      <c r="U2">
        <f>COUNTIF(V$3:V$14,A2)</f>
        <v>1</v>
      </c>
      <c r="X2">
        <f t="shared" ref="X2:X18" si="2">MAX(B2:P2)</f>
        <v>1344</v>
      </c>
      <c r="Y2">
        <f t="shared" ref="Y2:Y18" si="3">MIN(B2:P2)</f>
        <v>129</v>
      </c>
    </row>
    <row r="3" spans="1:25" x14ac:dyDescent="0.35">
      <c r="A3" s="5" t="s">
        <v>2</v>
      </c>
      <c r="B3">
        <v>36</v>
      </c>
      <c r="C3">
        <v>31</v>
      </c>
      <c r="D3">
        <v>13</v>
      </c>
      <c r="E3">
        <v>37</v>
      </c>
      <c r="F3">
        <v>49</v>
      </c>
      <c r="G3">
        <v>57</v>
      </c>
      <c r="H3">
        <v>89</v>
      </c>
      <c r="I3">
        <v>75</v>
      </c>
      <c r="J3">
        <v>10</v>
      </c>
      <c r="K3">
        <v>17</v>
      </c>
      <c r="L3">
        <v>46</v>
      </c>
      <c r="M3">
        <v>80</v>
      </c>
      <c r="N3">
        <v>35</v>
      </c>
      <c r="O3" s="2">
        <v>9</v>
      </c>
      <c r="P3">
        <v>24</v>
      </c>
      <c r="S3">
        <f t="shared" si="0"/>
        <v>608</v>
      </c>
      <c r="T3">
        <f t="shared" si="1"/>
        <v>40.533333333333331</v>
      </c>
      <c r="U3">
        <f t="shared" ref="U3:U66" si="4">COUNTIF(V$3:V$14,A3)</f>
        <v>0</v>
      </c>
      <c r="V3" s="69" t="s">
        <v>1</v>
      </c>
      <c r="X3">
        <f t="shared" si="2"/>
        <v>89</v>
      </c>
      <c r="Y3">
        <f t="shared" si="3"/>
        <v>9</v>
      </c>
    </row>
    <row r="4" spans="1:25" x14ac:dyDescent="0.35">
      <c r="A4" s="5" t="s">
        <v>3</v>
      </c>
      <c r="B4">
        <v>0</v>
      </c>
      <c r="C4">
        <v>0</v>
      </c>
      <c r="D4">
        <v>0</v>
      </c>
      <c r="E4">
        <v>0</v>
      </c>
      <c r="F4">
        <v>8</v>
      </c>
      <c r="G4">
        <v>2</v>
      </c>
      <c r="H4">
        <v>0</v>
      </c>
      <c r="I4">
        <v>0</v>
      </c>
      <c r="J4">
        <v>0</v>
      </c>
      <c r="K4">
        <v>1</v>
      </c>
      <c r="L4">
        <v>0</v>
      </c>
      <c r="M4">
        <v>1</v>
      </c>
      <c r="N4">
        <v>0</v>
      </c>
      <c r="O4" s="2">
        <v>0</v>
      </c>
      <c r="P4">
        <v>0</v>
      </c>
      <c r="S4">
        <f t="shared" si="0"/>
        <v>12</v>
      </c>
      <c r="T4">
        <f t="shared" si="1"/>
        <v>0.8</v>
      </c>
      <c r="U4">
        <f t="shared" si="4"/>
        <v>0</v>
      </c>
      <c r="V4" s="69" t="s">
        <v>9</v>
      </c>
      <c r="X4">
        <f t="shared" si="2"/>
        <v>8</v>
      </c>
      <c r="Y4">
        <f t="shared" si="3"/>
        <v>0</v>
      </c>
    </row>
    <row r="5" spans="1:25" x14ac:dyDescent="0.35">
      <c r="A5" s="5" t="s">
        <v>4</v>
      </c>
      <c r="B5">
        <v>5</v>
      </c>
      <c r="C5">
        <v>7</v>
      </c>
      <c r="D5">
        <v>5</v>
      </c>
      <c r="E5">
        <v>3</v>
      </c>
      <c r="F5">
        <v>15</v>
      </c>
      <c r="G5">
        <v>7</v>
      </c>
      <c r="H5">
        <v>5</v>
      </c>
      <c r="I5">
        <v>35</v>
      </c>
      <c r="J5">
        <v>0</v>
      </c>
      <c r="K5">
        <v>0</v>
      </c>
      <c r="L5">
        <v>11</v>
      </c>
      <c r="M5">
        <v>0</v>
      </c>
      <c r="N5">
        <v>7</v>
      </c>
      <c r="O5" s="2">
        <v>0</v>
      </c>
      <c r="P5">
        <v>2</v>
      </c>
      <c r="S5">
        <f t="shared" si="0"/>
        <v>102</v>
      </c>
      <c r="T5">
        <f t="shared" si="1"/>
        <v>6.8</v>
      </c>
      <c r="U5">
        <f t="shared" si="4"/>
        <v>0</v>
      </c>
      <c r="V5" s="69" t="s">
        <v>16</v>
      </c>
      <c r="X5">
        <f t="shared" si="2"/>
        <v>35</v>
      </c>
      <c r="Y5">
        <f t="shared" si="3"/>
        <v>0</v>
      </c>
    </row>
    <row r="6" spans="1:25" x14ac:dyDescent="0.35">
      <c r="A6" s="5" t="s">
        <v>5</v>
      </c>
      <c r="B6">
        <v>4</v>
      </c>
      <c r="C6">
        <v>59</v>
      </c>
      <c r="D6">
        <v>7</v>
      </c>
      <c r="E6">
        <v>26</v>
      </c>
      <c r="F6">
        <v>46</v>
      </c>
      <c r="G6">
        <v>12</v>
      </c>
      <c r="H6">
        <v>34</v>
      </c>
      <c r="I6">
        <v>20</v>
      </c>
      <c r="J6">
        <v>11</v>
      </c>
      <c r="K6">
        <v>22</v>
      </c>
      <c r="L6">
        <v>27</v>
      </c>
      <c r="M6">
        <v>31</v>
      </c>
      <c r="N6">
        <v>12</v>
      </c>
      <c r="O6" s="2">
        <v>9</v>
      </c>
      <c r="P6">
        <v>5</v>
      </c>
      <c r="S6">
        <f t="shared" si="0"/>
        <v>325</v>
      </c>
      <c r="T6">
        <f t="shared" si="1"/>
        <v>21.666666666666668</v>
      </c>
      <c r="U6">
        <f t="shared" si="4"/>
        <v>0</v>
      </c>
      <c r="V6" s="69" t="s">
        <v>35</v>
      </c>
      <c r="X6">
        <f t="shared" si="2"/>
        <v>59</v>
      </c>
      <c r="Y6">
        <f t="shared" si="3"/>
        <v>4</v>
      </c>
    </row>
    <row r="7" spans="1:25" x14ac:dyDescent="0.35">
      <c r="A7" s="5" t="s">
        <v>6</v>
      </c>
      <c r="B7">
        <v>27</v>
      </c>
      <c r="C7">
        <v>27</v>
      </c>
      <c r="D7">
        <v>21</v>
      </c>
      <c r="E7">
        <v>20</v>
      </c>
      <c r="F7">
        <v>29</v>
      </c>
      <c r="G7">
        <v>43</v>
      </c>
      <c r="H7">
        <v>29</v>
      </c>
      <c r="I7">
        <v>44</v>
      </c>
      <c r="J7">
        <v>6</v>
      </c>
      <c r="K7">
        <v>1</v>
      </c>
      <c r="L7">
        <v>2</v>
      </c>
      <c r="M7">
        <v>0</v>
      </c>
      <c r="N7">
        <v>0</v>
      </c>
      <c r="O7" s="2">
        <v>1</v>
      </c>
      <c r="P7">
        <v>8</v>
      </c>
      <c r="S7">
        <f t="shared" si="0"/>
        <v>258</v>
      </c>
      <c r="T7">
        <f t="shared" si="1"/>
        <v>17.2</v>
      </c>
      <c r="U7">
        <f t="shared" si="4"/>
        <v>0</v>
      </c>
      <c r="V7" s="69" t="s">
        <v>38</v>
      </c>
      <c r="X7">
        <f t="shared" si="2"/>
        <v>44</v>
      </c>
      <c r="Y7">
        <f t="shared" si="3"/>
        <v>0</v>
      </c>
    </row>
    <row r="8" spans="1:25" x14ac:dyDescent="0.35">
      <c r="A8" s="5" t="s">
        <v>7</v>
      </c>
      <c r="B8">
        <v>61</v>
      </c>
      <c r="C8">
        <v>61</v>
      </c>
      <c r="D8">
        <v>21</v>
      </c>
      <c r="E8">
        <v>18</v>
      </c>
      <c r="F8">
        <v>20</v>
      </c>
      <c r="G8">
        <v>14</v>
      </c>
      <c r="H8">
        <v>17</v>
      </c>
      <c r="I8">
        <v>17</v>
      </c>
      <c r="J8">
        <v>10</v>
      </c>
      <c r="K8">
        <v>6</v>
      </c>
      <c r="L8">
        <v>7</v>
      </c>
      <c r="M8">
        <v>9</v>
      </c>
      <c r="N8">
        <v>7</v>
      </c>
      <c r="O8" s="2">
        <v>4</v>
      </c>
      <c r="P8">
        <v>3</v>
      </c>
      <c r="S8">
        <f t="shared" si="0"/>
        <v>275</v>
      </c>
      <c r="T8">
        <f t="shared" si="1"/>
        <v>18.333333333333332</v>
      </c>
      <c r="U8">
        <f t="shared" si="4"/>
        <v>0</v>
      </c>
      <c r="V8" s="69" t="s">
        <v>41</v>
      </c>
      <c r="X8">
        <f t="shared" si="2"/>
        <v>61</v>
      </c>
      <c r="Y8">
        <f t="shared" si="3"/>
        <v>3</v>
      </c>
    </row>
    <row r="9" spans="1:25" x14ac:dyDescent="0.35">
      <c r="A9" s="5" t="s">
        <v>8</v>
      </c>
      <c r="B9">
        <v>22</v>
      </c>
      <c r="C9">
        <v>13</v>
      </c>
      <c r="D9">
        <v>2</v>
      </c>
      <c r="E9">
        <v>6</v>
      </c>
      <c r="F9">
        <v>5</v>
      </c>
      <c r="G9">
        <v>3</v>
      </c>
      <c r="H9">
        <v>5</v>
      </c>
      <c r="I9">
        <v>11</v>
      </c>
      <c r="J9">
        <v>7</v>
      </c>
      <c r="K9">
        <v>14</v>
      </c>
      <c r="L9">
        <v>5</v>
      </c>
      <c r="M9">
        <v>2</v>
      </c>
      <c r="N9">
        <v>2</v>
      </c>
      <c r="O9" s="2">
        <v>0</v>
      </c>
      <c r="P9">
        <v>8</v>
      </c>
      <c r="S9">
        <f t="shared" si="0"/>
        <v>105</v>
      </c>
      <c r="T9">
        <f t="shared" si="1"/>
        <v>7</v>
      </c>
      <c r="U9">
        <f t="shared" si="4"/>
        <v>0</v>
      </c>
      <c r="V9" s="69" t="s">
        <v>47</v>
      </c>
      <c r="X9">
        <f t="shared" si="2"/>
        <v>22</v>
      </c>
      <c r="Y9">
        <f t="shared" si="3"/>
        <v>0</v>
      </c>
    </row>
    <row r="10" spans="1:25" x14ac:dyDescent="0.35">
      <c r="A10" s="5" t="s">
        <v>9</v>
      </c>
      <c r="B10">
        <v>218</v>
      </c>
      <c r="C10">
        <v>109</v>
      </c>
      <c r="D10">
        <v>72</v>
      </c>
      <c r="E10">
        <v>75</v>
      </c>
      <c r="F10">
        <v>152</v>
      </c>
      <c r="G10">
        <v>161</v>
      </c>
      <c r="H10">
        <v>208</v>
      </c>
      <c r="I10">
        <v>242</v>
      </c>
      <c r="J10">
        <v>64</v>
      </c>
      <c r="K10">
        <v>14</v>
      </c>
      <c r="L10">
        <v>43</v>
      </c>
      <c r="M10">
        <v>41</v>
      </c>
      <c r="N10">
        <v>95</v>
      </c>
      <c r="O10" s="2">
        <v>58</v>
      </c>
      <c r="P10">
        <v>349</v>
      </c>
      <c r="S10">
        <f t="shared" si="0"/>
        <v>1901</v>
      </c>
      <c r="T10">
        <f t="shared" si="1"/>
        <v>126.73333333333333</v>
      </c>
      <c r="U10">
        <f t="shared" si="4"/>
        <v>1</v>
      </c>
      <c r="V10" s="69" t="s">
        <v>52</v>
      </c>
      <c r="X10">
        <f t="shared" si="2"/>
        <v>349</v>
      </c>
      <c r="Y10">
        <f t="shared" si="3"/>
        <v>14</v>
      </c>
    </row>
    <row r="11" spans="1:25" x14ac:dyDescent="0.35">
      <c r="A11" s="5" t="s">
        <v>10</v>
      </c>
      <c r="B11">
        <v>358</v>
      </c>
      <c r="C11">
        <v>448</v>
      </c>
      <c r="D11">
        <v>112</v>
      </c>
      <c r="E11">
        <v>164</v>
      </c>
      <c r="F11">
        <v>130</v>
      </c>
      <c r="G11">
        <v>294</v>
      </c>
      <c r="H11">
        <v>310</v>
      </c>
      <c r="I11">
        <v>280</v>
      </c>
      <c r="J11">
        <v>135</v>
      </c>
      <c r="K11">
        <v>33</v>
      </c>
      <c r="L11">
        <v>108</v>
      </c>
      <c r="M11">
        <v>40</v>
      </c>
      <c r="N11">
        <v>26</v>
      </c>
      <c r="O11" s="2">
        <v>6</v>
      </c>
      <c r="P11">
        <v>25</v>
      </c>
      <c r="S11">
        <f t="shared" si="0"/>
        <v>2469</v>
      </c>
      <c r="T11">
        <f t="shared" si="1"/>
        <v>164.6</v>
      </c>
      <c r="U11">
        <f t="shared" si="4"/>
        <v>0</v>
      </c>
      <c r="V11" s="69" t="s">
        <v>63</v>
      </c>
      <c r="X11">
        <f t="shared" si="2"/>
        <v>448</v>
      </c>
      <c r="Y11">
        <f t="shared" si="3"/>
        <v>6</v>
      </c>
    </row>
    <row r="12" spans="1:25" x14ac:dyDescent="0.35">
      <c r="A12" s="5" t="s">
        <v>11</v>
      </c>
      <c r="B12">
        <v>39</v>
      </c>
      <c r="C12">
        <v>35</v>
      </c>
      <c r="D12">
        <v>44</v>
      </c>
      <c r="E12">
        <v>77</v>
      </c>
      <c r="F12">
        <v>228</v>
      </c>
      <c r="G12">
        <v>156</v>
      </c>
      <c r="H12">
        <v>195</v>
      </c>
      <c r="I12">
        <v>225</v>
      </c>
      <c r="J12">
        <v>29</v>
      </c>
      <c r="K12">
        <v>71</v>
      </c>
      <c r="L12">
        <v>33</v>
      </c>
      <c r="M12">
        <v>26</v>
      </c>
      <c r="N12">
        <v>19</v>
      </c>
      <c r="O12" s="2">
        <v>3</v>
      </c>
      <c r="P12">
        <v>2</v>
      </c>
      <c r="S12">
        <f t="shared" si="0"/>
        <v>1182</v>
      </c>
      <c r="T12">
        <f t="shared" si="1"/>
        <v>78.8</v>
      </c>
      <c r="U12">
        <f t="shared" si="4"/>
        <v>0</v>
      </c>
      <c r="V12" s="69" t="s">
        <v>66</v>
      </c>
      <c r="X12">
        <f t="shared" si="2"/>
        <v>228</v>
      </c>
      <c r="Y12">
        <f t="shared" si="3"/>
        <v>2</v>
      </c>
    </row>
    <row r="13" spans="1:25" x14ac:dyDescent="0.35">
      <c r="A13" s="5" t="s">
        <v>12</v>
      </c>
      <c r="B13">
        <v>16</v>
      </c>
      <c r="C13">
        <v>18</v>
      </c>
      <c r="D13">
        <v>11</v>
      </c>
      <c r="E13">
        <v>35</v>
      </c>
      <c r="F13">
        <v>98</v>
      </c>
      <c r="G13">
        <v>45</v>
      </c>
      <c r="H13">
        <v>157</v>
      </c>
      <c r="I13">
        <v>203</v>
      </c>
      <c r="J13">
        <v>166</v>
      </c>
      <c r="K13">
        <v>138</v>
      </c>
      <c r="L13">
        <v>315</v>
      </c>
      <c r="M13">
        <v>249</v>
      </c>
      <c r="N13">
        <v>264</v>
      </c>
      <c r="O13" s="2">
        <v>138</v>
      </c>
      <c r="P13">
        <v>124</v>
      </c>
      <c r="S13">
        <f t="shared" si="0"/>
        <v>1977</v>
      </c>
      <c r="T13">
        <f t="shared" si="1"/>
        <v>131.80000000000001</v>
      </c>
      <c r="U13">
        <f t="shared" si="4"/>
        <v>0</v>
      </c>
      <c r="V13" s="69" t="s">
        <v>68</v>
      </c>
      <c r="X13">
        <f t="shared" si="2"/>
        <v>315</v>
      </c>
      <c r="Y13">
        <f t="shared" si="3"/>
        <v>11</v>
      </c>
    </row>
    <row r="14" spans="1:25" x14ac:dyDescent="0.35">
      <c r="A14" s="5" t="s">
        <v>13</v>
      </c>
      <c r="B14">
        <v>0</v>
      </c>
      <c r="C14">
        <v>3</v>
      </c>
      <c r="D14">
        <v>0</v>
      </c>
      <c r="E14">
        <v>1</v>
      </c>
      <c r="F14">
        <v>2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 s="2">
        <v>0</v>
      </c>
      <c r="P14">
        <v>0</v>
      </c>
      <c r="S14">
        <f t="shared" si="0"/>
        <v>7</v>
      </c>
      <c r="T14">
        <f t="shared" si="1"/>
        <v>0.46666666666666667</v>
      </c>
      <c r="U14">
        <f t="shared" si="4"/>
        <v>0</v>
      </c>
      <c r="V14" s="69" t="s">
        <v>69</v>
      </c>
      <c r="X14">
        <f t="shared" si="2"/>
        <v>3</v>
      </c>
      <c r="Y14">
        <f t="shared" si="3"/>
        <v>0</v>
      </c>
    </row>
    <row r="15" spans="1:25" x14ac:dyDescent="0.35">
      <c r="A15" s="5" t="s">
        <v>14</v>
      </c>
      <c r="B15">
        <v>41</v>
      </c>
      <c r="C15">
        <v>47</v>
      </c>
      <c r="D15">
        <v>22</v>
      </c>
      <c r="E15">
        <v>64</v>
      </c>
      <c r="F15">
        <v>113</v>
      </c>
      <c r="G15">
        <v>80</v>
      </c>
      <c r="H15">
        <v>96</v>
      </c>
      <c r="I15">
        <v>83</v>
      </c>
      <c r="J15">
        <v>19</v>
      </c>
      <c r="K15">
        <v>20</v>
      </c>
      <c r="L15">
        <v>30</v>
      </c>
      <c r="M15">
        <v>21</v>
      </c>
      <c r="N15">
        <v>18</v>
      </c>
      <c r="O15" s="2">
        <v>18</v>
      </c>
      <c r="P15">
        <v>34</v>
      </c>
      <c r="S15">
        <f t="shared" si="0"/>
        <v>706</v>
      </c>
      <c r="T15">
        <f t="shared" si="1"/>
        <v>47.06666666666667</v>
      </c>
      <c r="U15">
        <f t="shared" si="4"/>
        <v>0</v>
      </c>
      <c r="V15" s="69" t="s">
        <v>18</v>
      </c>
      <c r="X15">
        <f t="shared" si="2"/>
        <v>113</v>
      </c>
      <c r="Y15">
        <f t="shared" si="3"/>
        <v>18</v>
      </c>
    </row>
    <row r="16" spans="1:25" x14ac:dyDescent="0.35">
      <c r="A16" s="5" t="s">
        <v>15</v>
      </c>
      <c r="B16">
        <v>55</v>
      </c>
      <c r="C16">
        <v>52</v>
      </c>
      <c r="D16">
        <v>33</v>
      </c>
      <c r="E16">
        <v>34</v>
      </c>
      <c r="F16">
        <v>26</v>
      </c>
      <c r="G16">
        <v>23</v>
      </c>
      <c r="H16">
        <v>22</v>
      </c>
      <c r="I16">
        <v>26</v>
      </c>
      <c r="J16">
        <v>6</v>
      </c>
      <c r="K16">
        <v>8</v>
      </c>
      <c r="L16">
        <v>7</v>
      </c>
      <c r="M16">
        <v>6</v>
      </c>
      <c r="N16">
        <v>9</v>
      </c>
      <c r="O16" s="2">
        <v>6</v>
      </c>
      <c r="P16">
        <v>8</v>
      </c>
      <c r="S16">
        <f t="shared" si="0"/>
        <v>321</v>
      </c>
      <c r="T16">
        <f t="shared" si="1"/>
        <v>21.4</v>
      </c>
      <c r="U16">
        <f t="shared" si="4"/>
        <v>0</v>
      </c>
      <c r="V16" s="69" t="s">
        <v>20</v>
      </c>
      <c r="X16">
        <f t="shared" si="2"/>
        <v>55</v>
      </c>
      <c r="Y16">
        <f t="shared" si="3"/>
        <v>6</v>
      </c>
    </row>
    <row r="17" spans="1:25" x14ac:dyDescent="0.35">
      <c r="A17" s="5" t="s">
        <v>16</v>
      </c>
      <c r="B17">
        <v>171</v>
      </c>
      <c r="C17">
        <v>318</v>
      </c>
      <c r="D17">
        <v>380</v>
      </c>
      <c r="E17">
        <v>545</v>
      </c>
      <c r="F17">
        <v>732</v>
      </c>
      <c r="G17">
        <v>736</v>
      </c>
      <c r="H17">
        <v>724</v>
      </c>
      <c r="I17">
        <v>515</v>
      </c>
      <c r="J17">
        <v>121</v>
      </c>
      <c r="K17">
        <v>87</v>
      </c>
      <c r="L17">
        <v>93</v>
      </c>
      <c r="M17">
        <v>126</v>
      </c>
      <c r="N17">
        <v>95</v>
      </c>
      <c r="O17" s="2">
        <v>43</v>
      </c>
      <c r="P17">
        <v>83</v>
      </c>
      <c r="S17">
        <f t="shared" si="0"/>
        <v>4769</v>
      </c>
      <c r="T17">
        <f t="shared" si="1"/>
        <v>317.93333333333334</v>
      </c>
      <c r="U17">
        <f t="shared" si="4"/>
        <v>1</v>
      </c>
      <c r="V17" s="69" t="s">
        <v>21</v>
      </c>
      <c r="X17">
        <f t="shared" si="2"/>
        <v>736</v>
      </c>
      <c r="Y17">
        <f t="shared" si="3"/>
        <v>43</v>
      </c>
    </row>
    <row r="18" spans="1:25" x14ac:dyDescent="0.35">
      <c r="A18" s="5" t="s">
        <v>17</v>
      </c>
      <c r="B18">
        <v>82</v>
      </c>
      <c r="C18">
        <v>58</v>
      </c>
      <c r="D18">
        <v>26</v>
      </c>
      <c r="E18">
        <v>60</v>
      </c>
      <c r="F18">
        <v>18</v>
      </c>
      <c r="G18">
        <v>10</v>
      </c>
      <c r="H18">
        <v>16</v>
      </c>
      <c r="I18">
        <v>40</v>
      </c>
      <c r="J18">
        <v>14</v>
      </c>
      <c r="K18">
        <v>20</v>
      </c>
      <c r="L18">
        <v>22</v>
      </c>
      <c r="M18">
        <v>18</v>
      </c>
      <c r="N18">
        <v>13</v>
      </c>
      <c r="O18" s="2">
        <v>2</v>
      </c>
      <c r="P18">
        <v>3</v>
      </c>
      <c r="S18">
        <f t="shared" si="0"/>
        <v>402</v>
      </c>
      <c r="T18">
        <f t="shared" si="1"/>
        <v>26.8</v>
      </c>
      <c r="U18">
        <f t="shared" si="4"/>
        <v>0</v>
      </c>
      <c r="V18" s="69" t="s">
        <v>22</v>
      </c>
      <c r="X18">
        <f t="shared" si="2"/>
        <v>82</v>
      </c>
      <c r="Y18">
        <f t="shared" si="3"/>
        <v>2</v>
      </c>
    </row>
    <row r="19" spans="1:25" x14ac:dyDescent="0.35">
      <c r="A19" s="5" t="s">
        <v>18</v>
      </c>
      <c r="B19">
        <v>31</v>
      </c>
      <c r="C19">
        <v>83</v>
      </c>
      <c r="D19">
        <v>30</v>
      </c>
      <c r="E19">
        <v>45</v>
      </c>
      <c r="F19">
        <v>45</v>
      </c>
      <c r="G19">
        <v>53</v>
      </c>
      <c r="H19">
        <v>67</v>
      </c>
      <c r="I19">
        <v>76</v>
      </c>
      <c r="J19">
        <v>20</v>
      </c>
      <c r="K19">
        <v>14</v>
      </c>
      <c r="L19">
        <v>18</v>
      </c>
      <c r="M19">
        <v>28</v>
      </c>
      <c r="N19">
        <v>56</v>
      </c>
      <c r="O19" s="2">
        <v>34</v>
      </c>
      <c r="P19">
        <v>42</v>
      </c>
      <c r="S19">
        <f>SUM(B19:O19)</f>
        <v>600</v>
      </c>
      <c r="T19">
        <f>AVERAGE(B19:O19)</f>
        <v>42.857142857142854</v>
      </c>
      <c r="U19">
        <f t="shared" si="4"/>
        <v>0</v>
      </c>
      <c r="V19" s="69" t="s">
        <v>25</v>
      </c>
      <c r="X19">
        <f>MAX(B19:O19)</f>
        <v>83</v>
      </c>
      <c r="Y19">
        <f>MIN(B19:O19)</f>
        <v>14</v>
      </c>
    </row>
    <row r="20" spans="1:25" x14ac:dyDescent="0.35">
      <c r="A20" s="5" t="s">
        <v>19</v>
      </c>
      <c r="B20">
        <v>2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1</v>
      </c>
      <c r="J20">
        <v>1</v>
      </c>
      <c r="K20">
        <v>1</v>
      </c>
      <c r="L20">
        <v>0</v>
      </c>
      <c r="M20">
        <v>0</v>
      </c>
      <c r="N20">
        <v>0</v>
      </c>
      <c r="O20" s="2">
        <v>0</v>
      </c>
      <c r="P20">
        <v>0</v>
      </c>
      <c r="S20">
        <f t="shared" ref="S20:S51" si="5">SUM(B20:P20)</f>
        <v>6</v>
      </c>
      <c r="T20">
        <f t="shared" ref="T20:T51" si="6">AVERAGE(B20:P20)</f>
        <v>0.4</v>
      </c>
      <c r="U20">
        <f t="shared" si="4"/>
        <v>0</v>
      </c>
      <c r="V20" s="69" t="s">
        <v>26</v>
      </c>
      <c r="X20">
        <f t="shared" ref="X20:X51" si="7">MAX(B20:P20)</f>
        <v>2</v>
      </c>
      <c r="Y20">
        <f t="shared" ref="Y20:Y51" si="8">MIN(B20:P20)</f>
        <v>0</v>
      </c>
    </row>
    <row r="21" spans="1:25" x14ac:dyDescent="0.35">
      <c r="A21" s="5" t="s">
        <v>20</v>
      </c>
      <c r="B21">
        <v>141</v>
      </c>
      <c r="C21">
        <v>171</v>
      </c>
      <c r="D21">
        <v>61</v>
      </c>
      <c r="E21">
        <v>206</v>
      </c>
      <c r="F21">
        <v>228</v>
      </c>
      <c r="G21">
        <v>178</v>
      </c>
      <c r="H21">
        <v>220</v>
      </c>
      <c r="I21">
        <v>386</v>
      </c>
      <c r="J21">
        <v>103</v>
      </c>
      <c r="K21">
        <v>137</v>
      </c>
      <c r="L21">
        <v>185</v>
      </c>
      <c r="M21">
        <v>123</v>
      </c>
      <c r="N21">
        <v>84</v>
      </c>
      <c r="O21" s="2">
        <v>21</v>
      </c>
      <c r="P21">
        <v>57</v>
      </c>
      <c r="S21">
        <f t="shared" si="5"/>
        <v>2301</v>
      </c>
      <c r="T21">
        <f t="shared" si="6"/>
        <v>153.4</v>
      </c>
      <c r="U21">
        <f t="shared" si="4"/>
        <v>0</v>
      </c>
      <c r="V21" s="69" t="s">
        <v>28</v>
      </c>
      <c r="X21">
        <f t="shared" si="7"/>
        <v>386</v>
      </c>
      <c r="Y21">
        <f t="shared" si="8"/>
        <v>21</v>
      </c>
    </row>
    <row r="22" spans="1:25" x14ac:dyDescent="0.35">
      <c r="A22" s="5" t="s">
        <v>21</v>
      </c>
      <c r="B22">
        <v>43</v>
      </c>
      <c r="C22">
        <v>69</v>
      </c>
      <c r="D22">
        <v>38</v>
      </c>
      <c r="E22">
        <v>32</v>
      </c>
      <c r="F22">
        <v>36</v>
      </c>
      <c r="G22">
        <v>35</v>
      </c>
      <c r="H22">
        <v>45</v>
      </c>
      <c r="I22">
        <v>53</v>
      </c>
      <c r="J22">
        <v>21</v>
      </c>
      <c r="K22">
        <v>13</v>
      </c>
      <c r="L22">
        <v>22</v>
      </c>
      <c r="M22">
        <v>32</v>
      </c>
      <c r="N22">
        <v>9</v>
      </c>
      <c r="O22" s="2">
        <v>1</v>
      </c>
      <c r="P22">
        <v>14</v>
      </c>
      <c r="S22">
        <f t="shared" si="5"/>
        <v>463</v>
      </c>
      <c r="T22">
        <f t="shared" si="6"/>
        <v>30.866666666666667</v>
      </c>
      <c r="U22">
        <f t="shared" si="4"/>
        <v>0</v>
      </c>
      <c r="V22" s="69" t="s">
        <v>30</v>
      </c>
      <c r="X22">
        <f t="shared" si="7"/>
        <v>69</v>
      </c>
      <c r="Y22">
        <f t="shared" si="8"/>
        <v>1</v>
      </c>
    </row>
    <row r="23" spans="1:25" x14ac:dyDescent="0.35">
      <c r="A23" s="5" t="s">
        <v>22</v>
      </c>
      <c r="B23">
        <v>89</v>
      </c>
      <c r="C23">
        <v>114</v>
      </c>
      <c r="D23">
        <v>105</v>
      </c>
      <c r="E23">
        <v>317</v>
      </c>
      <c r="F23">
        <v>748</v>
      </c>
      <c r="G23">
        <v>819</v>
      </c>
      <c r="H23">
        <v>847</v>
      </c>
      <c r="I23">
        <v>946</v>
      </c>
      <c r="J23">
        <v>351</v>
      </c>
      <c r="K23">
        <v>254</v>
      </c>
      <c r="L23">
        <v>379</v>
      </c>
      <c r="M23">
        <v>332</v>
      </c>
      <c r="N23">
        <v>319</v>
      </c>
      <c r="O23" s="2">
        <v>158</v>
      </c>
      <c r="P23">
        <v>127</v>
      </c>
      <c r="S23">
        <f t="shared" si="5"/>
        <v>5905</v>
      </c>
      <c r="T23">
        <f t="shared" si="6"/>
        <v>393.66666666666669</v>
      </c>
      <c r="U23">
        <f t="shared" si="4"/>
        <v>0</v>
      </c>
      <c r="V23" s="69" t="s">
        <v>35</v>
      </c>
      <c r="X23">
        <f t="shared" si="7"/>
        <v>946</v>
      </c>
      <c r="Y23">
        <f t="shared" si="8"/>
        <v>89</v>
      </c>
    </row>
    <row r="24" spans="1:25" x14ac:dyDescent="0.35">
      <c r="A24" s="5" t="s">
        <v>23</v>
      </c>
      <c r="B24">
        <v>5</v>
      </c>
      <c r="C24">
        <v>8</v>
      </c>
      <c r="D24">
        <v>1</v>
      </c>
      <c r="E24">
        <v>0</v>
      </c>
      <c r="F24">
        <v>0</v>
      </c>
      <c r="G24">
        <v>14</v>
      </c>
      <c r="H24">
        <v>11</v>
      </c>
      <c r="I24">
        <v>13</v>
      </c>
      <c r="J24">
        <v>1</v>
      </c>
      <c r="K24">
        <v>0</v>
      </c>
      <c r="L24">
        <v>0</v>
      </c>
      <c r="M24">
        <v>1</v>
      </c>
      <c r="N24">
        <v>0</v>
      </c>
      <c r="O24" s="2">
        <v>0</v>
      </c>
      <c r="P24">
        <v>0</v>
      </c>
      <c r="S24">
        <f t="shared" si="5"/>
        <v>54</v>
      </c>
      <c r="T24">
        <f t="shared" si="6"/>
        <v>3.6</v>
      </c>
      <c r="U24">
        <f t="shared" si="4"/>
        <v>0</v>
      </c>
      <c r="V24" s="69" t="s">
        <v>36</v>
      </c>
      <c r="X24">
        <f t="shared" si="7"/>
        <v>14</v>
      </c>
      <c r="Y24">
        <f t="shared" si="8"/>
        <v>0</v>
      </c>
    </row>
    <row r="25" spans="1:25" x14ac:dyDescent="0.35">
      <c r="A25" s="5" t="s">
        <v>24</v>
      </c>
      <c r="B25">
        <v>16</v>
      </c>
      <c r="C25">
        <v>1</v>
      </c>
      <c r="D25">
        <v>6</v>
      </c>
      <c r="E25">
        <v>6</v>
      </c>
      <c r="F25">
        <v>0</v>
      </c>
      <c r="G25">
        <v>1</v>
      </c>
      <c r="H25">
        <v>1</v>
      </c>
      <c r="I25">
        <v>2</v>
      </c>
      <c r="J25">
        <v>2</v>
      </c>
      <c r="K25">
        <v>1</v>
      </c>
      <c r="L25">
        <v>0</v>
      </c>
      <c r="M25">
        <v>7</v>
      </c>
      <c r="N25">
        <v>4</v>
      </c>
      <c r="O25" s="2">
        <v>1</v>
      </c>
      <c r="P25">
        <v>1</v>
      </c>
      <c r="S25">
        <f t="shared" si="5"/>
        <v>49</v>
      </c>
      <c r="T25">
        <f t="shared" si="6"/>
        <v>3.2666666666666666</v>
      </c>
      <c r="U25">
        <f t="shared" si="4"/>
        <v>0</v>
      </c>
      <c r="V25" s="69" t="s">
        <v>37</v>
      </c>
      <c r="X25">
        <f t="shared" si="7"/>
        <v>16</v>
      </c>
      <c r="Y25">
        <f t="shared" si="8"/>
        <v>0</v>
      </c>
    </row>
    <row r="26" spans="1:25" x14ac:dyDescent="0.35">
      <c r="A26" s="5" t="s">
        <v>25</v>
      </c>
      <c r="B26">
        <v>71</v>
      </c>
      <c r="C26">
        <v>66</v>
      </c>
      <c r="D26">
        <v>24</v>
      </c>
      <c r="E26">
        <v>67</v>
      </c>
      <c r="F26">
        <v>44</v>
      </c>
      <c r="G26">
        <v>32</v>
      </c>
      <c r="H26">
        <v>54</v>
      </c>
      <c r="I26">
        <v>52</v>
      </c>
      <c r="J26">
        <v>13</v>
      </c>
      <c r="K26">
        <v>48</v>
      </c>
      <c r="L26">
        <v>27</v>
      </c>
      <c r="M26">
        <v>57</v>
      </c>
      <c r="N26">
        <v>26</v>
      </c>
      <c r="O26" s="2">
        <v>4</v>
      </c>
      <c r="P26">
        <v>21</v>
      </c>
      <c r="S26">
        <f t="shared" si="5"/>
        <v>606</v>
      </c>
      <c r="T26">
        <f t="shared" si="6"/>
        <v>40.4</v>
      </c>
      <c r="U26">
        <f t="shared" si="4"/>
        <v>0</v>
      </c>
      <c r="V26" s="69" t="s">
        <v>38</v>
      </c>
      <c r="X26">
        <f t="shared" si="7"/>
        <v>71</v>
      </c>
      <c r="Y26">
        <f t="shared" si="8"/>
        <v>4</v>
      </c>
    </row>
    <row r="27" spans="1:25" x14ac:dyDescent="0.35">
      <c r="A27" s="5" t="s">
        <v>26</v>
      </c>
      <c r="B27">
        <v>91</v>
      </c>
      <c r="C27">
        <v>105</v>
      </c>
      <c r="D27">
        <v>87</v>
      </c>
      <c r="E27">
        <v>249</v>
      </c>
      <c r="F27">
        <v>288</v>
      </c>
      <c r="G27">
        <v>437</v>
      </c>
      <c r="H27">
        <v>530</v>
      </c>
      <c r="I27">
        <v>668</v>
      </c>
      <c r="J27">
        <v>346</v>
      </c>
      <c r="K27">
        <v>293</v>
      </c>
      <c r="L27">
        <v>592</v>
      </c>
      <c r="M27">
        <v>814</v>
      </c>
      <c r="N27">
        <v>783</v>
      </c>
      <c r="O27" s="2">
        <v>545</v>
      </c>
      <c r="P27">
        <v>498</v>
      </c>
      <c r="S27">
        <f t="shared" si="5"/>
        <v>6326</v>
      </c>
      <c r="T27">
        <f t="shared" si="6"/>
        <v>421.73333333333335</v>
      </c>
      <c r="U27">
        <f t="shared" si="4"/>
        <v>0</v>
      </c>
      <c r="V27" s="69" t="s">
        <v>39</v>
      </c>
      <c r="X27">
        <f t="shared" si="7"/>
        <v>814</v>
      </c>
      <c r="Y27">
        <f t="shared" si="8"/>
        <v>87</v>
      </c>
    </row>
    <row r="28" spans="1:25" x14ac:dyDescent="0.35">
      <c r="A28" s="5" t="s">
        <v>110</v>
      </c>
      <c r="B28">
        <v>18</v>
      </c>
      <c r="C28">
        <v>7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2</v>
      </c>
      <c r="K28">
        <v>1</v>
      </c>
      <c r="L28">
        <v>1</v>
      </c>
      <c r="M28">
        <v>7</v>
      </c>
      <c r="N28">
        <v>1</v>
      </c>
      <c r="O28" s="2">
        <v>1</v>
      </c>
      <c r="P28">
        <v>2</v>
      </c>
      <c r="S28">
        <f t="shared" si="5"/>
        <v>41</v>
      </c>
      <c r="T28">
        <f t="shared" si="6"/>
        <v>2.7333333333333334</v>
      </c>
      <c r="U28">
        <f t="shared" si="4"/>
        <v>0</v>
      </c>
      <c r="V28" s="69" t="s">
        <v>40</v>
      </c>
      <c r="X28">
        <f t="shared" si="7"/>
        <v>18</v>
      </c>
      <c r="Y28">
        <f t="shared" si="8"/>
        <v>0</v>
      </c>
    </row>
    <row r="29" spans="1:25" x14ac:dyDescent="0.35">
      <c r="A29" s="5" t="s">
        <v>28</v>
      </c>
      <c r="B29">
        <v>112</v>
      </c>
      <c r="C29">
        <v>246</v>
      </c>
      <c r="D29">
        <v>65</v>
      </c>
      <c r="E29">
        <v>152</v>
      </c>
      <c r="F29">
        <v>292</v>
      </c>
      <c r="G29">
        <v>281</v>
      </c>
      <c r="H29">
        <v>437</v>
      </c>
      <c r="I29">
        <v>421</v>
      </c>
      <c r="J29">
        <v>104</v>
      </c>
      <c r="K29">
        <v>54</v>
      </c>
      <c r="L29">
        <v>89</v>
      </c>
      <c r="M29">
        <v>141</v>
      </c>
      <c r="N29">
        <v>103</v>
      </c>
      <c r="O29" s="2">
        <v>48</v>
      </c>
      <c r="P29">
        <v>38</v>
      </c>
      <c r="S29">
        <f t="shared" si="5"/>
        <v>2583</v>
      </c>
      <c r="T29">
        <f t="shared" si="6"/>
        <v>172.2</v>
      </c>
      <c r="U29">
        <f t="shared" si="4"/>
        <v>0</v>
      </c>
      <c r="V29" s="69" t="s">
        <v>41</v>
      </c>
      <c r="X29">
        <f t="shared" si="7"/>
        <v>437</v>
      </c>
      <c r="Y29">
        <f t="shared" si="8"/>
        <v>38</v>
      </c>
    </row>
    <row r="30" spans="1:25" x14ac:dyDescent="0.35">
      <c r="A30" s="5" t="s">
        <v>29</v>
      </c>
      <c r="B30">
        <v>2</v>
      </c>
      <c r="C30">
        <v>0</v>
      </c>
      <c r="D30">
        <v>1</v>
      </c>
      <c r="E30">
        <v>0</v>
      </c>
      <c r="F30">
        <v>2</v>
      </c>
      <c r="G30">
        <v>0</v>
      </c>
      <c r="H30">
        <v>0</v>
      </c>
      <c r="I30">
        <v>1</v>
      </c>
      <c r="J30">
        <v>0</v>
      </c>
      <c r="K30">
        <v>0</v>
      </c>
      <c r="L30">
        <v>11</v>
      </c>
      <c r="M30">
        <v>5</v>
      </c>
      <c r="N30">
        <v>0</v>
      </c>
      <c r="O30" s="2">
        <v>0</v>
      </c>
      <c r="P30">
        <v>0</v>
      </c>
      <c r="S30">
        <f t="shared" si="5"/>
        <v>22</v>
      </c>
      <c r="T30">
        <f t="shared" si="6"/>
        <v>1.4666666666666666</v>
      </c>
      <c r="U30">
        <f t="shared" si="4"/>
        <v>0</v>
      </c>
      <c r="V30" s="69" t="s">
        <v>42</v>
      </c>
      <c r="X30">
        <f t="shared" si="7"/>
        <v>11</v>
      </c>
      <c r="Y30">
        <f t="shared" si="8"/>
        <v>0</v>
      </c>
    </row>
    <row r="31" spans="1:25" x14ac:dyDescent="0.35">
      <c r="A31" s="5" t="s">
        <v>30</v>
      </c>
      <c r="B31">
        <v>37</v>
      </c>
      <c r="C31">
        <v>45</v>
      </c>
      <c r="D31">
        <v>47</v>
      </c>
      <c r="E31">
        <v>37</v>
      </c>
      <c r="F31">
        <v>55</v>
      </c>
      <c r="G31">
        <v>34</v>
      </c>
      <c r="H31">
        <v>57</v>
      </c>
      <c r="I31">
        <v>27</v>
      </c>
      <c r="J31">
        <v>15</v>
      </c>
      <c r="K31">
        <v>6</v>
      </c>
      <c r="L31">
        <v>4</v>
      </c>
      <c r="M31">
        <v>5</v>
      </c>
      <c r="N31">
        <v>20</v>
      </c>
      <c r="O31" s="2">
        <v>1</v>
      </c>
      <c r="P31">
        <v>38</v>
      </c>
      <c r="S31">
        <f t="shared" si="5"/>
        <v>428</v>
      </c>
      <c r="T31">
        <f t="shared" si="6"/>
        <v>28.533333333333335</v>
      </c>
      <c r="U31">
        <f t="shared" si="4"/>
        <v>0</v>
      </c>
      <c r="V31" s="69" t="s">
        <v>45</v>
      </c>
      <c r="X31">
        <f t="shared" si="7"/>
        <v>57</v>
      </c>
      <c r="Y31">
        <f t="shared" si="8"/>
        <v>1</v>
      </c>
    </row>
    <row r="32" spans="1:25" x14ac:dyDescent="0.35">
      <c r="A32" s="5" t="s">
        <v>31</v>
      </c>
      <c r="B32">
        <v>2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 s="2">
        <v>0</v>
      </c>
      <c r="P32">
        <v>0</v>
      </c>
      <c r="S32">
        <f t="shared" si="5"/>
        <v>4</v>
      </c>
      <c r="T32">
        <f t="shared" si="6"/>
        <v>0.26666666666666666</v>
      </c>
      <c r="U32">
        <f t="shared" si="4"/>
        <v>0</v>
      </c>
      <c r="V32" s="69" t="s">
        <v>47</v>
      </c>
      <c r="X32">
        <f t="shared" si="7"/>
        <v>2</v>
      </c>
      <c r="Y32">
        <f t="shared" si="8"/>
        <v>0</v>
      </c>
    </row>
    <row r="33" spans="1:25" x14ac:dyDescent="0.35">
      <c r="A33" s="5" t="s">
        <v>32</v>
      </c>
      <c r="B33">
        <v>48</v>
      </c>
      <c r="C33">
        <v>48</v>
      </c>
      <c r="D33">
        <v>16</v>
      </c>
      <c r="E33">
        <v>23</v>
      </c>
      <c r="F33">
        <v>24</v>
      </c>
      <c r="G33">
        <v>27</v>
      </c>
      <c r="H33">
        <v>48</v>
      </c>
      <c r="I33">
        <v>47</v>
      </c>
      <c r="J33">
        <v>11</v>
      </c>
      <c r="K33">
        <v>9</v>
      </c>
      <c r="L33">
        <v>8</v>
      </c>
      <c r="M33">
        <v>12</v>
      </c>
      <c r="N33">
        <v>8</v>
      </c>
      <c r="O33" s="2">
        <v>3</v>
      </c>
      <c r="P33">
        <v>13</v>
      </c>
      <c r="S33">
        <f t="shared" si="5"/>
        <v>345</v>
      </c>
      <c r="T33">
        <f t="shared" si="6"/>
        <v>23</v>
      </c>
      <c r="U33">
        <f t="shared" si="4"/>
        <v>0</v>
      </c>
      <c r="V33" s="69" t="s">
        <v>51</v>
      </c>
      <c r="X33">
        <f t="shared" si="7"/>
        <v>48</v>
      </c>
      <c r="Y33">
        <f t="shared" si="8"/>
        <v>3</v>
      </c>
    </row>
    <row r="34" spans="1:25" x14ac:dyDescent="0.35">
      <c r="A34" s="5" t="s">
        <v>33</v>
      </c>
      <c r="B34">
        <v>6</v>
      </c>
      <c r="C34">
        <v>19</v>
      </c>
      <c r="D34">
        <v>11</v>
      </c>
      <c r="E34">
        <v>11</v>
      </c>
      <c r="F34">
        <v>11</v>
      </c>
      <c r="G34">
        <v>23</v>
      </c>
      <c r="H34">
        <v>12</v>
      </c>
      <c r="I34">
        <v>11</v>
      </c>
      <c r="J34">
        <v>10</v>
      </c>
      <c r="K34">
        <v>6</v>
      </c>
      <c r="L34">
        <v>6</v>
      </c>
      <c r="M34">
        <v>10</v>
      </c>
      <c r="N34">
        <v>12</v>
      </c>
      <c r="O34" s="2">
        <v>9</v>
      </c>
      <c r="P34">
        <v>6</v>
      </c>
      <c r="S34">
        <f t="shared" si="5"/>
        <v>163</v>
      </c>
      <c r="T34">
        <f t="shared" si="6"/>
        <v>10.866666666666667</v>
      </c>
      <c r="U34">
        <f t="shared" si="4"/>
        <v>0</v>
      </c>
      <c r="V34" s="69" t="s">
        <v>52</v>
      </c>
      <c r="X34">
        <f t="shared" si="7"/>
        <v>23</v>
      </c>
      <c r="Y34">
        <f t="shared" si="8"/>
        <v>6</v>
      </c>
    </row>
    <row r="35" spans="1:25" x14ac:dyDescent="0.35">
      <c r="A35" s="5" t="s">
        <v>34</v>
      </c>
      <c r="B35">
        <v>3</v>
      </c>
      <c r="C35">
        <v>11</v>
      </c>
      <c r="D35">
        <v>1</v>
      </c>
      <c r="E35">
        <v>0</v>
      </c>
      <c r="F35">
        <v>4</v>
      </c>
      <c r="G35">
        <v>2</v>
      </c>
      <c r="H35">
        <v>3</v>
      </c>
      <c r="I35">
        <v>1</v>
      </c>
      <c r="J35">
        <v>1</v>
      </c>
      <c r="K35">
        <v>4</v>
      </c>
      <c r="L35">
        <v>2</v>
      </c>
      <c r="M35">
        <v>18</v>
      </c>
      <c r="N35">
        <v>5</v>
      </c>
      <c r="O35" s="2">
        <v>2</v>
      </c>
      <c r="P35">
        <v>0</v>
      </c>
      <c r="S35">
        <f t="shared" si="5"/>
        <v>57</v>
      </c>
      <c r="T35">
        <f t="shared" si="6"/>
        <v>3.8</v>
      </c>
      <c r="U35">
        <f t="shared" si="4"/>
        <v>0</v>
      </c>
      <c r="V35" s="69" t="s">
        <v>54</v>
      </c>
      <c r="X35">
        <f t="shared" si="7"/>
        <v>18</v>
      </c>
      <c r="Y35">
        <f t="shared" si="8"/>
        <v>0</v>
      </c>
    </row>
    <row r="36" spans="1:25" x14ac:dyDescent="0.35">
      <c r="A36" s="5" t="s">
        <v>35</v>
      </c>
      <c r="B36">
        <v>76</v>
      </c>
      <c r="C36">
        <v>72</v>
      </c>
      <c r="D36">
        <v>31</v>
      </c>
      <c r="E36">
        <v>48</v>
      </c>
      <c r="F36">
        <v>109</v>
      </c>
      <c r="G36">
        <v>221</v>
      </c>
      <c r="H36">
        <v>241</v>
      </c>
      <c r="I36">
        <v>480</v>
      </c>
      <c r="J36">
        <v>427</v>
      </c>
      <c r="K36">
        <v>397</v>
      </c>
      <c r="L36">
        <v>778</v>
      </c>
      <c r="M36">
        <v>704</v>
      </c>
      <c r="N36">
        <v>894</v>
      </c>
      <c r="O36" s="2">
        <v>550</v>
      </c>
      <c r="P36">
        <v>324</v>
      </c>
      <c r="S36">
        <f t="shared" si="5"/>
        <v>5352</v>
      </c>
      <c r="T36">
        <f t="shared" si="6"/>
        <v>356.8</v>
      </c>
      <c r="U36">
        <f t="shared" si="4"/>
        <v>1</v>
      </c>
      <c r="V36" s="69" t="s">
        <v>55</v>
      </c>
      <c r="X36">
        <f t="shared" si="7"/>
        <v>894</v>
      </c>
      <c r="Y36">
        <f t="shared" si="8"/>
        <v>31</v>
      </c>
    </row>
    <row r="37" spans="1:25" x14ac:dyDescent="0.35">
      <c r="A37" s="5" t="s">
        <v>36</v>
      </c>
      <c r="B37">
        <v>20</v>
      </c>
      <c r="C37">
        <v>17</v>
      </c>
      <c r="D37">
        <v>21</v>
      </c>
      <c r="E37">
        <v>17</v>
      </c>
      <c r="F37">
        <v>7</v>
      </c>
      <c r="G37">
        <v>12</v>
      </c>
      <c r="H37">
        <v>10</v>
      </c>
      <c r="I37">
        <v>13</v>
      </c>
      <c r="J37">
        <v>11</v>
      </c>
      <c r="K37">
        <v>3</v>
      </c>
      <c r="L37">
        <v>3</v>
      </c>
      <c r="M37">
        <v>7</v>
      </c>
      <c r="N37">
        <v>6</v>
      </c>
      <c r="O37" s="2">
        <v>0</v>
      </c>
      <c r="P37">
        <v>1</v>
      </c>
      <c r="S37">
        <f t="shared" si="5"/>
        <v>148</v>
      </c>
      <c r="T37">
        <f t="shared" si="6"/>
        <v>9.8666666666666671</v>
      </c>
      <c r="U37">
        <f t="shared" si="4"/>
        <v>0</v>
      </c>
      <c r="V37" s="69" t="s">
        <v>56</v>
      </c>
      <c r="X37">
        <f t="shared" si="7"/>
        <v>21</v>
      </c>
      <c r="Y37">
        <f t="shared" si="8"/>
        <v>0</v>
      </c>
    </row>
    <row r="38" spans="1:25" x14ac:dyDescent="0.35">
      <c r="A38" s="5" t="s">
        <v>37</v>
      </c>
      <c r="B38">
        <v>7</v>
      </c>
      <c r="C38">
        <v>4</v>
      </c>
      <c r="D38">
        <v>6</v>
      </c>
      <c r="E38">
        <v>6</v>
      </c>
      <c r="F38">
        <v>29</v>
      </c>
      <c r="G38">
        <v>19</v>
      </c>
      <c r="H38">
        <v>10</v>
      </c>
      <c r="I38">
        <v>12</v>
      </c>
      <c r="J38">
        <v>5</v>
      </c>
      <c r="K38">
        <v>4</v>
      </c>
      <c r="L38">
        <v>1</v>
      </c>
      <c r="M38">
        <v>1</v>
      </c>
      <c r="N38">
        <v>1</v>
      </c>
      <c r="O38" s="2">
        <v>1</v>
      </c>
      <c r="P38">
        <v>1</v>
      </c>
      <c r="S38">
        <f t="shared" si="5"/>
        <v>107</v>
      </c>
      <c r="T38">
        <f t="shared" si="6"/>
        <v>7.1333333333333337</v>
      </c>
      <c r="U38">
        <f t="shared" si="4"/>
        <v>0</v>
      </c>
      <c r="V38" s="69" t="s">
        <v>58</v>
      </c>
      <c r="X38">
        <f t="shared" si="7"/>
        <v>29</v>
      </c>
      <c r="Y38">
        <f t="shared" si="8"/>
        <v>1</v>
      </c>
    </row>
    <row r="39" spans="1:25" x14ac:dyDescent="0.35">
      <c r="A39" s="5" t="s">
        <v>38</v>
      </c>
      <c r="B39">
        <v>350</v>
      </c>
      <c r="C39">
        <v>362</v>
      </c>
      <c r="D39">
        <v>246</v>
      </c>
      <c r="E39">
        <v>726</v>
      </c>
      <c r="F39">
        <v>844</v>
      </c>
      <c r="G39">
        <v>878</v>
      </c>
      <c r="H39">
        <v>903</v>
      </c>
      <c r="I39">
        <v>1172</v>
      </c>
      <c r="J39">
        <v>401</v>
      </c>
      <c r="K39">
        <v>373</v>
      </c>
      <c r="L39">
        <v>646</v>
      </c>
      <c r="M39">
        <v>1005</v>
      </c>
      <c r="N39">
        <v>1126</v>
      </c>
      <c r="O39" s="2">
        <v>784</v>
      </c>
      <c r="P39">
        <v>563</v>
      </c>
      <c r="S39">
        <f t="shared" si="5"/>
        <v>10379</v>
      </c>
      <c r="T39">
        <f t="shared" si="6"/>
        <v>691.93333333333328</v>
      </c>
      <c r="U39">
        <f t="shared" si="4"/>
        <v>1</v>
      </c>
      <c r="V39" s="69" t="s">
        <v>60</v>
      </c>
      <c r="X39">
        <f t="shared" si="7"/>
        <v>1172</v>
      </c>
      <c r="Y39">
        <f t="shared" si="8"/>
        <v>246</v>
      </c>
    </row>
    <row r="40" spans="1:25" x14ac:dyDescent="0.35">
      <c r="A40" s="5" t="s">
        <v>39</v>
      </c>
      <c r="B40">
        <v>2</v>
      </c>
      <c r="C40">
        <v>0</v>
      </c>
      <c r="D40">
        <v>9</v>
      </c>
      <c r="E40">
        <v>3</v>
      </c>
      <c r="F40">
        <v>3</v>
      </c>
      <c r="G40">
        <v>2</v>
      </c>
      <c r="H40">
        <v>9</v>
      </c>
      <c r="I40">
        <v>10</v>
      </c>
      <c r="J40">
        <v>5</v>
      </c>
      <c r="K40">
        <v>11</v>
      </c>
      <c r="L40">
        <v>2</v>
      </c>
      <c r="M40">
        <v>6</v>
      </c>
      <c r="N40">
        <v>3</v>
      </c>
      <c r="O40" s="2">
        <v>7</v>
      </c>
      <c r="P40">
        <v>0</v>
      </c>
      <c r="S40">
        <f t="shared" si="5"/>
        <v>72</v>
      </c>
      <c r="T40">
        <f t="shared" si="6"/>
        <v>4.8</v>
      </c>
      <c r="U40">
        <f t="shared" si="4"/>
        <v>0</v>
      </c>
      <c r="V40" s="69" t="s">
        <v>62</v>
      </c>
      <c r="X40">
        <f t="shared" si="7"/>
        <v>11</v>
      </c>
      <c r="Y40">
        <f t="shared" si="8"/>
        <v>0</v>
      </c>
    </row>
    <row r="41" spans="1:25" x14ac:dyDescent="0.35">
      <c r="A41" s="5" t="s">
        <v>40</v>
      </c>
      <c r="B41">
        <v>21</v>
      </c>
      <c r="C41">
        <v>17</v>
      </c>
      <c r="D41">
        <v>15</v>
      </c>
      <c r="E41">
        <v>35</v>
      </c>
      <c r="F41">
        <v>50</v>
      </c>
      <c r="G41">
        <v>42</v>
      </c>
      <c r="H41">
        <v>30</v>
      </c>
      <c r="I41">
        <v>19</v>
      </c>
      <c r="J41">
        <v>10</v>
      </c>
      <c r="K41">
        <v>1</v>
      </c>
      <c r="L41">
        <v>2</v>
      </c>
      <c r="M41">
        <v>1</v>
      </c>
      <c r="N41">
        <v>2</v>
      </c>
      <c r="O41" s="2">
        <v>0</v>
      </c>
      <c r="P41">
        <v>1</v>
      </c>
      <c r="S41">
        <f t="shared" si="5"/>
        <v>246</v>
      </c>
      <c r="T41">
        <f t="shared" si="6"/>
        <v>16.399999999999999</v>
      </c>
      <c r="U41">
        <f t="shared" si="4"/>
        <v>0</v>
      </c>
      <c r="V41" s="69" t="s">
        <v>63</v>
      </c>
      <c r="X41">
        <f t="shared" si="7"/>
        <v>50</v>
      </c>
      <c r="Y41">
        <f t="shared" si="8"/>
        <v>0</v>
      </c>
    </row>
    <row r="42" spans="1:25" x14ac:dyDescent="0.35">
      <c r="A42" s="5" t="s">
        <v>41</v>
      </c>
      <c r="B42">
        <v>199</v>
      </c>
      <c r="C42">
        <v>331</v>
      </c>
      <c r="D42">
        <v>264</v>
      </c>
      <c r="E42">
        <v>491</v>
      </c>
      <c r="F42">
        <v>799</v>
      </c>
      <c r="G42">
        <v>632</v>
      </c>
      <c r="H42">
        <v>677</v>
      </c>
      <c r="I42">
        <v>1029</v>
      </c>
      <c r="J42">
        <v>871</v>
      </c>
      <c r="K42">
        <v>794</v>
      </c>
      <c r="L42">
        <v>979</v>
      </c>
      <c r="M42">
        <v>1177</v>
      </c>
      <c r="N42">
        <v>1281</v>
      </c>
      <c r="O42" s="2">
        <v>889</v>
      </c>
      <c r="P42">
        <v>638</v>
      </c>
      <c r="S42">
        <f t="shared" si="5"/>
        <v>11051</v>
      </c>
      <c r="T42">
        <f t="shared" si="6"/>
        <v>736.73333333333335</v>
      </c>
      <c r="U42">
        <f t="shared" si="4"/>
        <v>1</v>
      </c>
      <c r="V42" s="69" t="s">
        <v>64</v>
      </c>
      <c r="X42">
        <f t="shared" si="7"/>
        <v>1281</v>
      </c>
      <c r="Y42">
        <f t="shared" si="8"/>
        <v>199</v>
      </c>
    </row>
    <row r="43" spans="1:25" x14ac:dyDescent="0.35">
      <c r="A43" s="5" t="s">
        <v>42</v>
      </c>
      <c r="B43">
        <v>217</v>
      </c>
      <c r="C43">
        <v>261</v>
      </c>
      <c r="D43">
        <v>128</v>
      </c>
      <c r="E43">
        <v>160</v>
      </c>
      <c r="F43">
        <v>129</v>
      </c>
      <c r="G43">
        <v>130</v>
      </c>
      <c r="H43">
        <v>132</v>
      </c>
      <c r="I43">
        <v>67</v>
      </c>
      <c r="J43">
        <v>17</v>
      </c>
      <c r="K43">
        <v>6</v>
      </c>
      <c r="L43">
        <v>18</v>
      </c>
      <c r="M43">
        <v>19</v>
      </c>
      <c r="N43">
        <v>7</v>
      </c>
      <c r="O43" s="2">
        <v>7</v>
      </c>
      <c r="P43">
        <v>24</v>
      </c>
      <c r="S43">
        <f t="shared" si="5"/>
        <v>1322</v>
      </c>
      <c r="T43">
        <f t="shared" si="6"/>
        <v>88.13333333333334</v>
      </c>
      <c r="U43">
        <f t="shared" si="4"/>
        <v>0</v>
      </c>
      <c r="V43" s="69" t="s">
        <v>65</v>
      </c>
      <c r="X43">
        <f t="shared" si="7"/>
        <v>261</v>
      </c>
      <c r="Y43">
        <f t="shared" si="8"/>
        <v>6</v>
      </c>
    </row>
    <row r="44" spans="1:25" x14ac:dyDescent="0.35">
      <c r="A44" s="5" t="s">
        <v>43</v>
      </c>
      <c r="B44">
        <v>43</v>
      </c>
      <c r="C44">
        <v>59</v>
      </c>
      <c r="D44">
        <v>32</v>
      </c>
      <c r="E44">
        <v>23</v>
      </c>
      <c r="F44">
        <v>52</v>
      </c>
      <c r="G44">
        <v>38</v>
      </c>
      <c r="H44">
        <v>18</v>
      </c>
      <c r="I44">
        <v>88</v>
      </c>
      <c r="J44">
        <v>63</v>
      </c>
      <c r="K44">
        <v>30</v>
      </c>
      <c r="L44">
        <v>67</v>
      </c>
      <c r="M44">
        <v>44</v>
      </c>
      <c r="N44">
        <v>59</v>
      </c>
      <c r="O44" s="2">
        <v>9</v>
      </c>
      <c r="P44">
        <v>72</v>
      </c>
      <c r="S44">
        <f t="shared" si="5"/>
        <v>697</v>
      </c>
      <c r="T44">
        <f t="shared" si="6"/>
        <v>46.466666666666669</v>
      </c>
      <c r="U44">
        <f t="shared" si="4"/>
        <v>0</v>
      </c>
      <c r="V44" s="69" t="s">
        <v>66</v>
      </c>
      <c r="X44">
        <f t="shared" si="7"/>
        <v>88</v>
      </c>
      <c r="Y44">
        <f t="shared" si="8"/>
        <v>9</v>
      </c>
    </row>
    <row r="45" spans="1:25" x14ac:dyDescent="0.35">
      <c r="A45" s="5" t="s">
        <v>44</v>
      </c>
      <c r="B45">
        <v>3</v>
      </c>
      <c r="C45">
        <v>3</v>
      </c>
      <c r="D45">
        <v>2</v>
      </c>
      <c r="E45">
        <v>1</v>
      </c>
      <c r="F45">
        <v>2</v>
      </c>
      <c r="G45">
        <v>1</v>
      </c>
      <c r="H45">
        <v>4</v>
      </c>
      <c r="I45">
        <v>2</v>
      </c>
      <c r="J45">
        <v>3</v>
      </c>
      <c r="K45">
        <v>5</v>
      </c>
      <c r="L45">
        <v>4</v>
      </c>
      <c r="M45">
        <v>6</v>
      </c>
      <c r="N45">
        <v>3</v>
      </c>
      <c r="O45" s="2">
        <v>3</v>
      </c>
      <c r="P45">
        <v>3</v>
      </c>
      <c r="S45">
        <f t="shared" si="5"/>
        <v>45</v>
      </c>
      <c r="T45">
        <f t="shared" si="6"/>
        <v>3</v>
      </c>
      <c r="U45">
        <f t="shared" si="4"/>
        <v>0</v>
      </c>
      <c r="V45" s="69" t="s">
        <v>68</v>
      </c>
      <c r="X45">
        <f t="shared" si="7"/>
        <v>6</v>
      </c>
      <c r="Y45">
        <f t="shared" si="8"/>
        <v>1</v>
      </c>
    </row>
    <row r="46" spans="1:25" x14ac:dyDescent="0.35">
      <c r="A46" s="5" t="s">
        <v>45</v>
      </c>
      <c r="B46">
        <v>81</v>
      </c>
      <c r="C46">
        <v>76</v>
      </c>
      <c r="D46">
        <v>33</v>
      </c>
      <c r="E46">
        <v>60</v>
      </c>
      <c r="F46">
        <v>104</v>
      </c>
      <c r="G46">
        <v>103</v>
      </c>
      <c r="H46">
        <v>92</v>
      </c>
      <c r="I46">
        <v>95</v>
      </c>
      <c r="J46">
        <v>52</v>
      </c>
      <c r="K46">
        <v>29</v>
      </c>
      <c r="L46">
        <v>36</v>
      </c>
      <c r="M46">
        <v>38</v>
      </c>
      <c r="N46">
        <v>36</v>
      </c>
      <c r="O46" s="2">
        <v>22</v>
      </c>
      <c r="P46">
        <v>16</v>
      </c>
      <c r="S46">
        <f t="shared" si="5"/>
        <v>873</v>
      </c>
      <c r="T46">
        <f t="shared" si="6"/>
        <v>58.2</v>
      </c>
      <c r="U46">
        <f t="shared" si="4"/>
        <v>0</v>
      </c>
      <c r="V46" s="69"/>
      <c r="X46">
        <f t="shared" si="7"/>
        <v>104</v>
      </c>
      <c r="Y46">
        <f t="shared" si="8"/>
        <v>16</v>
      </c>
    </row>
    <row r="47" spans="1:25" x14ac:dyDescent="0.35">
      <c r="A47" s="5" t="s">
        <v>46</v>
      </c>
      <c r="B47">
        <v>83</v>
      </c>
      <c r="C47">
        <v>117</v>
      </c>
      <c r="D47">
        <v>92</v>
      </c>
      <c r="E47">
        <v>103</v>
      </c>
      <c r="F47">
        <v>104</v>
      </c>
      <c r="G47">
        <v>139</v>
      </c>
      <c r="H47">
        <v>188</v>
      </c>
      <c r="I47">
        <v>208</v>
      </c>
      <c r="J47">
        <v>73</v>
      </c>
      <c r="K47">
        <v>25</v>
      </c>
      <c r="L47">
        <v>45</v>
      </c>
      <c r="M47">
        <v>41</v>
      </c>
      <c r="N47">
        <v>21</v>
      </c>
      <c r="O47" s="2">
        <v>6</v>
      </c>
      <c r="P47">
        <v>14</v>
      </c>
      <c r="S47">
        <f t="shared" si="5"/>
        <v>1259</v>
      </c>
      <c r="T47">
        <f t="shared" si="6"/>
        <v>83.933333333333337</v>
      </c>
      <c r="U47">
        <f t="shared" si="4"/>
        <v>0</v>
      </c>
      <c r="V47" s="69" t="s">
        <v>70</v>
      </c>
      <c r="X47">
        <f t="shared" si="7"/>
        <v>208</v>
      </c>
      <c r="Y47">
        <f t="shared" si="8"/>
        <v>6</v>
      </c>
    </row>
    <row r="48" spans="1:25" x14ac:dyDescent="0.35">
      <c r="A48" s="5" t="s">
        <v>47</v>
      </c>
      <c r="B48">
        <v>393</v>
      </c>
      <c r="C48">
        <v>337</v>
      </c>
      <c r="D48">
        <v>107</v>
      </c>
      <c r="E48">
        <v>160</v>
      </c>
      <c r="F48">
        <v>91</v>
      </c>
      <c r="G48">
        <v>140</v>
      </c>
      <c r="H48">
        <v>128</v>
      </c>
      <c r="I48">
        <v>183</v>
      </c>
      <c r="J48">
        <v>98</v>
      </c>
      <c r="K48">
        <v>119</v>
      </c>
      <c r="L48">
        <v>259</v>
      </c>
      <c r="M48">
        <v>391</v>
      </c>
      <c r="N48">
        <v>413</v>
      </c>
      <c r="O48" s="2">
        <v>121</v>
      </c>
      <c r="P48">
        <v>118</v>
      </c>
      <c r="S48">
        <f t="shared" si="5"/>
        <v>3058</v>
      </c>
      <c r="T48">
        <f t="shared" si="6"/>
        <v>203.86666666666667</v>
      </c>
      <c r="U48">
        <f t="shared" si="4"/>
        <v>1</v>
      </c>
      <c r="X48">
        <f t="shared" si="7"/>
        <v>413</v>
      </c>
      <c r="Y48">
        <f t="shared" si="8"/>
        <v>91</v>
      </c>
    </row>
    <row r="49" spans="1:25" x14ac:dyDescent="0.35">
      <c r="A49" s="5" t="s">
        <v>48</v>
      </c>
      <c r="B49">
        <v>5</v>
      </c>
      <c r="C49">
        <v>5</v>
      </c>
      <c r="D49">
        <v>3</v>
      </c>
      <c r="E49">
        <v>17</v>
      </c>
      <c r="F49">
        <v>17</v>
      </c>
      <c r="G49">
        <v>9</v>
      </c>
      <c r="H49">
        <v>16</v>
      </c>
      <c r="I49">
        <v>49</v>
      </c>
      <c r="J49">
        <v>21</v>
      </c>
      <c r="K49">
        <v>5</v>
      </c>
      <c r="L49">
        <v>18</v>
      </c>
      <c r="M49">
        <v>21</v>
      </c>
      <c r="N49">
        <v>23</v>
      </c>
      <c r="O49" s="2">
        <v>7</v>
      </c>
      <c r="P49">
        <v>12</v>
      </c>
      <c r="S49">
        <f t="shared" si="5"/>
        <v>228</v>
      </c>
      <c r="T49">
        <f t="shared" si="6"/>
        <v>15.2</v>
      </c>
      <c r="U49">
        <f t="shared" si="4"/>
        <v>0</v>
      </c>
      <c r="X49">
        <f t="shared" si="7"/>
        <v>49</v>
      </c>
      <c r="Y49">
        <f t="shared" si="8"/>
        <v>3</v>
      </c>
    </row>
    <row r="50" spans="1:25" x14ac:dyDescent="0.35">
      <c r="A50" s="5" t="s">
        <v>49</v>
      </c>
      <c r="B50">
        <v>3</v>
      </c>
      <c r="C50">
        <v>0</v>
      </c>
      <c r="D50">
        <v>0</v>
      </c>
      <c r="E50">
        <v>2</v>
      </c>
      <c r="F50">
        <v>1</v>
      </c>
      <c r="G50">
        <v>0</v>
      </c>
      <c r="H50">
        <v>2</v>
      </c>
      <c r="I50">
        <v>2</v>
      </c>
      <c r="J50">
        <v>0</v>
      </c>
      <c r="K50">
        <v>0</v>
      </c>
      <c r="L50">
        <v>3</v>
      </c>
      <c r="M50">
        <v>2</v>
      </c>
      <c r="N50">
        <v>1</v>
      </c>
      <c r="O50" s="2">
        <v>0</v>
      </c>
      <c r="P50">
        <v>0</v>
      </c>
      <c r="S50">
        <f t="shared" si="5"/>
        <v>16</v>
      </c>
      <c r="T50">
        <f t="shared" si="6"/>
        <v>1.0666666666666667</v>
      </c>
      <c r="U50">
        <f t="shared" si="4"/>
        <v>0</v>
      </c>
      <c r="X50">
        <f t="shared" si="7"/>
        <v>3</v>
      </c>
      <c r="Y50">
        <f t="shared" si="8"/>
        <v>0</v>
      </c>
    </row>
    <row r="51" spans="1:25" x14ac:dyDescent="0.35">
      <c r="A51" s="5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s="2">
        <v>0</v>
      </c>
      <c r="P51">
        <v>0</v>
      </c>
      <c r="S51">
        <f t="shared" si="5"/>
        <v>0</v>
      </c>
      <c r="T51">
        <f t="shared" si="6"/>
        <v>0</v>
      </c>
      <c r="U51">
        <f t="shared" si="4"/>
        <v>0</v>
      </c>
      <c r="X51">
        <f t="shared" si="7"/>
        <v>0</v>
      </c>
      <c r="Y51">
        <f t="shared" si="8"/>
        <v>0</v>
      </c>
    </row>
    <row r="52" spans="1:25" x14ac:dyDescent="0.35">
      <c r="A52" s="5" t="s">
        <v>51</v>
      </c>
      <c r="B52">
        <v>244</v>
      </c>
      <c r="C52">
        <v>315</v>
      </c>
      <c r="D52">
        <v>174</v>
      </c>
      <c r="E52">
        <v>488</v>
      </c>
      <c r="F52">
        <v>473</v>
      </c>
      <c r="G52">
        <v>536</v>
      </c>
      <c r="H52">
        <v>533</v>
      </c>
      <c r="I52">
        <v>774</v>
      </c>
      <c r="J52">
        <v>343</v>
      </c>
      <c r="K52">
        <v>322</v>
      </c>
      <c r="L52">
        <v>378</v>
      </c>
      <c r="M52">
        <v>509</v>
      </c>
      <c r="N52">
        <v>446</v>
      </c>
      <c r="O52" s="2">
        <v>153</v>
      </c>
      <c r="P52">
        <v>135</v>
      </c>
      <c r="S52">
        <f t="shared" ref="S52:S71" si="9">SUM(B52:P52)</f>
        <v>5823</v>
      </c>
      <c r="T52">
        <f t="shared" ref="T52:T71" si="10">AVERAGE(B52:P52)</f>
        <v>388.2</v>
      </c>
      <c r="U52">
        <f t="shared" si="4"/>
        <v>0</v>
      </c>
      <c r="X52">
        <f t="shared" ref="X52:X71" si="11">MAX(B52:P52)</f>
        <v>774</v>
      </c>
      <c r="Y52">
        <f t="shared" ref="Y52:Y71" si="12">MIN(B52:P52)</f>
        <v>135</v>
      </c>
    </row>
    <row r="53" spans="1:25" x14ac:dyDescent="0.35">
      <c r="A53" s="5" t="s">
        <v>52</v>
      </c>
      <c r="B53">
        <v>74</v>
      </c>
      <c r="C53">
        <v>79</v>
      </c>
      <c r="D53">
        <v>28</v>
      </c>
      <c r="E53">
        <v>107</v>
      </c>
      <c r="F53">
        <v>407</v>
      </c>
      <c r="G53">
        <v>428</v>
      </c>
      <c r="H53">
        <v>570</v>
      </c>
      <c r="I53">
        <v>752</v>
      </c>
      <c r="J53">
        <v>506</v>
      </c>
      <c r="K53">
        <v>592</v>
      </c>
      <c r="L53">
        <v>1391</v>
      </c>
      <c r="M53" s="59">
        <v>1736</v>
      </c>
      <c r="N53">
        <v>1412</v>
      </c>
      <c r="O53" s="2">
        <v>670</v>
      </c>
      <c r="P53">
        <v>332</v>
      </c>
      <c r="S53">
        <f t="shared" si="9"/>
        <v>9084</v>
      </c>
      <c r="T53">
        <f t="shared" si="10"/>
        <v>605.6</v>
      </c>
      <c r="U53">
        <f t="shared" si="4"/>
        <v>1</v>
      </c>
      <c r="X53" s="59">
        <f t="shared" si="11"/>
        <v>1736</v>
      </c>
      <c r="Y53">
        <f t="shared" si="12"/>
        <v>28</v>
      </c>
    </row>
    <row r="54" spans="1:25" x14ac:dyDescent="0.35">
      <c r="A54" s="5" t="s">
        <v>53</v>
      </c>
      <c r="B54">
        <v>169</v>
      </c>
      <c r="C54">
        <v>188</v>
      </c>
      <c r="D54">
        <v>90</v>
      </c>
      <c r="E54">
        <v>80</v>
      </c>
      <c r="F54">
        <v>87</v>
      </c>
      <c r="G54">
        <v>96</v>
      </c>
      <c r="H54">
        <v>74</v>
      </c>
      <c r="I54">
        <v>128</v>
      </c>
      <c r="J54">
        <v>29</v>
      </c>
      <c r="K54">
        <v>12</v>
      </c>
      <c r="L54">
        <v>20</v>
      </c>
      <c r="M54">
        <v>18</v>
      </c>
      <c r="N54">
        <v>6</v>
      </c>
      <c r="O54" s="2">
        <v>4</v>
      </c>
      <c r="P54">
        <v>8</v>
      </c>
      <c r="S54">
        <f t="shared" si="9"/>
        <v>1009</v>
      </c>
      <c r="T54">
        <f t="shared" si="10"/>
        <v>67.266666666666666</v>
      </c>
      <c r="U54">
        <f t="shared" si="4"/>
        <v>0</v>
      </c>
      <c r="X54">
        <f t="shared" si="11"/>
        <v>188</v>
      </c>
      <c r="Y54">
        <f t="shared" si="12"/>
        <v>4</v>
      </c>
    </row>
    <row r="55" spans="1:25" x14ac:dyDescent="0.35">
      <c r="A55" s="5" t="s">
        <v>54</v>
      </c>
      <c r="B55">
        <v>73</v>
      </c>
      <c r="C55">
        <v>76</v>
      </c>
      <c r="D55">
        <v>32</v>
      </c>
      <c r="E55">
        <v>48</v>
      </c>
      <c r="F55">
        <v>64</v>
      </c>
      <c r="G55">
        <v>57</v>
      </c>
      <c r="H55">
        <v>44</v>
      </c>
      <c r="I55">
        <v>48</v>
      </c>
      <c r="J55">
        <v>35</v>
      </c>
      <c r="K55">
        <v>27</v>
      </c>
      <c r="L55">
        <v>19</v>
      </c>
      <c r="M55">
        <v>12</v>
      </c>
      <c r="N55">
        <v>33</v>
      </c>
      <c r="O55" s="2">
        <v>14</v>
      </c>
      <c r="P55">
        <v>18</v>
      </c>
      <c r="S55">
        <f t="shared" si="9"/>
        <v>600</v>
      </c>
      <c r="T55">
        <f t="shared" si="10"/>
        <v>40</v>
      </c>
      <c r="U55">
        <f t="shared" si="4"/>
        <v>0</v>
      </c>
      <c r="X55">
        <f t="shared" si="11"/>
        <v>76</v>
      </c>
      <c r="Y55">
        <f t="shared" si="12"/>
        <v>12</v>
      </c>
    </row>
    <row r="56" spans="1:25" x14ac:dyDescent="0.35">
      <c r="A56" s="5" t="s">
        <v>55</v>
      </c>
      <c r="B56">
        <v>83</v>
      </c>
      <c r="C56">
        <v>74</v>
      </c>
      <c r="D56">
        <v>44</v>
      </c>
      <c r="E56">
        <v>99</v>
      </c>
      <c r="F56">
        <v>82</v>
      </c>
      <c r="G56">
        <v>65</v>
      </c>
      <c r="H56">
        <v>55</v>
      </c>
      <c r="I56">
        <v>50</v>
      </c>
      <c r="J56">
        <v>13</v>
      </c>
      <c r="K56">
        <v>7</v>
      </c>
      <c r="L56">
        <v>27</v>
      </c>
      <c r="M56">
        <v>6</v>
      </c>
      <c r="N56">
        <v>5</v>
      </c>
      <c r="O56" s="2">
        <v>4</v>
      </c>
      <c r="P56">
        <v>9</v>
      </c>
      <c r="S56">
        <f t="shared" si="9"/>
        <v>623</v>
      </c>
      <c r="T56">
        <f t="shared" si="10"/>
        <v>41.533333333333331</v>
      </c>
      <c r="U56">
        <f t="shared" si="4"/>
        <v>0</v>
      </c>
      <c r="X56">
        <f t="shared" si="11"/>
        <v>99</v>
      </c>
      <c r="Y56">
        <f t="shared" si="12"/>
        <v>4</v>
      </c>
    </row>
    <row r="57" spans="1:25" x14ac:dyDescent="0.35">
      <c r="A57" s="5" t="s">
        <v>56</v>
      </c>
      <c r="B57">
        <v>75</v>
      </c>
      <c r="C57">
        <v>135</v>
      </c>
      <c r="D57">
        <v>66</v>
      </c>
      <c r="E57">
        <v>75</v>
      </c>
      <c r="F57">
        <v>115</v>
      </c>
      <c r="G57">
        <v>83</v>
      </c>
      <c r="H57">
        <v>157</v>
      </c>
      <c r="I57">
        <v>152</v>
      </c>
      <c r="J57">
        <v>61</v>
      </c>
      <c r="K57">
        <v>86</v>
      </c>
      <c r="L57">
        <v>102</v>
      </c>
      <c r="M57">
        <v>98</v>
      </c>
      <c r="N57">
        <v>90</v>
      </c>
      <c r="O57" s="2">
        <v>59</v>
      </c>
      <c r="P57">
        <v>77</v>
      </c>
      <c r="S57">
        <f t="shared" si="9"/>
        <v>1431</v>
      </c>
      <c r="T57">
        <f t="shared" si="10"/>
        <v>95.4</v>
      </c>
      <c r="U57">
        <f t="shared" si="4"/>
        <v>0</v>
      </c>
      <c r="X57">
        <f t="shared" si="11"/>
        <v>157</v>
      </c>
      <c r="Y57">
        <f t="shared" si="12"/>
        <v>59</v>
      </c>
    </row>
    <row r="58" spans="1:25" x14ac:dyDescent="0.35">
      <c r="A58" s="5" t="s">
        <v>57</v>
      </c>
      <c r="B58">
        <v>90</v>
      </c>
      <c r="C58">
        <v>85</v>
      </c>
      <c r="D58">
        <v>6</v>
      </c>
      <c r="E58">
        <v>7</v>
      </c>
      <c r="F58">
        <v>33</v>
      </c>
      <c r="G58">
        <v>12</v>
      </c>
      <c r="H58">
        <v>11</v>
      </c>
      <c r="I58">
        <v>9</v>
      </c>
      <c r="J58">
        <v>6</v>
      </c>
      <c r="K58">
        <v>0</v>
      </c>
      <c r="L58">
        <v>10</v>
      </c>
      <c r="M58">
        <v>13</v>
      </c>
      <c r="N58">
        <v>0</v>
      </c>
      <c r="O58" s="2">
        <v>1</v>
      </c>
      <c r="P58">
        <v>2</v>
      </c>
      <c r="S58">
        <f t="shared" si="9"/>
        <v>285</v>
      </c>
      <c r="T58">
        <f t="shared" si="10"/>
        <v>19</v>
      </c>
      <c r="U58">
        <f t="shared" si="4"/>
        <v>0</v>
      </c>
      <c r="X58">
        <f t="shared" si="11"/>
        <v>90</v>
      </c>
      <c r="Y58">
        <f t="shared" si="12"/>
        <v>0</v>
      </c>
    </row>
    <row r="59" spans="1:25" x14ac:dyDescent="0.35">
      <c r="A59" s="5" t="s">
        <v>58</v>
      </c>
      <c r="B59">
        <v>45</v>
      </c>
      <c r="C59">
        <v>43</v>
      </c>
      <c r="D59">
        <v>28</v>
      </c>
      <c r="E59">
        <v>31</v>
      </c>
      <c r="F59">
        <v>43</v>
      </c>
      <c r="G59">
        <v>69</v>
      </c>
      <c r="H59">
        <v>71</v>
      </c>
      <c r="I59">
        <v>30</v>
      </c>
      <c r="J59">
        <v>15</v>
      </c>
      <c r="K59">
        <v>9</v>
      </c>
      <c r="L59">
        <v>9</v>
      </c>
      <c r="M59">
        <v>4</v>
      </c>
      <c r="N59">
        <v>13</v>
      </c>
      <c r="O59" s="2">
        <v>2</v>
      </c>
      <c r="P59">
        <v>4</v>
      </c>
      <c r="S59">
        <f t="shared" si="9"/>
        <v>416</v>
      </c>
      <c r="T59">
        <f t="shared" si="10"/>
        <v>27.733333333333334</v>
      </c>
      <c r="U59">
        <f t="shared" si="4"/>
        <v>0</v>
      </c>
      <c r="X59">
        <f t="shared" si="11"/>
        <v>71</v>
      </c>
      <c r="Y59">
        <f t="shared" si="12"/>
        <v>2</v>
      </c>
    </row>
    <row r="60" spans="1:25" x14ac:dyDescent="0.35">
      <c r="A60" s="5" t="s">
        <v>59</v>
      </c>
      <c r="B60">
        <v>64</v>
      </c>
      <c r="C60">
        <v>73</v>
      </c>
      <c r="D60">
        <v>39</v>
      </c>
      <c r="E60">
        <v>117</v>
      </c>
      <c r="F60">
        <v>131</v>
      </c>
      <c r="G60">
        <v>92</v>
      </c>
      <c r="H60">
        <v>62</v>
      </c>
      <c r="I60">
        <v>103</v>
      </c>
      <c r="J60">
        <v>49</v>
      </c>
      <c r="K60">
        <v>28</v>
      </c>
      <c r="L60">
        <v>59</v>
      </c>
      <c r="M60">
        <v>49</v>
      </c>
      <c r="N60">
        <v>27</v>
      </c>
      <c r="O60" s="2">
        <v>0</v>
      </c>
      <c r="P60">
        <v>14</v>
      </c>
      <c r="S60">
        <f t="shared" si="9"/>
        <v>907</v>
      </c>
      <c r="T60">
        <f t="shared" si="10"/>
        <v>60.466666666666669</v>
      </c>
      <c r="U60">
        <f t="shared" si="4"/>
        <v>0</v>
      </c>
      <c r="X60">
        <f t="shared" si="11"/>
        <v>131</v>
      </c>
      <c r="Y60">
        <f t="shared" si="12"/>
        <v>0</v>
      </c>
    </row>
    <row r="61" spans="1:25" x14ac:dyDescent="0.35">
      <c r="A61" s="5" t="s">
        <v>60</v>
      </c>
      <c r="B61">
        <v>587</v>
      </c>
      <c r="C61">
        <v>349</v>
      </c>
      <c r="D61">
        <v>107</v>
      </c>
      <c r="E61">
        <v>98</v>
      </c>
      <c r="F61">
        <v>33</v>
      </c>
      <c r="G61">
        <v>34</v>
      </c>
      <c r="H61">
        <v>2</v>
      </c>
      <c r="I61">
        <v>2</v>
      </c>
      <c r="J61">
        <v>1</v>
      </c>
      <c r="K61">
        <v>0</v>
      </c>
      <c r="L61">
        <v>1</v>
      </c>
      <c r="M61">
        <v>0</v>
      </c>
      <c r="N61">
        <v>26</v>
      </c>
      <c r="O61" s="2">
        <v>10</v>
      </c>
      <c r="P61">
        <v>1</v>
      </c>
      <c r="S61">
        <f t="shared" si="9"/>
        <v>1251</v>
      </c>
      <c r="T61">
        <f t="shared" si="10"/>
        <v>83.4</v>
      </c>
      <c r="U61">
        <f t="shared" si="4"/>
        <v>0</v>
      </c>
      <c r="X61">
        <f t="shared" si="11"/>
        <v>587</v>
      </c>
      <c r="Y61">
        <f t="shared" si="12"/>
        <v>0</v>
      </c>
    </row>
    <row r="62" spans="1:25" x14ac:dyDescent="0.35">
      <c r="A62" s="5" t="s">
        <v>61</v>
      </c>
      <c r="B62">
        <v>1</v>
      </c>
      <c r="C62">
        <v>0</v>
      </c>
      <c r="D62">
        <v>0</v>
      </c>
      <c r="E62">
        <v>0</v>
      </c>
      <c r="F62">
        <v>0</v>
      </c>
      <c r="G62">
        <v>1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 s="2">
        <v>0</v>
      </c>
      <c r="P62">
        <v>0</v>
      </c>
      <c r="S62">
        <f t="shared" si="9"/>
        <v>3</v>
      </c>
      <c r="T62">
        <f t="shared" si="10"/>
        <v>0.2</v>
      </c>
      <c r="U62">
        <f t="shared" si="4"/>
        <v>0</v>
      </c>
      <c r="X62">
        <f t="shared" si="11"/>
        <v>1</v>
      </c>
      <c r="Y62">
        <f t="shared" si="12"/>
        <v>0</v>
      </c>
    </row>
    <row r="63" spans="1:25" x14ac:dyDescent="0.35">
      <c r="A63" s="5" t="s">
        <v>62</v>
      </c>
      <c r="B63">
        <v>57</v>
      </c>
      <c r="C63">
        <v>34</v>
      </c>
      <c r="D63">
        <v>29</v>
      </c>
      <c r="E63">
        <v>39</v>
      </c>
      <c r="F63">
        <v>33</v>
      </c>
      <c r="G63">
        <v>46</v>
      </c>
      <c r="H63">
        <v>52</v>
      </c>
      <c r="I63">
        <v>50</v>
      </c>
      <c r="J63">
        <v>22</v>
      </c>
      <c r="K63">
        <v>26</v>
      </c>
      <c r="L63">
        <v>36</v>
      </c>
      <c r="M63">
        <v>15</v>
      </c>
      <c r="N63">
        <v>25</v>
      </c>
      <c r="O63" s="2">
        <v>22</v>
      </c>
      <c r="P63">
        <v>25</v>
      </c>
      <c r="S63">
        <f t="shared" si="9"/>
        <v>511</v>
      </c>
      <c r="T63">
        <f t="shared" si="10"/>
        <v>34.06666666666667</v>
      </c>
      <c r="U63">
        <f t="shared" si="4"/>
        <v>0</v>
      </c>
      <c r="X63">
        <f t="shared" si="11"/>
        <v>57</v>
      </c>
      <c r="Y63">
        <f t="shared" si="12"/>
        <v>15</v>
      </c>
    </row>
    <row r="64" spans="1:25" x14ac:dyDescent="0.35">
      <c r="A64" s="5" t="s">
        <v>63</v>
      </c>
      <c r="B64">
        <v>51</v>
      </c>
      <c r="C64">
        <v>64</v>
      </c>
      <c r="D64">
        <v>4</v>
      </c>
      <c r="E64">
        <v>5</v>
      </c>
      <c r="F64">
        <v>1</v>
      </c>
      <c r="G64">
        <v>0</v>
      </c>
      <c r="H64">
        <v>6</v>
      </c>
      <c r="I64">
        <v>14</v>
      </c>
      <c r="J64">
        <v>7</v>
      </c>
      <c r="K64">
        <v>3</v>
      </c>
      <c r="L64">
        <v>0</v>
      </c>
      <c r="M64">
        <v>0</v>
      </c>
      <c r="N64">
        <v>0</v>
      </c>
      <c r="O64" s="2">
        <v>0</v>
      </c>
      <c r="P64">
        <v>1</v>
      </c>
      <c r="S64">
        <f t="shared" si="9"/>
        <v>156</v>
      </c>
      <c r="T64">
        <f t="shared" si="10"/>
        <v>10.4</v>
      </c>
      <c r="U64">
        <f t="shared" si="4"/>
        <v>1</v>
      </c>
      <c r="X64">
        <f t="shared" si="11"/>
        <v>64</v>
      </c>
      <c r="Y64">
        <f t="shared" si="12"/>
        <v>0</v>
      </c>
    </row>
    <row r="65" spans="1:25" x14ac:dyDescent="0.35">
      <c r="A65" s="5" t="s">
        <v>64</v>
      </c>
      <c r="B65">
        <v>22</v>
      </c>
      <c r="C65">
        <v>33</v>
      </c>
      <c r="D65">
        <v>21</v>
      </c>
      <c r="E65">
        <v>26</v>
      </c>
      <c r="F65">
        <v>53</v>
      </c>
      <c r="G65">
        <v>31</v>
      </c>
      <c r="H65">
        <v>25</v>
      </c>
      <c r="I65">
        <v>75</v>
      </c>
      <c r="J65">
        <v>3</v>
      </c>
      <c r="K65">
        <v>14</v>
      </c>
      <c r="L65">
        <v>17</v>
      </c>
      <c r="M65">
        <v>7</v>
      </c>
      <c r="N65">
        <v>4</v>
      </c>
      <c r="O65" s="2">
        <v>1</v>
      </c>
      <c r="P65">
        <v>7</v>
      </c>
      <c r="S65">
        <f t="shared" si="9"/>
        <v>339</v>
      </c>
      <c r="T65">
        <f t="shared" si="10"/>
        <v>22.6</v>
      </c>
      <c r="U65">
        <f t="shared" si="4"/>
        <v>0</v>
      </c>
      <c r="X65">
        <f t="shared" si="11"/>
        <v>75</v>
      </c>
      <c r="Y65">
        <f t="shared" si="12"/>
        <v>1</v>
      </c>
    </row>
    <row r="66" spans="1:25" x14ac:dyDescent="0.35">
      <c r="A66" s="5" t="s">
        <v>65</v>
      </c>
      <c r="B66">
        <v>37</v>
      </c>
      <c r="C66">
        <v>37</v>
      </c>
      <c r="D66">
        <v>50</v>
      </c>
      <c r="E66">
        <v>31</v>
      </c>
      <c r="F66">
        <v>36</v>
      </c>
      <c r="G66">
        <v>34</v>
      </c>
      <c r="H66">
        <v>30</v>
      </c>
      <c r="I66">
        <v>29</v>
      </c>
      <c r="J66">
        <v>18</v>
      </c>
      <c r="K66">
        <v>10</v>
      </c>
      <c r="L66">
        <v>21</v>
      </c>
      <c r="M66">
        <v>20</v>
      </c>
      <c r="N66">
        <v>6</v>
      </c>
      <c r="O66" s="2">
        <v>0</v>
      </c>
      <c r="P66">
        <v>2</v>
      </c>
      <c r="S66">
        <f t="shared" si="9"/>
        <v>361</v>
      </c>
      <c r="T66">
        <f t="shared" si="10"/>
        <v>24.066666666666666</v>
      </c>
      <c r="U66">
        <f t="shared" si="4"/>
        <v>0</v>
      </c>
      <c r="X66">
        <f t="shared" si="11"/>
        <v>50</v>
      </c>
      <c r="Y66">
        <f t="shared" si="12"/>
        <v>0</v>
      </c>
    </row>
    <row r="67" spans="1:25" x14ac:dyDescent="0.35">
      <c r="A67" s="5" t="s">
        <v>66</v>
      </c>
      <c r="B67">
        <v>401</v>
      </c>
      <c r="C67">
        <v>604</v>
      </c>
      <c r="D67">
        <v>239</v>
      </c>
      <c r="E67">
        <v>643</v>
      </c>
      <c r="F67">
        <v>656</v>
      </c>
      <c r="G67">
        <v>696</v>
      </c>
      <c r="H67">
        <v>771</v>
      </c>
      <c r="I67">
        <v>892</v>
      </c>
      <c r="J67">
        <v>420</v>
      </c>
      <c r="K67">
        <v>325</v>
      </c>
      <c r="L67">
        <v>323</v>
      </c>
      <c r="M67">
        <v>400</v>
      </c>
      <c r="N67">
        <v>510</v>
      </c>
      <c r="O67" s="2">
        <v>344</v>
      </c>
      <c r="P67">
        <v>302</v>
      </c>
      <c r="S67">
        <f t="shared" si="9"/>
        <v>7526</v>
      </c>
      <c r="T67">
        <f t="shared" si="10"/>
        <v>501.73333333333335</v>
      </c>
      <c r="U67">
        <f t="shared" ref="U67:U71" si="13">COUNTIF(V$3:V$14,A67)</f>
        <v>1</v>
      </c>
      <c r="X67">
        <f t="shared" si="11"/>
        <v>892</v>
      </c>
      <c r="Y67">
        <f t="shared" si="12"/>
        <v>239</v>
      </c>
    </row>
    <row r="68" spans="1:25" x14ac:dyDescent="0.35">
      <c r="A68" s="5" t="s">
        <v>67</v>
      </c>
      <c r="B68">
        <v>23</v>
      </c>
      <c r="C68">
        <v>16</v>
      </c>
      <c r="D68">
        <v>5</v>
      </c>
      <c r="E68">
        <v>1</v>
      </c>
      <c r="F68">
        <v>0</v>
      </c>
      <c r="G68">
        <v>0</v>
      </c>
      <c r="H68">
        <v>2</v>
      </c>
      <c r="I68">
        <v>0</v>
      </c>
      <c r="J68">
        <v>1</v>
      </c>
      <c r="K68">
        <v>5</v>
      </c>
      <c r="L68">
        <v>5</v>
      </c>
      <c r="M68">
        <v>4</v>
      </c>
      <c r="N68">
        <v>6</v>
      </c>
      <c r="O68" s="2">
        <v>1</v>
      </c>
      <c r="P68">
        <v>6</v>
      </c>
      <c r="S68">
        <f t="shared" si="9"/>
        <v>75</v>
      </c>
      <c r="T68">
        <f t="shared" si="10"/>
        <v>5</v>
      </c>
      <c r="U68">
        <f t="shared" si="13"/>
        <v>0</v>
      </c>
      <c r="X68">
        <f t="shared" si="11"/>
        <v>23</v>
      </c>
      <c r="Y68">
        <f t="shared" si="12"/>
        <v>0</v>
      </c>
    </row>
    <row r="69" spans="1:25" x14ac:dyDescent="0.35">
      <c r="A69" s="5" t="s">
        <v>68</v>
      </c>
      <c r="B69">
        <v>156</v>
      </c>
      <c r="C69">
        <v>152</v>
      </c>
      <c r="D69">
        <v>38</v>
      </c>
      <c r="E69">
        <v>140</v>
      </c>
      <c r="F69">
        <v>293</v>
      </c>
      <c r="G69">
        <v>361</v>
      </c>
      <c r="H69">
        <v>308</v>
      </c>
      <c r="I69">
        <v>393</v>
      </c>
      <c r="J69">
        <v>135</v>
      </c>
      <c r="K69">
        <v>131</v>
      </c>
      <c r="L69">
        <v>291</v>
      </c>
      <c r="M69">
        <v>508</v>
      </c>
      <c r="N69">
        <v>482</v>
      </c>
      <c r="O69" s="2">
        <v>140</v>
      </c>
      <c r="P69">
        <v>126</v>
      </c>
      <c r="S69">
        <f t="shared" si="9"/>
        <v>3654</v>
      </c>
      <c r="T69">
        <f t="shared" si="10"/>
        <v>243.6</v>
      </c>
      <c r="U69">
        <f t="shared" si="13"/>
        <v>1</v>
      </c>
      <c r="X69">
        <f t="shared" si="11"/>
        <v>508</v>
      </c>
      <c r="Y69">
        <f t="shared" si="12"/>
        <v>38</v>
      </c>
    </row>
    <row r="70" spans="1:25" x14ac:dyDescent="0.35">
      <c r="A70" s="5" t="s">
        <v>69</v>
      </c>
      <c r="B70">
        <v>42</v>
      </c>
      <c r="C70">
        <v>41</v>
      </c>
      <c r="D70">
        <v>10</v>
      </c>
      <c r="E70">
        <v>37</v>
      </c>
      <c r="F70">
        <v>30</v>
      </c>
      <c r="G70">
        <v>78</v>
      </c>
      <c r="H70">
        <v>68</v>
      </c>
      <c r="I70">
        <v>134</v>
      </c>
      <c r="J70">
        <v>49</v>
      </c>
      <c r="K70">
        <v>107</v>
      </c>
      <c r="L70">
        <v>279</v>
      </c>
      <c r="M70">
        <v>319</v>
      </c>
      <c r="N70">
        <v>280</v>
      </c>
      <c r="O70" s="2">
        <v>167</v>
      </c>
      <c r="P70">
        <v>92</v>
      </c>
      <c r="S70">
        <f t="shared" si="9"/>
        <v>1733</v>
      </c>
      <c r="T70">
        <f t="shared" si="10"/>
        <v>115.53333333333333</v>
      </c>
      <c r="U70">
        <f t="shared" si="13"/>
        <v>1</v>
      </c>
      <c r="X70">
        <f t="shared" si="11"/>
        <v>319</v>
      </c>
      <c r="Y70">
        <f t="shared" si="12"/>
        <v>10</v>
      </c>
    </row>
    <row r="71" spans="1:25" x14ac:dyDescent="0.35">
      <c r="A71" s="5" t="s">
        <v>70</v>
      </c>
      <c r="B71">
        <v>81</v>
      </c>
      <c r="C71">
        <v>111</v>
      </c>
      <c r="D71">
        <v>54</v>
      </c>
      <c r="E71">
        <v>108</v>
      </c>
      <c r="F71">
        <v>171</v>
      </c>
      <c r="G71">
        <v>193</v>
      </c>
      <c r="H71">
        <v>267</v>
      </c>
      <c r="I71">
        <v>227</v>
      </c>
      <c r="J71">
        <v>140</v>
      </c>
      <c r="K71">
        <v>114</v>
      </c>
      <c r="L71">
        <v>219</v>
      </c>
      <c r="M71">
        <v>195</v>
      </c>
      <c r="N71">
        <v>186</v>
      </c>
      <c r="O71" s="2">
        <v>67</v>
      </c>
      <c r="P71">
        <v>72</v>
      </c>
      <c r="S71">
        <f t="shared" si="9"/>
        <v>2205</v>
      </c>
      <c r="T71">
        <f t="shared" si="10"/>
        <v>147</v>
      </c>
      <c r="U71">
        <f t="shared" si="13"/>
        <v>0</v>
      </c>
      <c r="X71">
        <f t="shared" si="11"/>
        <v>267</v>
      </c>
      <c r="Y71">
        <f t="shared" si="12"/>
        <v>54</v>
      </c>
    </row>
    <row r="72" spans="1:25" x14ac:dyDescent="0.35">
      <c r="O72" s="2"/>
    </row>
    <row r="73" spans="1:25" x14ac:dyDescent="0.35">
      <c r="A73" s="5" t="s">
        <v>71</v>
      </c>
      <c r="B73" s="1">
        <f t="shared" ref="B73:Y73" si="14">SUM(B2:B71)</f>
        <v>6093</v>
      </c>
      <c r="C73" s="1">
        <f t="shared" si="14"/>
        <v>7025</v>
      </c>
      <c r="D73" s="1">
        <f t="shared" si="14"/>
        <v>3717</v>
      </c>
      <c r="E73" s="1">
        <f t="shared" si="14"/>
        <v>7395</v>
      </c>
      <c r="F73" s="1">
        <f t="shared" si="14"/>
        <v>9874</v>
      </c>
      <c r="G73" s="1">
        <f t="shared" si="14"/>
        <v>9998</v>
      </c>
      <c r="H73" s="1">
        <f t="shared" si="14"/>
        <v>10725</v>
      </c>
      <c r="I73" s="1">
        <f t="shared" si="14"/>
        <v>13087</v>
      </c>
      <c r="J73" s="1">
        <f t="shared" si="14"/>
        <v>5889</v>
      </c>
      <c r="K73" s="1">
        <f t="shared" si="14"/>
        <v>5071</v>
      </c>
      <c r="L73" s="1">
        <f t="shared" si="14"/>
        <v>8447</v>
      </c>
      <c r="M73" s="1">
        <f t="shared" si="14"/>
        <v>9944</v>
      </c>
      <c r="N73" s="1">
        <f t="shared" si="14"/>
        <v>9823</v>
      </c>
      <c r="O73" s="1">
        <f t="shared" si="14"/>
        <v>5319</v>
      </c>
      <c r="P73" s="1">
        <f t="shared" si="14"/>
        <v>4775</v>
      </c>
      <c r="Q73" s="1"/>
      <c r="R73" s="1"/>
      <c r="S73" s="1">
        <f t="shared" si="14"/>
        <v>117140</v>
      </c>
      <c r="T73" s="1">
        <f t="shared" si="14"/>
        <v>7812.1904761904761</v>
      </c>
      <c r="W73" s="1"/>
      <c r="X73" s="1">
        <f t="shared" si="14"/>
        <v>17761</v>
      </c>
      <c r="Y73" s="1">
        <f t="shared" si="14"/>
        <v>1721</v>
      </c>
    </row>
    <row r="74" spans="1:25" x14ac:dyDescent="0.35">
      <c r="A74" s="5" t="s">
        <v>122</v>
      </c>
      <c r="B74">
        <f>AVERAGE(B2:B71)</f>
        <v>87.042857142857144</v>
      </c>
      <c r="C74">
        <f t="shared" ref="C74:Y74" si="15">AVERAGE(C2:C71)</f>
        <v>100.35714285714286</v>
      </c>
      <c r="D74">
        <f t="shared" si="15"/>
        <v>53.1</v>
      </c>
      <c r="E74">
        <f t="shared" si="15"/>
        <v>105.64285714285714</v>
      </c>
      <c r="F74">
        <f t="shared" si="15"/>
        <v>141.05714285714285</v>
      </c>
      <c r="G74">
        <f t="shared" si="15"/>
        <v>142.82857142857142</v>
      </c>
      <c r="H74">
        <f t="shared" si="15"/>
        <v>153.21428571428572</v>
      </c>
      <c r="I74">
        <f t="shared" si="15"/>
        <v>186.95714285714286</v>
      </c>
      <c r="J74">
        <f t="shared" si="15"/>
        <v>84.128571428571433</v>
      </c>
      <c r="K74">
        <f t="shared" si="15"/>
        <v>72.442857142857136</v>
      </c>
      <c r="L74">
        <f t="shared" si="15"/>
        <v>120.67142857142858</v>
      </c>
      <c r="M74">
        <f t="shared" si="15"/>
        <v>142.05714285714285</v>
      </c>
      <c r="N74">
        <f t="shared" si="15"/>
        <v>140.32857142857142</v>
      </c>
      <c r="O74">
        <f t="shared" si="15"/>
        <v>75.98571428571428</v>
      </c>
      <c r="P74">
        <f t="shared" si="15"/>
        <v>68.214285714285708</v>
      </c>
      <c r="S74">
        <f t="shared" si="15"/>
        <v>1673.4285714285713</v>
      </c>
      <c r="T74">
        <f t="shared" si="15"/>
        <v>111.60272108843537</v>
      </c>
      <c r="X74">
        <f t="shared" si="15"/>
        <v>253.72857142857143</v>
      </c>
      <c r="Y74">
        <f t="shared" si="15"/>
        <v>24.585714285714285</v>
      </c>
    </row>
    <row r="75" spans="1:25" x14ac:dyDescent="0.35">
      <c r="A75" s="5" t="s">
        <v>123</v>
      </c>
      <c r="B75">
        <f>MAX(B2:B71)</f>
        <v>587</v>
      </c>
      <c r="C75">
        <f t="shared" ref="C75:Y75" si="16">MAX(C2:C71)</f>
        <v>604</v>
      </c>
      <c r="D75">
        <f t="shared" si="16"/>
        <v>401</v>
      </c>
      <c r="E75">
        <f t="shared" si="16"/>
        <v>1051</v>
      </c>
      <c r="F75">
        <f t="shared" si="16"/>
        <v>1344</v>
      </c>
      <c r="G75">
        <f t="shared" si="16"/>
        <v>1141</v>
      </c>
      <c r="H75">
        <f t="shared" si="16"/>
        <v>917</v>
      </c>
      <c r="I75">
        <f t="shared" si="16"/>
        <v>1274</v>
      </c>
      <c r="J75">
        <f t="shared" si="16"/>
        <v>871</v>
      </c>
      <c r="K75">
        <f t="shared" si="16"/>
        <v>794</v>
      </c>
      <c r="L75">
        <f t="shared" si="16"/>
        <v>1391</v>
      </c>
      <c r="M75">
        <f t="shared" si="16"/>
        <v>1736</v>
      </c>
      <c r="N75">
        <f t="shared" si="16"/>
        <v>1412</v>
      </c>
      <c r="O75">
        <f t="shared" si="16"/>
        <v>889</v>
      </c>
      <c r="P75">
        <f t="shared" si="16"/>
        <v>638</v>
      </c>
      <c r="S75">
        <f t="shared" si="16"/>
        <v>11051</v>
      </c>
      <c r="T75">
        <f t="shared" si="16"/>
        <v>736.73333333333335</v>
      </c>
      <c r="X75">
        <f t="shared" si="16"/>
        <v>1736</v>
      </c>
      <c r="Y75">
        <f t="shared" si="16"/>
        <v>246</v>
      </c>
    </row>
    <row r="76" spans="1:25" x14ac:dyDescent="0.35">
      <c r="A76" s="5" t="s">
        <v>125</v>
      </c>
      <c r="B76" s="47">
        <f>MIN(B2:B71)</f>
        <v>0</v>
      </c>
      <c r="C76" s="47">
        <f t="shared" ref="C76:Y76" si="17">MIN(C2:C71)</f>
        <v>0</v>
      </c>
      <c r="D76" s="47">
        <f t="shared" si="17"/>
        <v>0</v>
      </c>
      <c r="E76" s="47">
        <f t="shared" si="17"/>
        <v>0</v>
      </c>
      <c r="F76" s="47">
        <f t="shared" si="17"/>
        <v>0</v>
      </c>
      <c r="G76" s="47">
        <f t="shared" si="17"/>
        <v>0</v>
      </c>
      <c r="H76" s="47">
        <f t="shared" si="17"/>
        <v>0</v>
      </c>
      <c r="I76" s="47">
        <f t="shared" si="17"/>
        <v>0</v>
      </c>
      <c r="J76" s="47">
        <f t="shared" si="17"/>
        <v>0</v>
      </c>
      <c r="K76" s="47">
        <f t="shared" si="17"/>
        <v>0</v>
      </c>
      <c r="L76" s="47">
        <f t="shared" si="17"/>
        <v>0</v>
      </c>
      <c r="M76" s="47">
        <f t="shared" si="17"/>
        <v>0</v>
      </c>
      <c r="N76" s="47">
        <f t="shared" si="17"/>
        <v>0</v>
      </c>
      <c r="O76" s="47">
        <f t="shared" si="17"/>
        <v>0</v>
      </c>
      <c r="P76" s="47">
        <f t="shared" si="17"/>
        <v>0</v>
      </c>
      <c r="Q76" s="47"/>
      <c r="R76" s="47"/>
      <c r="S76" s="47">
        <f t="shared" si="17"/>
        <v>0</v>
      </c>
      <c r="T76" s="47">
        <f t="shared" si="17"/>
        <v>0</v>
      </c>
      <c r="W76" s="47"/>
      <c r="X76" s="47">
        <f t="shared" si="17"/>
        <v>0</v>
      </c>
      <c r="Y76" s="47">
        <f t="shared" si="17"/>
        <v>0</v>
      </c>
    </row>
  </sheetData>
  <sortState xmlns:xlrd2="http://schemas.microsoft.com/office/spreadsheetml/2017/richdata2" ref="A2:V71">
    <sortCondition ref="A2:A71"/>
  </sortState>
  <conditionalFormatting sqref="S77:S1048576">
    <cfRule type="top10" priority="7" rank="15"/>
    <cfRule type="top10" priority="8" rank="15"/>
    <cfRule type="top10" dxfId="10" priority="9" rank="10"/>
  </conditionalFormatting>
  <conditionalFormatting sqref="S1:S72">
    <cfRule type="top10" dxfId="9" priority="1" rank="15"/>
    <cfRule type="top10" dxfId="8" priority="2" bottom="1" rank="10"/>
    <cfRule type="top10" dxfId="7" priority="3" percent="1" rank="15"/>
  </conditionalFormatting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42E8E-B94F-4F85-BF3F-639790805002}">
  <dimension ref="A1:R76"/>
  <sheetViews>
    <sheetView topLeftCell="A39" zoomScale="96" zoomScaleNormal="96" workbookViewId="0">
      <pane xSplit="1" topLeftCell="J1" activePane="topRight" state="frozen"/>
      <selection activeCell="A28" sqref="A28"/>
      <selection pane="topRight" activeCell="O45" sqref="O45"/>
    </sheetView>
  </sheetViews>
  <sheetFormatPr defaultColWidth="8.90625" defaultRowHeight="14.5" x14ac:dyDescent="0.35"/>
  <cols>
    <col min="1" max="1" width="10.90625" style="5" bestFit="1" customWidth="1"/>
    <col min="15" max="15" width="8.90625" style="44"/>
  </cols>
  <sheetData>
    <row r="1" spans="1:18" x14ac:dyDescent="0.35">
      <c r="A1" s="5" t="s">
        <v>111</v>
      </c>
      <c r="B1" s="9">
        <v>2007</v>
      </c>
      <c r="C1" s="9">
        <v>2008</v>
      </c>
      <c r="D1" s="9">
        <v>2009</v>
      </c>
      <c r="E1" s="9">
        <v>2010</v>
      </c>
      <c r="F1" s="9">
        <v>2011</v>
      </c>
      <c r="G1" s="9">
        <v>2012</v>
      </c>
      <c r="H1" s="9">
        <v>2013</v>
      </c>
      <c r="I1" s="9">
        <v>2014</v>
      </c>
      <c r="J1" s="9">
        <v>2015</v>
      </c>
      <c r="K1" s="9">
        <v>2016</v>
      </c>
      <c r="L1" s="10">
        <v>2017</v>
      </c>
      <c r="M1" s="10">
        <v>2018</v>
      </c>
      <c r="N1" s="10">
        <v>2019</v>
      </c>
      <c r="O1" s="95">
        <v>2020</v>
      </c>
      <c r="Q1" t="s">
        <v>71</v>
      </c>
      <c r="R1" t="s">
        <v>122</v>
      </c>
    </row>
    <row r="2" spans="1:18" x14ac:dyDescent="0.35">
      <c r="A2" s="5" t="s">
        <v>50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s="96">
        <v>0</v>
      </c>
      <c r="Q2">
        <f t="shared" ref="Q2:Q33" si="0">SUM(B2:O2)</f>
        <v>0</v>
      </c>
      <c r="R2">
        <f t="shared" ref="R2:R65" si="1">AVERAGE(B2:O2)</f>
        <v>0</v>
      </c>
    </row>
    <row r="3" spans="1:18" x14ac:dyDescent="0.35">
      <c r="A3" s="5" t="s">
        <v>61</v>
      </c>
      <c r="B3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 s="96">
        <v>0</v>
      </c>
      <c r="Q3">
        <f t="shared" si="0"/>
        <v>3</v>
      </c>
      <c r="R3">
        <f t="shared" si="1"/>
        <v>0.21428571428571427</v>
      </c>
    </row>
    <row r="4" spans="1:18" x14ac:dyDescent="0.35">
      <c r="A4" s="5" t="s">
        <v>31</v>
      </c>
      <c r="B4">
        <v>2</v>
      </c>
      <c r="C4">
        <v>0</v>
      </c>
      <c r="D4">
        <v>1</v>
      </c>
      <c r="E4">
        <v>1</v>
      </c>
      <c r="F4">
        <v>0</v>
      </c>
      <c r="G4">
        <v>0</v>
      </c>
      <c r="H4">
        <v>0</v>
      </c>
      <c r="I4">
        <v>2</v>
      </c>
      <c r="J4">
        <v>0</v>
      </c>
      <c r="K4">
        <v>0</v>
      </c>
      <c r="L4">
        <v>0</v>
      </c>
      <c r="M4">
        <v>0</v>
      </c>
      <c r="N4">
        <v>0</v>
      </c>
      <c r="O4" s="96">
        <v>0</v>
      </c>
      <c r="Q4">
        <f t="shared" si="0"/>
        <v>6</v>
      </c>
      <c r="R4">
        <f t="shared" si="1"/>
        <v>0.42857142857142855</v>
      </c>
    </row>
    <row r="5" spans="1:18" x14ac:dyDescent="0.35">
      <c r="A5" s="5" t="s">
        <v>13</v>
      </c>
      <c r="B5">
        <v>0</v>
      </c>
      <c r="C5">
        <v>3</v>
      </c>
      <c r="D5">
        <v>0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 s="96">
        <v>0</v>
      </c>
      <c r="Q5">
        <f t="shared" si="0"/>
        <v>7</v>
      </c>
      <c r="R5">
        <f t="shared" si="1"/>
        <v>0.5</v>
      </c>
    </row>
    <row r="6" spans="1:18" x14ac:dyDescent="0.35">
      <c r="A6" s="5" t="s">
        <v>19</v>
      </c>
      <c r="B6">
        <v>2</v>
      </c>
      <c r="C6">
        <v>0</v>
      </c>
      <c r="D6">
        <v>0</v>
      </c>
      <c r="E6">
        <v>2</v>
      </c>
      <c r="F6">
        <v>0</v>
      </c>
      <c r="G6">
        <v>1</v>
      </c>
      <c r="H6">
        <v>0</v>
      </c>
      <c r="I6">
        <v>3</v>
      </c>
      <c r="J6">
        <v>1</v>
      </c>
      <c r="K6">
        <v>1</v>
      </c>
      <c r="L6">
        <v>0</v>
      </c>
      <c r="M6">
        <v>0</v>
      </c>
      <c r="N6">
        <v>0</v>
      </c>
      <c r="O6" s="96">
        <v>0</v>
      </c>
      <c r="Q6">
        <f t="shared" si="0"/>
        <v>10</v>
      </c>
      <c r="R6">
        <f t="shared" si="1"/>
        <v>0.7142857142857143</v>
      </c>
    </row>
    <row r="7" spans="1:18" x14ac:dyDescent="0.35">
      <c r="A7" s="5" t="s">
        <v>3</v>
      </c>
      <c r="B7" s="2">
        <v>0</v>
      </c>
      <c r="C7" s="2">
        <v>0</v>
      </c>
      <c r="D7" s="2">
        <v>0</v>
      </c>
      <c r="E7" s="2">
        <v>0</v>
      </c>
      <c r="F7" s="2">
        <v>8</v>
      </c>
      <c r="G7" s="2">
        <v>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1</v>
      </c>
      <c r="N7">
        <v>0</v>
      </c>
      <c r="O7" s="96">
        <v>0</v>
      </c>
      <c r="Q7">
        <f t="shared" si="0"/>
        <v>12</v>
      </c>
      <c r="R7">
        <f t="shared" si="1"/>
        <v>0.8571428571428571</v>
      </c>
    </row>
    <row r="8" spans="1:18" x14ac:dyDescent="0.35">
      <c r="A8" s="5" t="s">
        <v>49</v>
      </c>
      <c r="B8">
        <v>3</v>
      </c>
      <c r="C8">
        <v>0</v>
      </c>
      <c r="D8">
        <v>0</v>
      </c>
      <c r="E8">
        <v>2</v>
      </c>
      <c r="F8">
        <v>1</v>
      </c>
      <c r="G8">
        <v>0</v>
      </c>
      <c r="H8">
        <v>2</v>
      </c>
      <c r="I8">
        <v>2</v>
      </c>
      <c r="J8">
        <v>0</v>
      </c>
      <c r="K8">
        <v>0</v>
      </c>
      <c r="L8">
        <v>3</v>
      </c>
      <c r="M8">
        <v>2</v>
      </c>
      <c r="N8">
        <v>1</v>
      </c>
      <c r="O8" s="96">
        <v>0</v>
      </c>
      <c r="Q8">
        <f t="shared" si="0"/>
        <v>16</v>
      </c>
      <c r="R8">
        <f t="shared" si="1"/>
        <v>1.1428571428571428</v>
      </c>
    </row>
    <row r="9" spans="1:18" x14ac:dyDescent="0.35">
      <c r="A9" s="5" t="s">
        <v>29</v>
      </c>
      <c r="B9">
        <v>2</v>
      </c>
      <c r="C9">
        <v>2</v>
      </c>
      <c r="D9">
        <v>2</v>
      </c>
      <c r="E9">
        <v>0</v>
      </c>
      <c r="F9">
        <v>2</v>
      </c>
      <c r="G9">
        <v>0</v>
      </c>
      <c r="H9">
        <v>0</v>
      </c>
      <c r="I9">
        <v>1</v>
      </c>
      <c r="J9">
        <v>0</v>
      </c>
      <c r="K9">
        <v>0</v>
      </c>
      <c r="L9">
        <v>12</v>
      </c>
      <c r="M9">
        <v>5</v>
      </c>
      <c r="N9">
        <v>0</v>
      </c>
      <c r="O9" s="96">
        <v>0</v>
      </c>
      <c r="Q9">
        <f t="shared" si="0"/>
        <v>26</v>
      </c>
      <c r="R9">
        <f t="shared" si="1"/>
        <v>1.8571428571428572</v>
      </c>
    </row>
    <row r="10" spans="1:18" x14ac:dyDescent="0.35">
      <c r="A10" s="5" t="s">
        <v>110</v>
      </c>
      <c r="B10">
        <v>20</v>
      </c>
      <c r="C10">
        <v>7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2</v>
      </c>
      <c r="K10">
        <v>1</v>
      </c>
      <c r="L10">
        <v>1</v>
      </c>
      <c r="M10">
        <v>7</v>
      </c>
      <c r="N10">
        <v>2</v>
      </c>
      <c r="O10" s="96">
        <v>1</v>
      </c>
      <c r="Q10">
        <f t="shared" si="0"/>
        <v>42</v>
      </c>
      <c r="R10">
        <f t="shared" si="1"/>
        <v>3</v>
      </c>
    </row>
    <row r="11" spans="1:18" x14ac:dyDescent="0.35">
      <c r="A11" s="5" t="s">
        <v>44</v>
      </c>
      <c r="B11">
        <v>3</v>
      </c>
      <c r="C11">
        <v>3</v>
      </c>
      <c r="D11">
        <v>2</v>
      </c>
      <c r="E11">
        <v>1</v>
      </c>
      <c r="F11">
        <v>2</v>
      </c>
      <c r="G11">
        <v>1</v>
      </c>
      <c r="H11">
        <v>4</v>
      </c>
      <c r="I11">
        <v>2</v>
      </c>
      <c r="J11">
        <v>3</v>
      </c>
      <c r="K11">
        <v>5</v>
      </c>
      <c r="L11">
        <v>4</v>
      </c>
      <c r="M11">
        <v>6</v>
      </c>
      <c r="N11">
        <v>3</v>
      </c>
      <c r="O11" s="96">
        <v>3</v>
      </c>
      <c r="Q11">
        <f t="shared" si="0"/>
        <v>42</v>
      </c>
      <c r="R11">
        <f t="shared" si="1"/>
        <v>3</v>
      </c>
    </row>
    <row r="12" spans="1:18" x14ac:dyDescent="0.35">
      <c r="A12" s="5" t="s">
        <v>24</v>
      </c>
      <c r="B12">
        <v>21</v>
      </c>
      <c r="C12">
        <v>4</v>
      </c>
      <c r="D12">
        <v>10</v>
      </c>
      <c r="E12">
        <v>6</v>
      </c>
      <c r="F12">
        <v>0</v>
      </c>
      <c r="G12">
        <v>1</v>
      </c>
      <c r="H12">
        <v>1</v>
      </c>
      <c r="I12">
        <v>2</v>
      </c>
      <c r="J12">
        <v>2</v>
      </c>
      <c r="K12">
        <v>1</v>
      </c>
      <c r="L12">
        <v>0</v>
      </c>
      <c r="M12">
        <v>8</v>
      </c>
      <c r="N12">
        <v>6</v>
      </c>
      <c r="O12" s="96">
        <v>1</v>
      </c>
      <c r="Q12">
        <f t="shared" si="0"/>
        <v>63</v>
      </c>
      <c r="R12">
        <f t="shared" si="1"/>
        <v>4.5</v>
      </c>
    </row>
    <row r="13" spans="1:18" x14ac:dyDescent="0.35">
      <c r="A13" s="5" t="s">
        <v>67</v>
      </c>
      <c r="B13">
        <v>27</v>
      </c>
      <c r="C13">
        <v>17</v>
      </c>
      <c r="D13">
        <v>5</v>
      </c>
      <c r="E13">
        <v>1</v>
      </c>
      <c r="F13">
        <v>0</v>
      </c>
      <c r="G13">
        <v>0</v>
      </c>
      <c r="H13">
        <v>2</v>
      </c>
      <c r="I13">
        <v>2</v>
      </c>
      <c r="J13">
        <v>1</v>
      </c>
      <c r="K13">
        <v>5</v>
      </c>
      <c r="L13">
        <v>5</v>
      </c>
      <c r="M13">
        <v>4</v>
      </c>
      <c r="N13">
        <v>6</v>
      </c>
      <c r="O13" s="96">
        <v>1</v>
      </c>
      <c r="Q13">
        <f t="shared" si="0"/>
        <v>76</v>
      </c>
      <c r="R13">
        <f t="shared" si="1"/>
        <v>5.4285714285714288</v>
      </c>
    </row>
    <row r="14" spans="1:18" x14ac:dyDescent="0.35">
      <c r="A14" s="5" t="s">
        <v>39</v>
      </c>
      <c r="B14">
        <v>2</v>
      </c>
      <c r="C14">
        <v>1</v>
      </c>
      <c r="D14">
        <v>9</v>
      </c>
      <c r="E14">
        <v>3</v>
      </c>
      <c r="F14">
        <v>3</v>
      </c>
      <c r="G14">
        <v>3</v>
      </c>
      <c r="H14">
        <v>9</v>
      </c>
      <c r="I14">
        <v>10</v>
      </c>
      <c r="J14">
        <v>5</v>
      </c>
      <c r="K14">
        <v>11</v>
      </c>
      <c r="L14">
        <v>2</v>
      </c>
      <c r="M14">
        <v>7</v>
      </c>
      <c r="N14">
        <v>4</v>
      </c>
      <c r="O14" s="96">
        <v>8</v>
      </c>
      <c r="Q14">
        <f t="shared" si="0"/>
        <v>77</v>
      </c>
      <c r="R14">
        <f t="shared" si="1"/>
        <v>5.5</v>
      </c>
    </row>
    <row r="15" spans="1:18" x14ac:dyDescent="0.35">
      <c r="A15" s="5" t="s">
        <v>34</v>
      </c>
      <c r="B15">
        <v>7</v>
      </c>
      <c r="C15">
        <v>12</v>
      </c>
      <c r="D15">
        <v>2</v>
      </c>
      <c r="E15">
        <v>3</v>
      </c>
      <c r="F15">
        <v>5</v>
      </c>
      <c r="G15">
        <v>2</v>
      </c>
      <c r="H15">
        <v>3</v>
      </c>
      <c r="I15">
        <v>1</v>
      </c>
      <c r="J15">
        <v>7</v>
      </c>
      <c r="K15">
        <v>13</v>
      </c>
      <c r="L15">
        <v>2</v>
      </c>
      <c r="M15">
        <v>18</v>
      </c>
      <c r="N15">
        <v>5</v>
      </c>
      <c r="O15" s="96">
        <v>2</v>
      </c>
      <c r="Q15">
        <f t="shared" si="0"/>
        <v>82</v>
      </c>
      <c r="R15">
        <f t="shared" si="1"/>
        <v>5.8571428571428568</v>
      </c>
    </row>
    <row r="16" spans="1:18" x14ac:dyDescent="0.35">
      <c r="A16" s="5" t="s">
        <v>23</v>
      </c>
      <c r="B16">
        <v>8</v>
      </c>
      <c r="C16">
        <v>13</v>
      </c>
      <c r="D16">
        <v>3</v>
      </c>
      <c r="E16">
        <v>1</v>
      </c>
      <c r="F16">
        <v>14</v>
      </c>
      <c r="G16">
        <v>15</v>
      </c>
      <c r="H16">
        <v>12</v>
      </c>
      <c r="I16">
        <v>18</v>
      </c>
      <c r="J16">
        <v>8</v>
      </c>
      <c r="K16">
        <v>1</v>
      </c>
      <c r="L16">
        <v>2</v>
      </c>
      <c r="M16">
        <v>3</v>
      </c>
      <c r="N16">
        <v>2</v>
      </c>
      <c r="O16" s="96">
        <v>1</v>
      </c>
      <c r="Q16">
        <f t="shared" si="0"/>
        <v>101</v>
      </c>
      <c r="R16">
        <f t="shared" si="1"/>
        <v>7.2142857142857144</v>
      </c>
    </row>
    <row r="17" spans="1:18" x14ac:dyDescent="0.35">
      <c r="A17" s="5" t="s">
        <v>8</v>
      </c>
      <c r="B17">
        <v>23</v>
      </c>
      <c r="C17">
        <v>17</v>
      </c>
      <c r="D17">
        <v>3</v>
      </c>
      <c r="E17">
        <v>7</v>
      </c>
      <c r="F17">
        <v>5</v>
      </c>
      <c r="G17">
        <v>3</v>
      </c>
      <c r="H17">
        <v>6</v>
      </c>
      <c r="I17">
        <v>11</v>
      </c>
      <c r="J17">
        <v>7</v>
      </c>
      <c r="K17">
        <v>15</v>
      </c>
      <c r="L17">
        <v>5</v>
      </c>
      <c r="M17">
        <v>3</v>
      </c>
      <c r="N17">
        <v>2</v>
      </c>
      <c r="O17" s="96">
        <v>0</v>
      </c>
      <c r="Q17">
        <f t="shared" si="0"/>
        <v>107</v>
      </c>
      <c r="R17">
        <f t="shared" si="1"/>
        <v>7.6428571428571432</v>
      </c>
    </row>
    <row r="18" spans="1:18" x14ac:dyDescent="0.35">
      <c r="A18" s="5" t="s">
        <v>37</v>
      </c>
      <c r="B18">
        <v>8</v>
      </c>
      <c r="C18">
        <v>6</v>
      </c>
      <c r="D18">
        <v>7</v>
      </c>
      <c r="E18">
        <v>9</v>
      </c>
      <c r="F18">
        <v>32</v>
      </c>
      <c r="G18">
        <v>24</v>
      </c>
      <c r="H18">
        <v>13</v>
      </c>
      <c r="I18">
        <v>17</v>
      </c>
      <c r="J18">
        <v>6</v>
      </c>
      <c r="K18">
        <v>4</v>
      </c>
      <c r="L18">
        <v>1</v>
      </c>
      <c r="M18">
        <v>2</v>
      </c>
      <c r="N18">
        <v>1</v>
      </c>
      <c r="O18" s="96">
        <v>1</v>
      </c>
      <c r="Q18">
        <f t="shared" si="0"/>
        <v>131</v>
      </c>
      <c r="R18">
        <f t="shared" si="1"/>
        <v>9.3571428571428577</v>
      </c>
    </row>
    <row r="19" spans="1:18" x14ac:dyDescent="0.35">
      <c r="A19" s="5" t="s">
        <v>4</v>
      </c>
      <c r="B19">
        <v>7</v>
      </c>
      <c r="C19">
        <v>9</v>
      </c>
      <c r="D19">
        <v>12</v>
      </c>
      <c r="E19">
        <v>7</v>
      </c>
      <c r="F19">
        <v>24</v>
      </c>
      <c r="G19">
        <v>26</v>
      </c>
      <c r="H19">
        <v>14</v>
      </c>
      <c r="I19">
        <v>40</v>
      </c>
      <c r="J19">
        <v>1</v>
      </c>
      <c r="K19">
        <v>0</v>
      </c>
      <c r="L19">
        <v>11</v>
      </c>
      <c r="M19">
        <v>0</v>
      </c>
      <c r="N19">
        <v>9</v>
      </c>
      <c r="O19" s="96">
        <v>3</v>
      </c>
      <c r="Q19">
        <f t="shared" si="0"/>
        <v>163</v>
      </c>
      <c r="R19">
        <f t="shared" si="1"/>
        <v>11.642857142857142</v>
      </c>
    </row>
    <row r="20" spans="1:18" x14ac:dyDescent="0.35">
      <c r="A20" s="5" t="s">
        <v>33</v>
      </c>
      <c r="B20">
        <v>6</v>
      </c>
      <c r="C20">
        <v>20</v>
      </c>
      <c r="D20">
        <v>11</v>
      </c>
      <c r="E20">
        <v>11</v>
      </c>
      <c r="F20">
        <v>11</v>
      </c>
      <c r="G20">
        <v>25</v>
      </c>
      <c r="H20">
        <v>12</v>
      </c>
      <c r="I20">
        <v>11</v>
      </c>
      <c r="J20">
        <v>10</v>
      </c>
      <c r="K20">
        <v>6</v>
      </c>
      <c r="L20">
        <v>6</v>
      </c>
      <c r="M20">
        <v>13</v>
      </c>
      <c r="N20">
        <v>12</v>
      </c>
      <c r="O20" s="96">
        <v>9</v>
      </c>
      <c r="Q20">
        <f t="shared" si="0"/>
        <v>163</v>
      </c>
      <c r="R20">
        <f t="shared" si="1"/>
        <v>11.642857142857142</v>
      </c>
    </row>
    <row r="21" spans="1:18" x14ac:dyDescent="0.35">
      <c r="A21" s="5" t="s">
        <v>36</v>
      </c>
      <c r="B21">
        <v>20</v>
      </c>
      <c r="C21">
        <v>22</v>
      </c>
      <c r="D21">
        <v>27</v>
      </c>
      <c r="E21">
        <v>24</v>
      </c>
      <c r="F21">
        <v>12</v>
      </c>
      <c r="G21">
        <v>15</v>
      </c>
      <c r="H21">
        <v>18</v>
      </c>
      <c r="I21">
        <v>13</v>
      </c>
      <c r="J21">
        <v>11</v>
      </c>
      <c r="K21">
        <v>3</v>
      </c>
      <c r="L21">
        <v>3</v>
      </c>
      <c r="M21">
        <v>7</v>
      </c>
      <c r="N21">
        <v>6</v>
      </c>
      <c r="O21" s="96">
        <v>0</v>
      </c>
      <c r="Q21">
        <f t="shared" si="0"/>
        <v>181</v>
      </c>
      <c r="R21">
        <f t="shared" si="1"/>
        <v>12.928571428571429</v>
      </c>
    </row>
    <row r="22" spans="1:18" x14ac:dyDescent="0.35">
      <c r="A22" s="5" t="s">
        <v>63</v>
      </c>
      <c r="B22">
        <v>85</v>
      </c>
      <c r="C22">
        <v>67</v>
      </c>
      <c r="D22">
        <v>6</v>
      </c>
      <c r="E22">
        <v>12</v>
      </c>
      <c r="F22">
        <v>3</v>
      </c>
      <c r="G22">
        <v>4</v>
      </c>
      <c r="H22">
        <v>8</v>
      </c>
      <c r="I22">
        <v>16</v>
      </c>
      <c r="J22">
        <v>10</v>
      </c>
      <c r="K22">
        <v>5</v>
      </c>
      <c r="L22">
        <v>1</v>
      </c>
      <c r="M22">
        <v>4</v>
      </c>
      <c r="N22">
        <v>0</v>
      </c>
      <c r="O22" s="96">
        <v>1</v>
      </c>
      <c r="Q22">
        <f t="shared" si="0"/>
        <v>222</v>
      </c>
      <c r="R22">
        <f t="shared" si="1"/>
        <v>15.857142857142858</v>
      </c>
    </row>
    <row r="23" spans="1:18" x14ac:dyDescent="0.35">
      <c r="A23" s="5" t="s">
        <v>48</v>
      </c>
      <c r="B23">
        <v>6</v>
      </c>
      <c r="C23">
        <v>5</v>
      </c>
      <c r="D23">
        <v>5</v>
      </c>
      <c r="E23">
        <v>18</v>
      </c>
      <c r="F23">
        <v>19</v>
      </c>
      <c r="G23">
        <v>9</v>
      </c>
      <c r="H23">
        <v>17</v>
      </c>
      <c r="I23">
        <v>49</v>
      </c>
      <c r="J23">
        <v>22</v>
      </c>
      <c r="K23">
        <v>5</v>
      </c>
      <c r="L23">
        <v>20</v>
      </c>
      <c r="M23">
        <v>25</v>
      </c>
      <c r="N23">
        <v>26</v>
      </c>
      <c r="O23" s="96">
        <v>7</v>
      </c>
      <c r="Q23">
        <f t="shared" si="0"/>
        <v>233</v>
      </c>
      <c r="R23">
        <f t="shared" si="1"/>
        <v>16.642857142857142</v>
      </c>
    </row>
    <row r="24" spans="1:18" x14ac:dyDescent="0.35">
      <c r="A24" s="5" t="s">
        <v>40</v>
      </c>
      <c r="B24">
        <v>22</v>
      </c>
      <c r="C24">
        <v>20</v>
      </c>
      <c r="D24">
        <v>17</v>
      </c>
      <c r="E24">
        <v>40</v>
      </c>
      <c r="F24">
        <v>50</v>
      </c>
      <c r="G24">
        <v>44</v>
      </c>
      <c r="H24">
        <v>34</v>
      </c>
      <c r="I24">
        <v>20</v>
      </c>
      <c r="J24">
        <v>11</v>
      </c>
      <c r="K24">
        <v>2</v>
      </c>
      <c r="L24">
        <v>2</v>
      </c>
      <c r="M24">
        <v>1</v>
      </c>
      <c r="N24">
        <v>2</v>
      </c>
      <c r="O24" s="96">
        <v>0</v>
      </c>
      <c r="Q24">
        <f t="shared" si="0"/>
        <v>265</v>
      </c>
      <c r="R24">
        <f t="shared" si="1"/>
        <v>18.928571428571427</v>
      </c>
    </row>
    <row r="25" spans="1:18" x14ac:dyDescent="0.35">
      <c r="A25" s="5" t="s">
        <v>7</v>
      </c>
      <c r="B25">
        <v>67</v>
      </c>
      <c r="C25">
        <v>61</v>
      </c>
      <c r="D25">
        <v>21</v>
      </c>
      <c r="E25">
        <v>19</v>
      </c>
      <c r="F25">
        <v>21</v>
      </c>
      <c r="G25">
        <v>16</v>
      </c>
      <c r="H25">
        <v>20</v>
      </c>
      <c r="I25">
        <v>19</v>
      </c>
      <c r="J25">
        <v>10</v>
      </c>
      <c r="K25">
        <v>6</v>
      </c>
      <c r="L25">
        <v>10</v>
      </c>
      <c r="M25">
        <v>14</v>
      </c>
      <c r="N25">
        <v>7</v>
      </c>
      <c r="O25" s="96">
        <v>4</v>
      </c>
      <c r="Q25">
        <f t="shared" si="0"/>
        <v>295</v>
      </c>
      <c r="R25">
        <f t="shared" si="1"/>
        <v>21.071428571428573</v>
      </c>
    </row>
    <row r="26" spans="1:18" x14ac:dyDescent="0.35">
      <c r="A26" s="5" t="s">
        <v>57</v>
      </c>
      <c r="B26">
        <v>95</v>
      </c>
      <c r="C26">
        <v>86</v>
      </c>
      <c r="D26">
        <v>11</v>
      </c>
      <c r="E26">
        <v>9</v>
      </c>
      <c r="F26">
        <v>35</v>
      </c>
      <c r="G26">
        <v>13</v>
      </c>
      <c r="H26">
        <v>11</v>
      </c>
      <c r="I26">
        <v>9</v>
      </c>
      <c r="J26">
        <v>7</v>
      </c>
      <c r="K26">
        <v>0</v>
      </c>
      <c r="L26">
        <v>10</v>
      </c>
      <c r="M26">
        <v>14</v>
      </c>
      <c r="N26">
        <v>2</v>
      </c>
      <c r="O26" s="96">
        <v>1</v>
      </c>
      <c r="Q26">
        <f t="shared" si="0"/>
        <v>303</v>
      </c>
      <c r="R26">
        <f t="shared" si="1"/>
        <v>21.642857142857142</v>
      </c>
    </row>
    <row r="27" spans="1:18" x14ac:dyDescent="0.35">
      <c r="A27" s="5" t="s">
        <v>15</v>
      </c>
      <c r="B27">
        <v>59</v>
      </c>
      <c r="C27">
        <v>56</v>
      </c>
      <c r="D27">
        <v>37</v>
      </c>
      <c r="E27">
        <v>39</v>
      </c>
      <c r="F27">
        <v>32</v>
      </c>
      <c r="G27">
        <v>24</v>
      </c>
      <c r="H27">
        <v>22</v>
      </c>
      <c r="I27">
        <v>28</v>
      </c>
      <c r="J27">
        <v>8</v>
      </c>
      <c r="K27">
        <v>8</v>
      </c>
      <c r="L27">
        <v>8</v>
      </c>
      <c r="M27">
        <v>6</v>
      </c>
      <c r="N27">
        <v>9</v>
      </c>
      <c r="O27" s="96">
        <v>6</v>
      </c>
      <c r="Q27">
        <f t="shared" si="0"/>
        <v>342</v>
      </c>
      <c r="R27">
        <f t="shared" si="1"/>
        <v>24.428571428571427</v>
      </c>
    </row>
    <row r="28" spans="1:18" x14ac:dyDescent="0.35">
      <c r="A28" s="5" t="s">
        <v>6</v>
      </c>
      <c r="B28">
        <v>28</v>
      </c>
      <c r="C28">
        <v>32</v>
      </c>
      <c r="D28">
        <v>26</v>
      </c>
      <c r="E28">
        <v>31</v>
      </c>
      <c r="F28">
        <v>52</v>
      </c>
      <c r="G28">
        <v>62</v>
      </c>
      <c r="H28">
        <v>41</v>
      </c>
      <c r="I28">
        <v>51</v>
      </c>
      <c r="J28">
        <v>10</v>
      </c>
      <c r="K28">
        <v>2</v>
      </c>
      <c r="L28">
        <v>3</v>
      </c>
      <c r="M28">
        <v>3</v>
      </c>
      <c r="N28">
        <v>3</v>
      </c>
      <c r="O28" s="96">
        <v>6</v>
      </c>
      <c r="Q28">
        <f t="shared" si="0"/>
        <v>350</v>
      </c>
      <c r="R28">
        <f t="shared" si="1"/>
        <v>25</v>
      </c>
    </row>
    <row r="29" spans="1:18" x14ac:dyDescent="0.35">
      <c r="A29" s="5" t="s">
        <v>32</v>
      </c>
      <c r="B29">
        <v>51</v>
      </c>
      <c r="C29">
        <v>52</v>
      </c>
      <c r="D29">
        <v>17</v>
      </c>
      <c r="E29">
        <v>25</v>
      </c>
      <c r="F29">
        <v>26</v>
      </c>
      <c r="G29">
        <v>28</v>
      </c>
      <c r="H29">
        <v>51</v>
      </c>
      <c r="I29">
        <v>50</v>
      </c>
      <c r="J29">
        <v>17</v>
      </c>
      <c r="K29">
        <v>13</v>
      </c>
      <c r="L29">
        <v>8</v>
      </c>
      <c r="M29">
        <v>12</v>
      </c>
      <c r="N29">
        <v>10</v>
      </c>
      <c r="O29" s="96">
        <v>4</v>
      </c>
      <c r="Q29">
        <f t="shared" si="0"/>
        <v>364</v>
      </c>
      <c r="R29">
        <f t="shared" si="1"/>
        <v>26</v>
      </c>
    </row>
    <row r="30" spans="1:18" x14ac:dyDescent="0.35">
      <c r="A30" s="5" t="s">
        <v>5</v>
      </c>
      <c r="B30">
        <v>12</v>
      </c>
      <c r="C30">
        <v>66</v>
      </c>
      <c r="D30">
        <v>11</v>
      </c>
      <c r="E30">
        <v>31</v>
      </c>
      <c r="F30">
        <v>51</v>
      </c>
      <c r="G30">
        <v>16</v>
      </c>
      <c r="H30">
        <v>34</v>
      </c>
      <c r="I30">
        <v>27</v>
      </c>
      <c r="J30">
        <v>12</v>
      </c>
      <c r="K30">
        <v>26</v>
      </c>
      <c r="L30">
        <v>30</v>
      </c>
      <c r="M30">
        <v>35</v>
      </c>
      <c r="N30">
        <v>17</v>
      </c>
      <c r="O30" s="96">
        <v>9</v>
      </c>
      <c r="Q30">
        <f t="shared" si="0"/>
        <v>377</v>
      </c>
      <c r="R30">
        <f t="shared" si="1"/>
        <v>26.928571428571427</v>
      </c>
    </row>
    <row r="31" spans="1:18" x14ac:dyDescent="0.35">
      <c r="A31" s="5" t="s">
        <v>17</v>
      </c>
      <c r="B31">
        <v>86</v>
      </c>
      <c r="C31">
        <v>66</v>
      </c>
      <c r="D31">
        <v>27</v>
      </c>
      <c r="E31">
        <v>62</v>
      </c>
      <c r="F31">
        <v>23</v>
      </c>
      <c r="G31">
        <v>11</v>
      </c>
      <c r="H31">
        <v>16</v>
      </c>
      <c r="I31">
        <v>40</v>
      </c>
      <c r="J31">
        <v>15</v>
      </c>
      <c r="K31">
        <v>20</v>
      </c>
      <c r="L31">
        <v>24</v>
      </c>
      <c r="M31">
        <v>18</v>
      </c>
      <c r="N31">
        <v>14</v>
      </c>
      <c r="O31" s="96">
        <v>2</v>
      </c>
      <c r="Q31">
        <f t="shared" si="0"/>
        <v>424</v>
      </c>
      <c r="R31">
        <f t="shared" si="1"/>
        <v>30.285714285714285</v>
      </c>
    </row>
    <row r="32" spans="1:18" x14ac:dyDescent="0.35">
      <c r="A32" s="5" t="s">
        <v>64</v>
      </c>
      <c r="B32">
        <v>51</v>
      </c>
      <c r="C32">
        <v>49</v>
      </c>
      <c r="D32">
        <v>24</v>
      </c>
      <c r="E32">
        <v>34</v>
      </c>
      <c r="F32">
        <v>61</v>
      </c>
      <c r="G32">
        <v>39</v>
      </c>
      <c r="H32">
        <v>42</v>
      </c>
      <c r="I32">
        <v>92</v>
      </c>
      <c r="J32">
        <v>5</v>
      </c>
      <c r="K32">
        <v>17</v>
      </c>
      <c r="L32">
        <v>22</v>
      </c>
      <c r="M32">
        <v>9</v>
      </c>
      <c r="N32">
        <v>8</v>
      </c>
      <c r="O32" s="96">
        <v>2</v>
      </c>
      <c r="Q32">
        <f t="shared" si="0"/>
        <v>455</v>
      </c>
      <c r="R32">
        <f t="shared" si="1"/>
        <v>32.5</v>
      </c>
    </row>
    <row r="33" spans="1:18" x14ac:dyDescent="0.35">
      <c r="A33" s="5" t="s">
        <v>65</v>
      </c>
      <c r="B33">
        <v>52</v>
      </c>
      <c r="C33">
        <v>57</v>
      </c>
      <c r="D33">
        <v>62</v>
      </c>
      <c r="E33">
        <v>33</v>
      </c>
      <c r="F33">
        <v>40</v>
      </c>
      <c r="G33">
        <v>41</v>
      </c>
      <c r="H33">
        <v>34</v>
      </c>
      <c r="I33">
        <v>34</v>
      </c>
      <c r="J33">
        <v>19</v>
      </c>
      <c r="K33">
        <v>12</v>
      </c>
      <c r="L33">
        <v>64</v>
      </c>
      <c r="M33">
        <v>38</v>
      </c>
      <c r="N33">
        <v>7</v>
      </c>
      <c r="O33" s="96">
        <v>1</v>
      </c>
      <c r="Q33">
        <f t="shared" si="0"/>
        <v>494</v>
      </c>
      <c r="R33">
        <f t="shared" si="1"/>
        <v>35.285714285714285</v>
      </c>
    </row>
    <row r="34" spans="1:18" x14ac:dyDescent="0.35">
      <c r="A34" s="5" t="s">
        <v>30</v>
      </c>
      <c r="B34">
        <v>41</v>
      </c>
      <c r="C34">
        <v>60</v>
      </c>
      <c r="D34">
        <v>62</v>
      </c>
      <c r="E34">
        <v>43</v>
      </c>
      <c r="F34">
        <v>60</v>
      </c>
      <c r="G34">
        <v>50</v>
      </c>
      <c r="H34">
        <v>62</v>
      </c>
      <c r="I34">
        <v>36</v>
      </c>
      <c r="J34">
        <v>23</v>
      </c>
      <c r="K34">
        <v>6</v>
      </c>
      <c r="L34">
        <v>19</v>
      </c>
      <c r="M34">
        <v>16</v>
      </c>
      <c r="N34">
        <v>34</v>
      </c>
      <c r="O34" s="96">
        <v>3</v>
      </c>
      <c r="Q34">
        <f t="shared" ref="Q34:Q65" si="2">SUM(B34:O34)</f>
        <v>515</v>
      </c>
      <c r="R34">
        <f t="shared" si="1"/>
        <v>36.785714285714285</v>
      </c>
    </row>
    <row r="35" spans="1:18" x14ac:dyDescent="0.35">
      <c r="A35" s="5" t="s">
        <v>21</v>
      </c>
      <c r="B35">
        <v>52</v>
      </c>
      <c r="C35">
        <v>78</v>
      </c>
      <c r="D35">
        <v>46</v>
      </c>
      <c r="E35">
        <v>35</v>
      </c>
      <c r="F35">
        <v>50</v>
      </c>
      <c r="G35">
        <v>43</v>
      </c>
      <c r="H35">
        <v>60</v>
      </c>
      <c r="I35">
        <v>73</v>
      </c>
      <c r="J35">
        <v>27</v>
      </c>
      <c r="K35">
        <v>19</v>
      </c>
      <c r="L35">
        <v>33</v>
      </c>
      <c r="M35">
        <v>45</v>
      </c>
      <c r="N35">
        <v>17</v>
      </c>
      <c r="O35" s="96">
        <v>3</v>
      </c>
      <c r="Q35">
        <f t="shared" si="2"/>
        <v>581</v>
      </c>
      <c r="R35">
        <f t="shared" si="1"/>
        <v>41.5</v>
      </c>
    </row>
    <row r="36" spans="1:18" x14ac:dyDescent="0.35">
      <c r="A36" s="5" t="s">
        <v>62</v>
      </c>
      <c r="B36">
        <v>59</v>
      </c>
      <c r="C36">
        <v>45</v>
      </c>
      <c r="D36">
        <v>32</v>
      </c>
      <c r="E36">
        <v>43</v>
      </c>
      <c r="F36">
        <v>44</v>
      </c>
      <c r="G36">
        <v>53</v>
      </c>
      <c r="H36">
        <v>63</v>
      </c>
      <c r="I36">
        <v>63</v>
      </c>
      <c r="J36">
        <v>25</v>
      </c>
      <c r="K36">
        <v>35</v>
      </c>
      <c r="L36">
        <v>43</v>
      </c>
      <c r="M36">
        <v>19</v>
      </c>
      <c r="N36">
        <v>29</v>
      </c>
      <c r="O36" s="96">
        <v>32</v>
      </c>
      <c r="Q36">
        <f t="shared" si="2"/>
        <v>585</v>
      </c>
      <c r="R36">
        <f t="shared" si="1"/>
        <v>41.785714285714285</v>
      </c>
    </row>
    <row r="37" spans="1:18" x14ac:dyDescent="0.35">
      <c r="A37" s="5" t="s">
        <v>43</v>
      </c>
      <c r="B37">
        <v>49</v>
      </c>
      <c r="C37">
        <v>64</v>
      </c>
      <c r="D37">
        <v>35</v>
      </c>
      <c r="E37">
        <v>27</v>
      </c>
      <c r="F37">
        <v>57</v>
      </c>
      <c r="G37">
        <v>59</v>
      </c>
      <c r="H37">
        <v>27</v>
      </c>
      <c r="I37">
        <v>91</v>
      </c>
      <c r="J37">
        <v>63</v>
      </c>
      <c r="K37">
        <v>32</v>
      </c>
      <c r="L37">
        <v>69</v>
      </c>
      <c r="M37">
        <v>44</v>
      </c>
      <c r="N37">
        <v>62</v>
      </c>
      <c r="O37" s="96">
        <v>14</v>
      </c>
      <c r="Q37">
        <f t="shared" si="2"/>
        <v>693</v>
      </c>
      <c r="R37">
        <f t="shared" si="1"/>
        <v>49.5</v>
      </c>
    </row>
    <row r="38" spans="1:18" x14ac:dyDescent="0.35">
      <c r="A38" s="5" t="s">
        <v>55</v>
      </c>
      <c r="B38">
        <v>90</v>
      </c>
      <c r="C38">
        <v>80</v>
      </c>
      <c r="D38">
        <v>48</v>
      </c>
      <c r="E38">
        <v>112</v>
      </c>
      <c r="F38">
        <v>84</v>
      </c>
      <c r="G38">
        <v>75</v>
      </c>
      <c r="H38">
        <v>65</v>
      </c>
      <c r="I38">
        <v>62</v>
      </c>
      <c r="J38">
        <v>20</v>
      </c>
      <c r="K38">
        <v>9</v>
      </c>
      <c r="L38">
        <v>32</v>
      </c>
      <c r="M38">
        <v>13</v>
      </c>
      <c r="N38">
        <v>5</v>
      </c>
      <c r="O38" s="96">
        <v>5</v>
      </c>
      <c r="Q38">
        <f t="shared" si="2"/>
        <v>700</v>
      </c>
      <c r="R38">
        <f t="shared" si="1"/>
        <v>50</v>
      </c>
    </row>
    <row r="39" spans="1:18" x14ac:dyDescent="0.35">
      <c r="A39" s="5" t="s">
        <v>18</v>
      </c>
      <c r="B39">
        <v>45</v>
      </c>
      <c r="C39">
        <v>92</v>
      </c>
      <c r="D39">
        <v>35</v>
      </c>
      <c r="E39">
        <v>53</v>
      </c>
      <c r="F39">
        <v>51</v>
      </c>
      <c r="G39">
        <v>71</v>
      </c>
      <c r="H39">
        <v>90</v>
      </c>
      <c r="I39">
        <v>85</v>
      </c>
      <c r="J39">
        <v>23</v>
      </c>
      <c r="K39">
        <v>16</v>
      </c>
      <c r="L39">
        <v>18</v>
      </c>
      <c r="M39">
        <v>36</v>
      </c>
      <c r="N39">
        <v>63</v>
      </c>
      <c r="O39" s="96">
        <v>39</v>
      </c>
      <c r="Q39">
        <f t="shared" si="2"/>
        <v>717</v>
      </c>
      <c r="R39">
        <f t="shared" si="1"/>
        <v>51.214285714285715</v>
      </c>
    </row>
    <row r="40" spans="1:18" x14ac:dyDescent="0.35">
      <c r="A40" s="5" t="s">
        <v>54</v>
      </c>
      <c r="B40">
        <v>84</v>
      </c>
      <c r="C40">
        <v>89</v>
      </c>
      <c r="D40">
        <v>45</v>
      </c>
      <c r="E40">
        <v>64</v>
      </c>
      <c r="F40">
        <v>85</v>
      </c>
      <c r="G40">
        <v>68</v>
      </c>
      <c r="H40">
        <v>62</v>
      </c>
      <c r="I40">
        <v>56</v>
      </c>
      <c r="J40">
        <v>44</v>
      </c>
      <c r="K40">
        <v>32</v>
      </c>
      <c r="L40">
        <v>26</v>
      </c>
      <c r="M40">
        <v>16</v>
      </c>
      <c r="N40">
        <v>38</v>
      </c>
      <c r="O40" s="96">
        <v>19</v>
      </c>
      <c r="Q40">
        <f t="shared" si="2"/>
        <v>728</v>
      </c>
      <c r="R40">
        <f t="shared" si="1"/>
        <v>52</v>
      </c>
    </row>
    <row r="41" spans="1:18" x14ac:dyDescent="0.35">
      <c r="A41" s="5" t="s">
        <v>2</v>
      </c>
      <c r="B41">
        <v>43</v>
      </c>
      <c r="C41">
        <v>43</v>
      </c>
      <c r="D41">
        <v>20</v>
      </c>
      <c r="E41">
        <v>57</v>
      </c>
      <c r="F41">
        <v>58</v>
      </c>
      <c r="G41">
        <v>69</v>
      </c>
      <c r="H41">
        <v>105</v>
      </c>
      <c r="I41">
        <v>95</v>
      </c>
      <c r="J41">
        <v>19</v>
      </c>
      <c r="K41">
        <v>20</v>
      </c>
      <c r="L41">
        <v>58</v>
      </c>
      <c r="M41">
        <v>87</v>
      </c>
      <c r="N41">
        <v>47</v>
      </c>
      <c r="O41" s="96">
        <v>19</v>
      </c>
      <c r="Q41">
        <f t="shared" si="2"/>
        <v>740</v>
      </c>
      <c r="R41">
        <f t="shared" si="1"/>
        <v>52.857142857142854</v>
      </c>
    </row>
    <row r="42" spans="1:18" x14ac:dyDescent="0.35">
      <c r="A42" s="5" t="s">
        <v>58</v>
      </c>
      <c r="B42">
        <v>109</v>
      </c>
      <c r="C42">
        <v>96</v>
      </c>
      <c r="D42">
        <v>76</v>
      </c>
      <c r="E42">
        <v>62</v>
      </c>
      <c r="F42">
        <v>57</v>
      </c>
      <c r="G42">
        <v>91</v>
      </c>
      <c r="H42">
        <v>86</v>
      </c>
      <c r="I42">
        <v>65</v>
      </c>
      <c r="J42">
        <v>21</v>
      </c>
      <c r="K42">
        <v>11</v>
      </c>
      <c r="L42">
        <v>27</v>
      </c>
      <c r="M42">
        <v>7</v>
      </c>
      <c r="N42">
        <v>18</v>
      </c>
      <c r="O42" s="96">
        <v>14</v>
      </c>
      <c r="Q42">
        <f t="shared" si="2"/>
        <v>740</v>
      </c>
      <c r="R42">
        <f t="shared" si="1"/>
        <v>52.857142857142854</v>
      </c>
    </row>
    <row r="43" spans="1:18" x14ac:dyDescent="0.35">
      <c r="A43" s="5" t="s">
        <v>14</v>
      </c>
      <c r="B43">
        <v>52</v>
      </c>
      <c r="C43">
        <v>58</v>
      </c>
      <c r="D43">
        <v>31</v>
      </c>
      <c r="E43">
        <v>77</v>
      </c>
      <c r="F43">
        <v>126</v>
      </c>
      <c r="G43">
        <v>92</v>
      </c>
      <c r="H43">
        <v>102</v>
      </c>
      <c r="I43">
        <v>93</v>
      </c>
      <c r="J43">
        <v>24</v>
      </c>
      <c r="K43">
        <v>27</v>
      </c>
      <c r="L43">
        <v>42</v>
      </c>
      <c r="M43">
        <v>26</v>
      </c>
      <c r="N43">
        <v>23</v>
      </c>
      <c r="O43" s="96">
        <v>22</v>
      </c>
      <c r="Q43">
        <f t="shared" si="2"/>
        <v>795</v>
      </c>
      <c r="R43">
        <f t="shared" si="1"/>
        <v>56.785714285714285</v>
      </c>
    </row>
    <row r="44" spans="1:18" x14ac:dyDescent="0.35">
      <c r="A44" s="5" t="s">
        <v>25</v>
      </c>
      <c r="B44">
        <v>107</v>
      </c>
      <c r="C44">
        <v>105</v>
      </c>
      <c r="D44">
        <v>41</v>
      </c>
      <c r="E44">
        <v>89</v>
      </c>
      <c r="F44">
        <v>56</v>
      </c>
      <c r="G44">
        <v>42</v>
      </c>
      <c r="H44">
        <v>70</v>
      </c>
      <c r="I44">
        <v>71</v>
      </c>
      <c r="J44">
        <v>26</v>
      </c>
      <c r="K44">
        <v>132</v>
      </c>
      <c r="L44">
        <v>32</v>
      </c>
      <c r="M44">
        <v>79</v>
      </c>
      <c r="N44">
        <v>48</v>
      </c>
      <c r="O44" s="96">
        <v>10</v>
      </c>
      <c r="Q44">
        <f t="shared" si="2"/>
        <v>908</v>
      </c>
      <c r="R44">
        <f t="shared" si="1"/>
        <v>64.857142857142861</v>
      </c>
    </row>
    <row r="45" spans="1:18" x14ac:dyDescent="0.35">
      <c r="A45" s="5" t="s">
        <v>59</v>
      </c>
      <c r="B45">
        <v>67</v>
      </c>
      <c r="C45">
        <v>79</v>
      </c>
      <c r="D45">
        <v>46</v>
      </c>
      <c r="E45">
        <v>142</v>
      </c>
      <c r="F45">
        <v>157</v>
      </c>
      <c r="G45">
        <v>112</v>
      </c>
      <c r="H45">
        <v>73</v>
      </c>
      <c r="I45">
        <v>121</v>
      </c>
      <c r="J45">
        <v>57</v>
      </c>
      <c r="K45">
        <v>36</v>
      </c>
      <c r="L45">
        <v>63</v>
      </c>
      <c r="M45">
        <v>57</v>
      </c>
      <c r="N45">
        <v>32</v>
      </c>
      <c r="O45" s="96">
        <v>2</v>
      </c>
      <c r="Q45">
        <f t="shared" si="2"/>
        <v>1044</v>
      </c>
      <c r="R45">
        <f t="shared" si="1"/>
        <v>74.571428571428569</v>
      </c>
    </row>
    <row r="46" spans="1:18" x14ac:dyDescent="0.35">
      <c r="A46" s="5" t="s">
        <v>45</v>
      </c>
      <c r="B46">
        <v>94</v>
      </c>
      <c r="C46">
        <v>83</v>
      </c>
      <c r="D46">
        <v>45</v>
      </c>
      <c r="E46">
        <v>66</v>
      </c>
      <c r="F46">
        <v>138</v>
      </c>
      <c r="G46">
        <v>126</v>
      </c>
      <c r="H46">
        <v>119</v>
      </c>
      <c r="I46">
        <v>108</v>
      </c>
      <c r="J46">
        <v>83</v>
      </c>
      <c r="K46">
        <v>45</v>
      </c>
      <c r="L46">
        <v>60</v>
      </c>
      <c r="M46">
        <v>55</v>
      </c>
      <c r="N46">
        <v>48</v>
      </c>
      <c r="O46" s="96">
        <v>29</v>
      </c>
      <c r="Q46">
        <f t="shared" si="2"/>
        <v>1099</v>
      </c>
      <c r="R46">
        <f t="shared" si="1"/>
        <v>78.5</v>
      </c>
    </row>
    <row r="47" spans="1:18" x14ac:dyDescent="0.35">
      <c r="A47" s="5" t="s">
        <v>53</v>
      </c>
      <c r="B47">
        <v>189</v>
      </c>
      <c r="C47">
        <v>211</v>
      </c>
      <c r="D47">
        <v>106</v>
      </c>
      <c r="E47">
        <v>93</v>
      </c>
      <c r="F47">
        <v>111</v>
      </c>
      <c r="G47">
        <v>113</v>
      </c>
      <c r="H47">
        <v>89</v>
      </c>
      <c r="I47">
        <v>149</v>
      </c>
      <c r="J47">
        <v>37</v>
      </c>
      <c r="K47">
        <v>18</v>
      </c>
      <c r="L47">
        <v>26</v>
      </c>
      <c r="M47">
        <v>25</v>
      </c>
      <c r="N47">
        <v>8</v>
      </c>
      <c r="O47" s="96">
        <v>7</v>
      </c>
      <c r="Q47">
        <f t="shared" si="2"/>
        <v>1182</v>
      </c>
      <c r="R47">
        <f t="shared" si="1"/>
        <v>84.428571428571431</v>
      </c>
    </row>
    <row r="48" spans="1:18" x14ac:dyDescent="0.35">
      <c r="A48" s="5" t="s">
        <v>11</v>
      </c>
      <c r="B48">
        <v>40</v>
      </c>
      <c r="C48">
        <v>46</v>
      </c>
      <c r="D48">
        <v>44</v>
      </c>
      <c r="E48">
        <v>78</v>
      </c>
      <c r="F48">
        <v>229</v>
      </c>
      <c r="G48">
        <v>156</v>
      </c>
      <c r="H48">
        <v>202</v>
      </c>
      <c r="I48">
        <v>230</v>
      </c>
      <c r="J48">
        <v>40</v>
      </c>
      <c r="K48">
        <v>86</v>
      </c>
      <c r="L48">
        <v>34</v>
      </c>
      <c r="M48">
        <v>26</v>
      </c>
      <c r="N48">
        <v>26</v>
      </c>
      <c r="O48" s="96">
        <v>3</v>
      </c>
      <c r="Q48">
        <f t="shared" si="2"/>
        <v>1240</v>
      </c>
      <c r="R48">
        <f t="shared" si="1"/>
        <v>88.571428571428569</v>
      </c>
    </row>
    <row r="49" spans="1:18" x14ac:dyDescent="0.35">
      <c r="A49" s="5" t="s">
        <v>60</v>
      </c>
      <c r="B49">
        <v>589</v>
      </c>
      <c r="C49">
        <v>353</v>
      </c>
      <c r="D49">
        <v>112</v>
      </c>
      <c r="E49">
        <v>121</v>
      </c>
      <c r="F49">
        <v>45</v>
      </c>
      <c r="G49">
        <v>36</v>
      </c>
      <c r="H49">
        <v>37</v>
      </c>
      <c r="I49">
        <v>3</v>
      </c>
      <c r="J49">
        <v>2</v>
      </c>
      <c r="K49">
        <v>3</v>
      </c>
      <c r="L49">
        <v>9</v>
      </c>
      <c r="M49">
        <v>2</v>
      </c>
      <c r="N49">
        <v>32</v>
      </c>
      <c r="O49" s="96">
        <v>14</v>
      </c>
      <c r="Q49">
        <f t="shared" si="2"/>
        <v>1358</v>
      </c>
      <c r="R49">
        <f t="shared" si="1"/>
        <v>97</v>
      </c>
    </row>
    <row r="50" spans="1:18" x14ac:dyDescent="0.35">
      <c r="A50" s="5" t="s">
        <v>46</v>
      </c>
      <c r="B50">
        <v>113</v>
      </c>
      <c r="C50">
        <v>162</v>
      </c>
      <c r="D50">
        <v>114</v>
      </c>
      <c r="E50">
        <v>154</v>
      </c>
      <c r="F50">
        <v>119</v>
      </c>
      <c r="G50">
        <v>152</v>
      </c>
      <c r="H50">
        <v>201</v>
      </c>
      <c r="I50">
        <v>220</v>
      </c>
      <c r="J50">
        <v>78</v>
      </c>
      <c r="K50">
        <v>28</v>
      </c>
      <c r="L50">
        <v>50</v>
      </c>
      <c r="M50">
        <v>47</v>
      </c>
      <c r="N50">
        <v>23</v>
      </c>
      <c r="O50" s="96">
        <v>7</v>
      </c>
      <c r="Q50">
        <f t="shared" si="2"/>
        <v>1468</v>
      </c>
      <c r="R50">
        <f t="shared" si="1"/>
        <v>104.85714285714286</v>
      </c>
    </row>
    <row r="51" spans="1:18" x14ac:dyDescent="0.35">
      <c r="A51" s="5" t="s">
        <v>42</v>
      </c>
      <c r="B51">
        <v>219</v>
      </c>
      <c r="C51">
        <v>322</v>
      </c>
      <c r="D51">
        <v>194</v>
      </c>
      <c r="E51">
        <v>203</v>
      </c>
      <c r="F51">
        <v>170</v>
      </c>
      <c r="G51">
        <v>173</v>
      </c>
      <c r="H51">
        <v>155</v>
      </c>
      <c r="I51">
        <v>89</v>
      </c>
      <c r="J51">
        <v>37</v>
      </c>
      <c r="K51">
        <v>7</v>
      </c>
      <c r="L51">
        <v>19</v>
      </c>
      <c r="M51">
        <v>22</v>
      </c>
      <c r="N51">
        <v>12</v>
      </c>
      <c r="O51" s="96">
        <v>11</v>
      </c>
      <c r="Q51">
        <f t="shared" si="2"/>
        <v>1633</v>
      </c>
      <c r="R51">
        <f t="shared" si="1"/>
        <v>116.64285714285714</v>
      </c>
    </row>
    <row r="52" spans="1:18" x14ac:dyDescent="0.35">
      <c r="A52" s="5" t="s">
        <v>56</v>
      </c>
      <c r="B52">
        <v>82</v>
      </c>
      <c r="C52">
        <v>160</v>
      </c>
      <c r="D52">
        <v>84</v>
      </c>
      <c r="E52">
        <v>86</v>
      </c>
      <c r="F52">
        <v>150</v>
      </c>
      <c r="G52">
        <v>103</v>
      </c>
      <c r="H52">
        <v>226</v>
      </c>
      <c r="I52">
        <v>188</v>
      </c>
      <c r="J52">
        <v>104</v>
      </c>
      <c r="K52">
        <v>121</v>
      </c>
      <c r="L52">
        <v>180</v>
      </c>
      <c r="M52">
        <v>156</v>
      </c>
      <c r="N52">
        <v>141</v>
      </c>
      <c r="O52" s="96">
        <v>83</v>
      </c>
      <c r="Q52">
        <f t="shared" si="2"/>
        <v>1864</v>
      </c>
      <c r="R52">
        <f t="shared" si="1"/>
        <v>133.14285714285714</v>
      </c>
    </row>
    <row r="53" spans="1:18" x14ac:dyDescent="0.35">
      <c r="A53" s="5" t="s">
        <v>12</v>
      </c>
      <c r="B53">
        <v>20</v>
      </c>
      <c r="C53">
        <v>20</v>
      </c>
      <c r="D53">
        <v>14</v>
      </c>
      <c r="E53">
        <v>38</v>
      </c>
      <c r="F53">
        <v>102</v>
      </c>
      <c r="G53">
        <v>50</v>
      </c>
      <c r="H53">
        <v>159</v>
      </c>
      <c r="I53">
        <v>208</v>
      </c>
      <c r="J53">
        <v>170</v>
      </c>
      <c r="K53">
        <v>141</v>
      </c>
      <c r="L53">
        <v>318</v>
      </c>
      <c r="M53">
        <v>250</v>
      </c>
      <c r="N53">
        <v>265</v>
      </c>
      <c r="O53" s="96">
        <v>139</v>
      </c>
      <c r="Q53">
        <f t="shared" si="2"/>
        <v>1894</v>
      </c>
      <c r="R53">
        <f t="shared" si="1"/>
        <v>135.28571428571428</v>
      </c>
    </row>
    <row r="54" spans="1:18" x14ac:dyDescent="0.35">
      <c r="A54" s="5" t="s">
        <v>69</v>
      </c>
      <c r="B54">
        <v>301</v>
      </c>
      <c r="C54">
        <v>61</v>
      </c>
      <c r="D54">
        <v>20</v>
      </c>
      <c r="E54">
        <v>42</v>
      </c>
      <c r="F54">
        <v>52</v>
      </c>
      <c r="G54">
        <v>104</v>
      </c>
      <c r="H54">
        <v>82</v>
      </c>
      <c r="I54">
        <v>159</v>
      </c>
      <c r="J54">
        <v>77</v>
      </c>
      <c r="K54">
        <v>126</v>
      </c>
      <c r="L54">
        <v>300</v>
      </c>
      <c r="M54">
        <v>331</v>
      </c>
      <c r="N54">
        <v>299</v>
      </c>
      <c r="O54" s="96">
        <v>173</v>
      </c>
      <c r="Q54">
        <f t="shared" si="2"/>
        <v>2127</v>
      </c>
      <c r="R54">
        <f t="shared" si="1"/>
        <v>151.92857142857142</v>
      </c>
    </row>
    <row r="55" spans="1:18" x14ac:dyDescent="0.35">
      <c r="A55" s="5" t="s">
        <v>9</v>
      </c>
      <c r="B55">
        <v>299</v>
      </c>
      <c r="C55">
        <v>192</v>
      </c>
      <c r="D55">
        <v>109</v>
      </c>
      <c r="E55">
        <v>116</v>
      </c>
      <c r="F55">
        <v>196</v>
      </c>
      <c r="G55">
        <v>204</v>
      </c>
      <c r="H55">
        <v>301</v>
      </c>
      <c r="I55">
        <v>301</v>
      </c>
      <c r="J55">
        <v>100</v>
      </c>
      <c r="K55">
        <v>28</v>
      </c>
      <c r="L55">
        <v>63</v>
      </c>
      <c r="M55">
        <v>73</v>
      </c>
      <c r="N55">
        <v>162</v>
      </c>
      <c r="O55" s="96">
        <v>146</v>
      </c>
      <c r="Q55">
        <f t="shared" si="2"/>
        <v>2290</v>
      </c>
      <c r="R55">
        <f t="shared" si="1"/>
        <v>163.57142857142858</v>
      </c>
    </row>
    <row r="56" spans="1:18" x14ac:dyDescent="0.35">
      <c r="A56" s="5" t="s">
        <v>10</v>
      </c>
      <c r="B56">
        <v>391</v>
      </c>
      <c r="C56">
        <v>471</v>
      </c>
      <c r="D56">
        <v>133</v>
      </c>
      <c r="E56">
        <v>182</v>
      </c>
      <c r="F56">
        <v>145</v>
      </c>
      <c r="G56">
        <v>315</v>
      </c>
      <c r="H56">
        <v>326</v>
      </c>
      <c r="I56">
        <v>311</v>
      </c>
      <c r="J56">
        <v>159</v>
      </c>
      <c r="K56">
        <v>46</v>
      </c>
      <c r="L56">
        <v>112</v>
      </c>
      <c r="M56">
        <v>47</v>
      </c>
      <c r="N56">
        <v>29</v>
      </c>
      <c r="O56" s="96">
        <v>9</v>
      </c>
      <c r="Q56">
        <f t="shared" si="2"/>
        <v>2676</v>
      </c>
      <c r="R56">
        <f t="shared" si="1"/>
        <v>191.14285714285714</v>
      </c>
    </row>
    <row r="57" spans="1:18" x14ac:dyDescent="0.35">
      <c r="A57" s="5" t="s">
        <v>28</v>
      </c>
      <c r="B57">
        <v>123</v>
      </c>
      <c r="C57">
        <v>256</v>
      </c>
      <c r="D57">
        <v>71</v>
      </c>
      <c r="E57">
        <v>157</v>
      </c>
      <c r="F57">
        <v>357</v>
      </c>
      <c r="G57">
        <v>312</v>
      </c>
      <c r="H57">
        <v>444</v>
      </c>
      <c r="I57">
        <v>462</v>
      </c>
      <c r="J57">
        <v>112</v>
      </c>
      <c r="K57">
        <v>66</v>
      </c>
      <c r="L57">
        <v>105</v>
      </c>
      <c r="M57">
        <v>149</v>
      </c>
      <c r="N57">
        <v>105</v>
      </c>
      <c r="O57" s="96">
        <v>49</v>
      </c>
      <c r="Q57">
        <f t="shared" si="2"/>
        <v>2768</v>
      </c>
      <c r="R57">
        <f t="shared" si="1"/>
        <v>197.71428571428572</v>
      </c>
    </row>
    <row r="58" spans="1:18" x14ac:dyDescent="0.35">
      <c r="A58" s="5" t="s">
        <v>20</v>
      </c>
      <c r="B58">
        <v>247</v>
      </c>
      <c r="C58">
        <v>204</v>
      </c>
      <c r="D58">
        <v>93</v>
      </c>
      <c r="E58">
        <v>242</v>
      </c>
      <c r="F58">
        <v>270</v>
      </c>
      <c r="G58">
        <v>227</v>
      </c>
      <c r="H58">
        <v>270</v>
      </c>
      <c r="I58">
        <v>508</v>
      </c>
      <c r="J58">
        <v>120</v>
      </c>
      <c r="K58">
        <v>179</v>
      </c>
      <c r="L58">
        <v>223</v>
      </c>
      <c r="M58">
        <v>141</v>
      </c>
      <c r="N58">
        <v>122</v>
      </c>
      <c r="O58" s="96">
        <v>36</v>
      </c>
      <c r="Q58">
        <f t="shared" si="2"/>
        <v>2882</v>
      </c>
      <c r="R58">
        <f t="shared" si="1"/>
        <v>205.85714285714286</v>
      </c>
    </row>
    <row r="59" spans="1:18" x14ac:dyDescent="0.35">
      <c r="A59" s="5" t="s">
        <v>70</v>
      </c>
      <c r="B59">
        <v>183</v>
      </c>
      <c r="C59">
        <v>169</v>
      </c>
      <c r="D59">
        <v>98</v>
      </c>
      <c r="E59">
        <v>206</v>
      </c>
      <c r="F59">
        <v>185</v>
      </c>
      <c r="G59">
        <v>203</v>
      </c>
      <c r="H59">
        <v>328</v>
      </c>
      <c r="I59">
        <v>275</v>
      </c>
      <c r="J59">
        <v>222</v>
      </c>
      <c r="K59">
        <v>268</v>
      </c>
      <c r="L59">
        <v>278</v>
      </c>
      <c r="M59">
        <v>230</v>
      </c>
      <c r="N59">
        <v>194</v>
      </c>
      <c r="O59" s="96">
        <v>73</v>
      </c>
      <c r="Q59">
        <f t="shared" si="2"/>
        <v>2912</v>
      </c>
      <c r="R59">
        <f t="shared" si="1"/>
        <v>208</v>
      </c>
    </row>
    <row r="60" spans="1:18" x14ac:dyDescent="0.35">
      <c r="A60" s="5" t="s">
        <v>47</v>
      </c>
      <c r="B60">
        <v>541</v>
      </c>
      <c r="C60">
        <v>454</v>
      </c>
      <c r="D60">
        <v>213</v>
      </c>
      <c r="E60">
        <v>231</v>
      </c>
      <c r="F60">
        <v>192</v>
      </c>
      <c r="G60">
        <v>218</v>
      </c>
      <c r="H60">
        <v>187</v>
      </c>
      <c r="I60">
        <v>277</v>
      </c>
      <c r="J60">
        <v>163</v>
      </c>
      <c r="K60">
        <v>178</v>
      </c>
      <c r="L60">
        <v>342</v>
      </c>
      <c r="M60">
        <v>479</v>
      </c>
      <c r="N60">
        <v>507</v>
      </c>
      <c r="O60" s="96">
        <v>151</v>
      </c>
      <c r="Q60">
        <f t="shared" si="2"/>
        <v>4133</v>
      </c>
      <c r="R60">
        <f t="shared" si="1"/>
        <v>295.21428571428572</v>
      </c>
    </row>
    <row r="61" spans="1:18" x14ac:dyDescent="0.35">
      <c r="A61" s="5" t="s">
        <v>68</v>
      </c>
      <c r="B61">
        <v>307</v>
      </c>
      <c r="C61">
        <v>391</v>
      </c>
      <c r="D61">
        <v>101</v>
      </c>
      <c r="E61">
        <v>270</v>
      </c>
      <c r="F61">
        <v>371</v>
      </c>
      <c r="G61">
        <v>435</v>
      </c>
      <c r="H61">
        <v>353</v>
      </c>
      <c r="I61">
        <v>473</v>
      </c>
      <c r="J61">
        <v>167</v>
      </c>
      <c r="K61">
        <v>169</v>
      </c>
      <c r="L61">
        <v>402</v>
      </c>
      <c r="M61">
        <v>531</v>
      </c>
      <c r="N61">
        <v>510</v>
      </c>
      <c r="O61" s="96">
        <v>162</v>
      </c>
      <c r="Q61">
        <f t="shared" si="2"/>
        <v>4642</v>
      </c>
      <c r="R61">
        <f t="shared" si="1"/>
        <v>331.57142857142856</v>
      </c>
    </row>
    <row r="62" spans="1:18" x14ac:dyDescent="0.35">
      <c r="A62" s="5" t="s">
        <v>35</v>
      </c>
      <c r="B62">
        <v>79</v>
      </c>
      <c r="C62">
        <v>84</v>
      </c>
      <c r="D62">
        <v>45</v>
      </c>
      <c r="E62">
        <v>67</v>
      </c>
      <c r="F62">
        <v>137</v>
      </c>
      <c r="G62">
        <v>238</v>
      </c>
      <c r="H62">
        <v>246</v>
      </c>
      <c r="I62">
        <v>493</v>
      </c>
      <c r="J62">
        <v>440</v>
      </c>
      <c r="K62">
        <v>412</v>
      </c>
      <c r="L62">
        <v>799</v>
      </c>
      <c r="M62">
        <v>718</v>
      </c>
      <c r="N62">
        <v>908</v>
      </c>
      <c r="O62" s="96">
        <v>555</v>
      </c>
      <c r="Q62">
        <f t="shared" si="2"/>
        <v>5221</v>
      </c>
      <c r="R62">
        <f t="shared" si="1"/>
        <v>372.92857142857144</v>
      </c>
    </row>
    <row r="63" spans="1:18" x14ac:dyDescent="0.35">
      <c r="A63" s="5" t="s">
        <v>51</v>
      </c>
      <c r="B63">
        <v>252</v>
      </c>
      <c r="C63">
        <v>324</v>
      </c>
      <c r="D63">
        <v>185</v>
      </c>
      <c r="E63">
        <v>503</v>
      </c>
      <c r="F63">
        <v>486</v>
      </c>
      <c r="G63">
        <v>554</v>
      </c>
      <c r="H63">
        <v>547</v>
      </c>
      <c r="I63">
        <v>781</v>
      </c>
      <c r="J63">
        <v>363</v>
      </c>
      <c r="K63">
        <v>331</v>
      </c>
      <c r="L63">
        <v>388</v>
      </c>
      <c r="M63">
        <v>521</v>
      </c>
      <c r="N63">
        <v>450</v>
      </c>
      <c r="O63" s="96">
        <v>160</v>
      </c>
      <c r="Q63">
        <f t="shared" si="2"/>
        <v>5845</v>
      </c>
      <c r="R63">
        <f t="shared" si="1"/>
        <v>417.5</v>
      </c>
    </row>
    <row r="64" spans="1:18" x14ac:dyDescent="0.35">
      <c r="A64" s="5" t="s">
        <v>16</v>
      </c>
      <c r="B64">
        <v>232</v>
      </c>
      <c r="C64">
        <v>399</v>
      </c>
      <c r="D64">
        <v>440</v>
      </c>
      <c r="E64">
        <v>614</v>
      </c>
      <c r="F64">
        <v>896</v>
      </c>
      <c r="G64">
        <v>834</v>
      </c>
      <c r="H64">
        <v>882</v>
      </c>
      <c r="I64">
        <v>643</v>
      </c>
      <c r="J64">
        <v>165</v>
      </c>
      <c r="K64">
        <v>151</v>
      </c>
      <c r="L64">
        <v>191</v>
      </c>
      <c r="M64">
        <v>236</v>
      </c>
      <c r="N64">
        <v>182</v>
      </c>
      <c r="O64" s="96">
        <v>63</v>
      </c>
      <c r="Q64">
        <f t="shared" si="2"/>
        <v>5928</v>
      </c>
      <c r="R64">
        <f t="shared" si="1"/>
        <v>423.42857142857144</v>
      </c>
    </row>
    <row r="65" spans="1:18" x14ac:dyDescent="0.35">
      <c r="A65" s="5" t="s">
        <v>22</v>
      </c>
      <c r="B65">
        <v>108</v>
      </c>
      <c r="C65">
        <v>125</v>
      </c>
      <c r="D65">
        <v>125</v>
      </c>
      <c r="E65">
        <v>377</v>
      </c>
      <c r="F65">
        <v>774</v>
      </c>
      <c r="G65">
        <v>857</v>
      </c>
      <c r="H65">
        <v>895</v>
      </c>
      <c r="I65">
        <v>1020</v>
      </c>
      <c r="J65">
        <v>375</v>
      </c>
      <c r="K65">
        <v>271</v>
      </c>
      <c r="L65">
        <v>416</v>
      </c>
      <c r="M65">
        <v>377</v>
      </c>
      <c r="N65">
        <v>363</v>
      </c>
      <c r="O65" s="96">
        <v>162</v>
      </c>
      <c r="Q65">
        <f t="shared" si="2"/>
        <v>6245</v>
      </c>
      <c r="R65">
        <f t="shared" si="1"/>
        <v>446.07142857142856</v>
      </c>
    </row>
    <row r="66" spans="1:18" x14ac:dyDescent="0.35">
      <c r="A66" s="5" t="s">
        <v>26</v>
      </c>
      <c r="B66">
        <v>129</v>
      </c>
      <c r="C66">
        <v>139</v>
      </c>
      <c r="D66">
        <v>129</v>
      </c>
      <c r="E66">
        <v>291</v>
      </c>
      <c r="F66">
        <v>336</v>
      </c>
      <c r="G66">
        <v>457</v>
      </c>
      <c r="H66">
        <v>585</v>
      </c>
      <c r="I66">
        <v>706</v>
      </c>
      <c r="J66">
        <v>355</v>
      </c>
      <c r="K66">
        <v>338</v>
      </c>
      <c r="L66">
        <v>604</v>
      </c>
      <c r="M66">
        <v>842</v>
      </c>
      <c r="N66">
        <v>815</v>
      </c>
      <c r="O66" s="96">
        <v>559</v>
      </c>
      <c r="Q66">
        <f t="shared" ref="Q66:Q73" si="3">SUM(B66:O66)</f>
        <v>6285</v>
      </c>
      <c r="R66">
        <f t="shared" ref="R66:R73" si="4">AVERAGE(B66:O66)</f>
        <v>448.92857142857144</v>
      </c>
    </row>
    <row r="67" spans="1:18" x14ac:dyDescent="0.35">
      <c r="A67" s="5" t="s">
        <v>66</v>
      </c>
      <c r="B67">
        <v>420</v>
      </c>
      <c r="C67">
        <v>625</v>
      </c>
      <c r="D67">
        <v>256</v>
      </c>
      <c r="E67">
        <v>662</v>
      </c>
      <c r="F67">
        <v>686</v>
      </c>
      <c r="G67">
        <v>726</v>
      </c>
      <c r="H67">
        <v>809</v>
      </c>
      <c r="I67">
        <v>969</v>
      </c>
      <c r="J67">
        <v>490</v>
      </c>
      <c r="K67">
        <v>359</v>
      </c>
      <c r="L67">
        <v>326</v>
      </c>
      <c r="M67">
        <v>425</v>
      </c>
      <c r="N67">
        <v>524</v>
      </c>
      <c r="O67" s="96">
        <v>356</v>
      </c>
      <c r="Q67">
        <f t="shared" si="3"/>
        <v>7633</v>
      </c>
      <c r="R67">
        <f t="shared" si="4"/>
        <v>545.21428571428567</v>
      </c>
    </row>
    <row r="68" spans="1:18" x14ac:dyDescent="0.35">
      <c r="A68" s="5" t="s">
        <v>52</v>
      </c>
      <c r="B68">
        <v>89</v>
      </c>
      <c r="C68">
        <v>95</v>
      </c>
      <c r="D68">
        <v>42</v>
      </c>
      <c r="E68">
        <v>122</v>
      </c>
      <c r="F68">
        <v>418</v>
      </c>
      <c r="G68">
        <v>436</v>
      </c>
      <c r="H68">
        <v>600</v>
      </c>
      <c r="I68">
        <v>770</v>
      </c>
      <c r="J68">
        <v>528</v>
      </c>
      <c r="K68">
        <v>617</v>
      </c>
      <c r="L68">
        <v>1427</v>
      </c>
      <c r="M68">
        <v>1760</v>
      </c>
      <c r="N68">
        <v>1454</v>
      </c>
      <c r="O68" s="96">
        <v>713</v>
      </c>
      <c r="Q68">
        <f t="shared" si="3"/>
        <v>9071</v>
      </c>
      <c r="R68">
        <f t="shared" si="4"/>
        <v>647.92857142857144</v>
      </c>
    </row>
    <row r="69" spans="1:18" x14ac:dyDescent="0.35">
      <c r="A69" s="5" t="s">
        <v>1</v>
      </c>
      <c r="B69">
        <v>429</v>
      </c>
      <c r="C69">
        <v>672</v>
      </c>
      <c r="D69">
        <v>513</v>
      </c>
      <c r="E69">
        <v>1161</v>
      </c>
      <c r="F69">
        <v>1436</v>
      </c>
      <c r="G69">
        <v>1214</v>
      </c>
      <c r="H69">
        <v>986</v>
      </c>
      <c r="I69">
        <v>1378</v>
      </c>
      <c r="J69">
        <v>479</v>
      </c>
      <c r="K69">
        <v>198</v>
      </c>
      <c r="L69">
        <v>344</v>
      </c>
      <c r="M69">
        <v>373</v>
      </c>
      <c r="N69">
        <v>400</v>
      </c>
      <c r="O69" s="96">
        <v>152</v>
      </c>
      <c r="Q69">
        <f t="shared" si="3"/>
        <v>9735</v>
      </c>
      <c r="R69">
        <f t="shared" si="4"/>
        <v>695.35714285714289</v>
      </c>
    </row>
    <row r="70" spans="1:18" x14ac:dyDescent="0.35">
      <c r="A70" s="5" t="s">
        <v>38</v>
      </c>
      <c r="B70">
        <v>365</v>
      </c>
      <c r="C70">
        <v>397</v>
      </c>
      <c r="D70">
        <v>270</v>
      </c>
      <c r="E70">
        <v>810</v>
      </c>
      <c r="F70">
        <v>886</v>
      </c>
      <c r="G70">
        <v>920</v>
      </c>
      <c r="H70">
        <v>985</v>
      </c>
      <c r="I70">
        <v>1125</v>
      </c>
      <c r="J70">
        <v>456</v>
      </c>
      <c r="K70">
        <v>538</v>
      </c>
      <c r="L70">
        <v>854</v>
      </c>
      <c r="M70">
        <v>1124</v>
      </c>
      <c r="N70">
        <v>1157</v>
      </c>
      <c r="O70" s="96">
        <v>798</v>
      </c>
      <c r="Q70">
        <f t="shared" si="3"/>
        <v>10685</v>
      </c>
      <c r="R70">
        <f t="shared" si="4"/>
        <v>763.21428571428567</v>
      </c>
    </row>
    <row r="71" spans="1:18" x14ac:dyDescent="0.35">
      <c r="A71" s="5" t="s">
        <v>41</v>
      </c>
      <c r="B71">
        <v>220</v>
      </c>
      <c r="C71">
        <v>346</v>
      </c>
      <c r="D71">
        <v>281</v>
      </c>
      <c r="E71">
        <v>566</v>
      </c>
      <c r="F71">
        <v>835</v>
      </c>
      <c r="G71">
        <v>681</v>
      </c>
      <c r="H71">
        <v>714</v>
      </c>
      <c r="I71">
        <v>1072</v>
      </c>
      <c r="J71">
        <v>911</v>
      </c>
      <c r="K71">
        <v>832</v>
      </c>
      <c r="L71">
        <v>1070</v>
      </c>
      <c r="M71">
        <v>1351</v>
      </c>
      <c r="N71">
        <v>1318</v>
      </c>
      <c r="O71" s="96">
        <v>893</v>
      </c>
      <c r="Q71">
        <f t="shared" si="3"/>
        <v>11090</v>
      </c>
      <c r="R71">
        <f t="shared" si="4"/>
        <v>792.14285714285711</v>
      </c>
    </row>
    <row r="72" spans="1:18" x14ac:dyDescent="0.35">
      <c r="O72" s="96"/>
    </row>
    <row r="73" spans="1:18" x14ac:dyDescent="0.35">
      <c r="A73" s="5" t="s">
        <v>71</v>
      </c>
      <c r="B73" s="1">
        <f t="shared" ref="B73:O73" si="5">SUM(B2:B71)</f>
        <v>7635</v>
      </c>
      <c r="C73" s="1">
        <f t="shared" si="5"/>
        <v>8403</v>
      </c>
      <c r="D73" s="1">
        <f t="shared" si="5"/>
        <v>4712</v>
      </c>
      <c r="E73" s="1">
        <f t="shared" si="5"/>
        <v>8694</v>
      </c>
      <c r="F73" s="1">
        <f t="shared" si="5"/>
        <v>11141</v>
      </c>
      <c r="G73" s="1">
        <f t="shared" si="5"/>
        <v>11095</v>
      </c>
      <c r="H73" s="1">
        <f t="shared" si="5"/>
        <v>12020</v>
      </c>
      <c r="I73" s="1">
        <f t="shared" si="5"/>
        <v>14400</v>
      </c>
      <c r="J73" s="1">
        <f t="shared" si="5"/>
        <v>6815</v>
      </c>
      <c r="K73" s="1">
        <f t="shared" si="5"/>
        <v>6115</v>
      </c>
      <c r="L73" s="1">
        <f t="shared" si="5"/>
        <v>9661</v>
      </c>
      <c r="M73" s="1">
        <f t="shared" si="5"/>
        <v>11001</v>
      </c>
      <c r="N73" s="1">
        <f t="shared" si="5"/>
        <v>10634</v>
      </c>
      <c r="O73" s="97">
        <f t="shared" si="5"/>
        <v>5758</v>
      </c>
      <c r="Q73">
        <f t="shared" si="3"/>
        <v>128084</v>
      </c>
      <c r="R73">
        <f t="shared" si="4"/>
        <v>9148.8571428571431</v>
      </c>
    </row>
    <row r="74" spans="1:18" x14ac:dyDescent="0.35">
      <c r="A74" s="5" t="s">
        <v>122</v>
      </c>
      <c r="B74">
        <f>AVERAGE(B2:B71)</f>
        <v>109.07142857142857</v>
      </c>
      <c r="C74">
        <f t="shared" ref="C74:R74" si="6">AVERAGE(C2:C71)</f>
        <v>120.04285714285714</v>
      </c>
      <c r="D74">
        <f t="shared" si="6"/>
        <v>67.314285714285717</v>
      </c>
      <c r="E74">
        <f t="shared" si="6"/>
        <v>124.2</v>
      </c>
      <c r="F74">
        <f t="shared" si="6"/>
        <v>159.15714285714284</v>
      </c>
      <c r="G74">
        <f t="shared" si="6"/>
        <v>158.5</v>
      </c>
      <c r="H74">
        <f t="shared" si="6"/>
        <v>171.71428571428572</v>
      </c>
      <c r="I74">
        <f t="shared" si="6"/>
        <v>205.71428571428572</v>
      </c>
      <c r="J74">
        <f t="shared" si="6"/>
        <v>97.357142857142861</v>
      </c>
      <c r="K74">
        <f t="shared" si="6"/>
        <v>87.357142857142861</v>
      </c>
      <c r="L74">
        <f t="shared" si="6"/>
        <v>138.01428571428571</v>
      </c>
      <c r="M74">
        <f t="shared" si="6"/>
        <v>157.15714285714284</v>
      </c>
      <c r="N74">
        <f t="shared" si="6"/>
        <v>151.91428571428571</v>
      </c>
      <c r="O74" s="44">
        <f t="shared" si="6"/>
        <v>82.257142857142853</v>
      </c>
      <c r="Q74">
        <f t="shared" si="6"/>
        <v>1829.7714285714285</v>
      </c>
      <c r="R74">
        <f t="shared" si="6"/>
        <v>130.69795918367348</v>
      </c>
    </row>
    <row r="76" spans="1:18" x14ac:dyDescent="0.35">
      <c r="Q76" s="47"/>
    </row>
  </sheetData>
  <autoFilter ref="A1:Q73" xr:uid="{A96D684F-5FD9-450B-BF92-E399941953C0}">
    <sortState xmlns:xlrd2="http://schemas.microsoft.com/office/spreadsheetml/2017/richdata2" ref="A2:Q73">
      <sortCondition ref="Q1:Q73"/>
    </sortState>
  </autoFilter>
  <conditionalFormatting sqref="Q1:Q72">
    <cfRule type="top10" dxfId="6" priority="1" rank="15"/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A9750-1926-4C93-8B4A-6DEF56132228}">
  <dimension ref="A1:V74"/>
  <sheetViews>
    <sheetView topLeftCell="A36" workbookViewId="0">
      <pane xSplit="1" topLeftCell="M1" activePane="topRight" state="frozen"/>
      <selection pane="topRight" activeCell="O60" sqref="O60:P60"/>
    </sheetView>
  </sheetViews>
  <sheetFormatPr defaultColWidth="8.90625" defaultRowHeight="14.5" x14ac:dyDescent="0.35"/>
  <cols>
    <col min="1" max="1" width="12.453125" style="5" bestFit="1" customWidth="1"/>
    <col min="16" max="16" width="9.453125" bestFit="1" customWidth="1"/>
  </cols>
  <sheetData>
    <row r="1" spans="1:22" x14ac:dyDescent="0.35">
      <c r="A1" s="5" t="s">
        <v>112</v>
      </c>
      <c r="B1" s="9">
        <v>2007</v>
      </c>
      <c r="C1" s="9">
        <v>2008</v>
      </c>
      <c r="D1" s="9">
        <v>2009</v>
      </c>
      <c r="E1" s="9">
        <v>2010</v>
      </c>
      <c r="F1" s="9">
        <v>2011</v>
      </c>
      <c r="G1" s="9">
        <v>2012</v>
      </c>
      <c r="H1" s="9">
        <v>2013</v>
      </c>
      <c r="I1" s="9">
        <v>2014</v>
      </c>
      <c r="J1" s="9">
        <v>2015</v>
      </c>
      <c r="K1" s="9">
        <v>2016</v>
      </c>
      <c r="L1" s="10">
        <v>2017</v>
      </c>
      <c r="M1" s="10">
        <v>2018</v>
      </c>
      <c r="N1" s="8">
        <v>2019</v>
      </c>
      <c r="O1" s="10">
        <v>2020</v>
      </c>
      <c r="P1" s="10">
        <v>2021</v>
      </c>
      <c r="R1" t="s">
        <v>122</v>
      </c>
      <c r="S1" t="s">
        <v>71</v>
      </c>
      <c r="U1" s="5" t="s">
        <v>134</v>
      </c>
    </row>
    <row r="2" spans="1:22" x14ac:dyDescent="0.35">
      <c r="A2" s="5" t="s">
        <v>1</v>
      </c>
      <c r="B2">
        <v>233</v>
      </c>
      <c r="C2">
        <v>256</v>
      </c>
      <c r="D2">
        <v>173</v>
      </c>
      <c r="E2">
        <v>197</v>
      </c>
      <c r="F2">
        <v>225</v>
      </c>
      <c r="G2">
        <v>306</v>
      </c>
      <c r="H2">
        <v>294</v>
      </c>
      <c r="I2">
        <v>366</v>
      </c>
      <c r="J2">
        <v>225</v>
      </c>
      <c r="K2">
        <v>218</v>
      </c>
      <c r="L2">
        <v>218</v>
      </c>
      <c r="M2">
        <v>378</v>
      </c>
      <c r="N2">
        <v>387</v>
      </c>
      <c r="O2">
        <v>345</v>
      </c>
      <c r="P2">
        <v>322</v>
      </c>
      <c r="R2">
        <f>AVERAGE(B2:P2)</f>
        <v>276.2</v>
      </c>
      <c r="S2">
        <f>SUM(B2:P2)</f>
        <v>4143</v>
      </c>
      <c r="U2">
        <f>COUNTIF(V$3:V$14,A2)</f>
        <v>1</v>
      </c>
    </row>
    <row r="3" spans="1:22" x14ac:dyDescent="0.35">
      <c r="A3" s="5" t="s">
        <v>2</v>
      </c>
      <c r="B3">
        <v>16</v>
      </c>
      <c r="C3">
        <v>13</v>
      </c>
      <c r="D3">
        <v>16</v>
      </c>
      <c r="E3">
        <v>15</v>
      </c>
      <c r="F3">
        <v>18</v>
      </c>
      <c r="G3">
        <v>22</v>
      </c>
      <c r="H3">
        <v>25</v>
      </c>
      <c r="I3">
        <v>32</v>
      </c>
      <c r="J3">
        <v>25</v>
      </c>
      <c r="K3">
        <v>31</v>
      </c>
      <c r="L3">
        <v>37</v>
      </c>
      <c r="M3">
        <v>33</v>
      </c>
      <c r="N3">
        <v>25</v>
      </c>
      <c r="O3">
        <v>9</v>
      </c>
      <c r="P3">
        <v>11</v>
      </c>
      <c r="R3">
        <f t="shared" ref="R3:R66" si="0">AVERAGE(B3:P3)</f>
        <v>21.866666666666667</v>
      </c>
      <c r="S3">
        <f t="shared" ref="S3:S66" si="1">SUM(B3:P3)</f>
        <v>328</v>
      </c>
      <c r="U3">
        <f t="shared" ref="U3:U66" si="2">COUNTIF(V$3:V$14,A3)</f>
        <v>0</v>
      </c>
      <c r="V3" s="69" t="s">
        <v>1</v>
      </c>
    </row>
    <row r="4" spans="1:22" x14ac:dyDescent="0.35">
      <c r="A4" s="5" t="s">
        <v>3</v>
      </c>
      <c r="B4">
        <v>89</v>
      </c>
      <c r="C4">
        <v>62</v>
      </c>
      <c r="D4">
        <v>47</v>
      </c>
      <c r="E4">
        <v>89</v>
      </c>
      <c r="F4">
        <v>120</v>
      </c>
      <c r="G4">
        <v>115</v>
      </c>
      <c r="H4">
        <v>108</v>
      </c>
      <c r="I4">
        <v>100</v>
      </c>
      <c r="J4">
        <v>95</v>
      </c>
      <c r="K4">
        <v>98</v>
      </c>
      <c r="L4">
        <v>96</v>
      </c>
      <c r="M4">
        <v>120</v>
      </c>
      <c r="N4">
        <v>89</v>
      </c>
      <c r="O4">
        <v>121</v>
      </c>
      <c r="P4">
        <v>126</v>
      </c>
      <c r="R4">
        <f t="shared" si="0"/>
        <v>98.333333333333329</v>
      </c>
      <c r="S4">
        <f t="shared" si="1"/>
        <v>1475</v>
      </c>
      <c r="U4">
        <f t="shared" si="2"/>
        <v>0</v>
      </c>
      <c r="V4" s="69" t="s">
        <v>9</v>
      </c>
    </row>
    <row r="5" spans="1:22" x14ac:dyDescent="0.35">
      <c r="A5" s="5" t="s">
        <v>4</v>
      </c>
      <c r="B5">
        <v>163</v>
      </c>
      <c r="C5">
        <v>103</v>
      </c>
      <c r="D5">
        <v>101</v>
      </c>
      <c r="E5">
        <v>113</v>
      </c>
      <c r="F5">
        <v>95</v>
      </c>
      <c r="G5">
        <v>102</v>
      </c>
      <c r="H5">
        <v>115</v>
      </c>
      <c r="I5">
        <v>116</v>
      </c>
      <c r="J5">
        <v>123</v>
      </c>
      <c r="K5">
        <v>108</v>
      </c>
      <c r="L5">
        <v>117</v>
      </c>
      <c r="M5">
        <v>131</v>
      </c>
      <c r="N5">
        <v>109</v>
      </c>
      <c r="O5">
        <v>164</v>
      </c>
      <c r="P5">
        <v>114</v>
      </c>
      <c r="R5">
        <f t="shared" si="0"/>
        <v>118.26666666666667</v>
      </c>
      <c r="S5">
        <f t="shared" si="1"/>
        <v>1774</v>
      </c>
      <c r="U5">
        <f t="shared" si="2"/>
        <v>0</v>
      </c>
      <c r="V5" s="69" t="s">
        <v>16</v>
      </c>
    </row>
    <row r="6" spans="1:22" x14ac:dyDescent="0.35">
      <c r="A6" s="5" t="s">
        <v>5</v>
      </c>
      <c r="B6">
        <v>41</v>
      </c>
      <c r="C6">
        <v>32</v>
      </c>
      <c r="D6">
        <v>31</v>
      </c>
      <c r="E6">
        <v>22</v>
      </c>
      <c r="F6">
        <v>38</v>
      </c>
      <c r="G6">
        <v>24</v>
      </c>
      <c r="H6">
        <v>30</v>
      </c>
      <c r="I6">
        <v>26</v>
      </c>
      <c r="J6">
        <v>37</v>
      </c>
      <c r="K6">
        <v>22</v>
      </c>
      <c r="L6">
        <v>19</v>
      </c>
      <c r="M6">
        <v>26</v>
      </c>
      <c r="N6">
        <v>21</v>
      </c>
      <c r="O6">
        <v>25</v>
      </c>
      <c r="P6">
        <v>20</v>
      </c>
      <c r="R6">
        <f t="shared" si="0"/>
        <v>27.6</v>
      </c>
      <c r="S6">
        <f t="shared" si="1"/>
        <v>414</v>
      </c>
      <c r="U6">
        <f t="shared" si="2"/>
        <v>0</v>
      </c>
      <c r="V6" s="69" t="s">
        <v>35</v>
      </c>
    </row>
    <row r="7" spans="1:22" x14ac:dyDescent="0.35">
      <c r="A7" s="5" t="s">
        <v>6</v>
      </c>
      <c r="B7">
        <v>45</v>
      </c>
      <c r="C7">
        <v>37</v>
      </c>
      <c r="D7">
        <v>29</v>
      </c>
      <c r="E7">
        <v>24</v>
      </c>
      <c r="F7">
        <v>19</v>
      </c>
      <c r="G7">
        <v>11</v>
      </c>
      <c r="H7">
        <v>15</v>
      </c>
      <c r="I7">
        <v>41</v>
      </c>
      <c r="J7">
        <v>29</v>
      </c>
      <c r="K7">
        <v>14</v>
      </c>
      <c r="L7">
        <v>34</v>
      </c>
      <c r="M7">
        <v>28</v>
      </c>
      <c r="N7">
        <v>65</v>
      </c>
      <c r="O7">
        <v>46</v>
      </c>
      <c r="P7">
        <v>25</v>
      </c>
      <c r="R7">
        <f t="shared" si="0"/>
        <v>30.8</v>
      </c>
      <c r="S7">
        <f t="shared" si="1"/>
        <v>462</v>
      </c>
      <c r="U7">
        <f t="shared" si="2"/>
        <v>0</v>
      </c>
      <c r="V7" s="69" t="s">
        <v>38</v>
      </c>
    </row>
    <row r="8" spans="1:22" x14ac:dyDescent="0.35">
      <c r="A8" s="5" t="s">
        <v>7</v>
      </c>
      <c r="B8">
        <v>42</v>
      </c>
      <c r="C8">
        <v>40</v>
      </c>
      <c r="D8">
        <v>35</v>
      </c>
      <c r="E8">
        <v>39</v>
      </c>
      <c r="F8">
        <v>39</v>
      </c>
      <c r="G8">
        <v>37</v>
      </c>
      <c r="H8">
        <v>30</v>
      </c>
      <c r="I8">
        <v>54</v>
      </c>
      <c r="J8">
        <v>52</v>
      </c>
      <c r="K8">
        <v>40</v>
      </c>
      <c r="L8">
        <v>68</v>
      </c>
      <c r="M8">
        <v>64</v>
      </c>
      <c r="N8">
        <v>79</v>
      </c>
      <c r="O8">
        <v>76</v>
      </c>
      <c r="P8">
        <v>94</v>
      </c>
      <c r="R8">
        <f t="shared" si="0"/>
        <v>52.6</v>
      </c>
      <c r="S8">
        <f t="shared" si="1"/>
        <v>789</v>
      </c>
      <c r="U8">
        <f t="shared" si="2"/>
        <v>0</v>
      </c>
      <c r="V8" s="69" t="s">
        <v>41</v>
      </c>
    </row>
    <row r="9" spans="1:22" x14ac:dyDescent="0.35">
      <c r="A9" s="5" t="s">
        <v>8</v>
      </c>
      <c r="B9">
        <v>23</v>
      </c>
      <c r="C9">
        <v>33</v>
      </c>
      <c r="D9">
        <v>19</v>
      </c>
      <c r="E9">
        <v>18</v>
      </c>
      <c r="F9">
        <v>32</v>
      </c>
      <c r="G9">
        <v>19</v>
      </c>
      <c r="H9">
        <v>16</v>
      </c>
      <c r="I9">
        <v>16</v>
      </c>
      <c r="J9">
        <v>8</v>
      </c>
      <c r="K9">
        <v>8</v>
      </c>
      <c r="L9">
        <v>9</v>
      </c>
      <c r="M9">
        <v>15</v>
      </c>
      <c r="N9">
        <v>19</v>
      </c>
      <c r="O9">
        <v>21</v>
      </c>
      <c r="P9">
        <v>21</v>
      </c>
      <c r="R9">
        <f t="shared" si="0"/>
        <v>18.466666666666665</v>
      </c>
      <c r="S9">
        <f t="shared" si="1"/>
        <v>277</v>
      </c>
      <c r="U9">
        <f t="shared" si="2"/>
        <v>0</v>
      </c>
      <c r="V9" s="69" t="s">
        <v>47</v>
      </c>
    </row>
    <row r="10" spans="1:22" x14ac:dyDescent="0.35">
      <c r="A10" s="5" t="s">
        <v>9</v>
      </c>
      <c r="B10">
        <v>64</v>
      </c>
      <c r="C10">
        <v>59</v>
      </c>
      <c r="D10">
        <v>60</v>
      </c>
      <c r="E10">
        <v>50</v>
      </c>
      <c r="F10">
        <v>52</v>
      </c>
      <c r="G10">
        <v>57</v>
      </c>
      <c r="H10">
        <v>71</v>
      </c>
      <c r="I10">
        <v>75</v>
      </c>
      <c r="J10">
        <v>61</v>
      </c>
      <c r="K10">
        <v>58</v>
      </c>
      <c r="L10">
        <v>78</v>
      </c>
      <c r="M10">
        <v>86</v>
      </c>
      <c r="N10">
        <v>90</v>
      </c>
      <c r="O10">
        <v>69</v>
      </c>
      <c r="P10">
        <v>55</v>
      </c>
      <c r="R10">
        <f t="shared" si="0"/>
        <v>65.666666666666671</v>
      </c>
      <c r="S10">
        <f t="shared" si="1"/>
        <v>985</v>
      </c>
      <c r="U10">
        <f t="shared" si="2"/>
        <v>1</v>
      </c>
      <c r="V10" s="69" t="s">
        <v>52</v>
      </c>
    </row>
    <row r="11" spans="1:22" x14ac:dyDescent="0.35">
      <c r="A11" s="5" t="s">
        <v>10</v>
      </c>
      <c r="B11">
        <v>153</v>
      </c>
      <c r="C11">
        <v>137</v>
      </c>
      <c r="D11">
        <v>107</v>
      </c>
      <c r="E11">
        <v>122</v>
      </c>
      <c r="F11">
        <v>117</v>
      </c>
      <c r="G11">
        <v>116</v>
      </c>
      <c r="H11">
        <v>163</v>
      </c>
      <c r="I11">
        <v>168</v>
      </c>
      <c r="J11">
        <v>170</v>
      </c>
      <c r="K11">
        <v>137</v>
      </c>
      <c r="L11">
        <v>139</v>
      </c>
      <c r="M11">
        <v>173</v>
      </c>
      <c r="N11">
        <v>183</v>
      </c>
      <c r="O11">
        <v>126</v>
      </c>
      <c r="P11">
        <v>154</v>
      </c>
      <c r="R11">
        <f t="shared" si="0"/>
        <v>144.33333333333334</v>
      </c>
      <c r="S11">
        <f t="shared" si="1"/>
        <v>2165</v>
      </c>
      <c r="U11">
        <f t="shared" si="2"/>
        <v>0</v>
      </c>
      <c r="V11" s="69" t="s">
        <v>63</v>
      </c>
    </row>
    <row r="12" spans="1:22" x14ac:dyDescent="0.35">
      <c r="A12" s="5" t="s">
        <v>11</v>
      </c>
      <c r="B12">
        <v>48</v>
      </c>
      <c r="C12">
        <v>47</v>
      </c>
      <c r="D12">
        <v>42</v>
      </c>
      <c r="E12">
        <v>62</v>
      </c>
      <c r="F12">
        <v>38</v>
      </c>
      <c r="G12">
        <v>45</v>
      </c>
      <c r="H12">
        <v>54</v>
      </c>
      <c r="I12">
        <v>74</v>
      </c>
      <c r="J12">
        <v>54</v>
      </c>
      <c r="K12">
        <v>50</v>
      </c>
      <c r="L12">
        <v>42</v>
      </c>
      <c r="M12">
        <v>46</v>
      </c>
      <c r="N12">
        <v>33</v>
      </c>
      <c r="O12">
        <v>43</v>
      </c>
      <c r="P12">
        <v>52</v>
      </c>
      <c r="R12">
        <f t="shared" si="0"/>
        <v>48.666666666666664</v>
      </c>
      <c r="S12">
        <f t="shared" si="1"/>
        <v>730</v>
      </c>
      <c r="U12">
        <f t="shared" si="2"/>
        <v>0</v>
      </c>
      <c r="V12" s="69" t="s">
        <v>66</v>
      </c>
    </row>
    <row r="13" spans="1:22" x14ac:dyDescent="0.35">
      <c r="A13" s="5" t="s">
        <v>12</v>
      </c>
      <c r="B13">
        <v>106</v>
      </c>
      <c r="C13">
        <v>78</v>
      </c>
      <c r="D13">
        <v>80</v>
      </c>
      <c r="E13">
        <v>94</v>
      </c>
      <c r="F13">
        <v>99</v>
      </c>
      <c r="G13">
        <v>89</v>
      </c>
      <c r="H13">
        <v>111</v>
      </c>
      <c r="I13">
        <v>123</v>
      </c>
      <c r="J13">
        <v>134</v>
      </c>
      <c r="K13">
        <v>128</v>
      </c>
      <c r="L13">
        <v>138</v>
      </c>
      <c r="M13">
        <v>129</v>
      </c>
      <c r="N13">
        <v>181</v>
      </c>
      <c r="O13">
        <v>135</v>
      </c>
      <c r="P13">
        <v>180</v>
      </c>
      <c r="R13">
        <f t="shared" si="0"/>
        <v>120.33333333333333</v>
      </c>
      <c r="S13">
        <f t="shared" si="1"/>
        <v>1805</v>
      </c>
      <c r="U13">
        <f t="shared" si="2"/>
        <v>0</v>
      </c>
      <c r="V13" s="69" t="s">
        <v>68</v>
      </c>
    </row>
    <row r="14" spans="1:22" x14ac:dyDescent="0.35">
      <c r="A14" s="5" t="s">
        <v>13</v>
      </c>
      <c r="B14">
        <v>156</v>
      </c>
      <c r="C14">
        <v>152</v>
      </c>
      <c r="D14">
        <v>131</v>
      </c>
      <c r="E14">
        <v>142</v>
      </c>
      <c r="F14">
        <v>107</v>
      </c>
      <c r="G14">
        <v>134</v>
      </c>
      <c r="H14">
        <v>180</v>
      </c>
      <c r="I14">
        <v>166</v>
      </c>
      <c r="J14">
        <v>222</v>
      </c>
      <c r="K14">
        <v>172</v>
      </c>
      <c r="L14">
        <v>179</v>
      </c>
      <c r="M14">
        <v>171</v>
      </c>
      <c r="N14">
        <v>179</v>
      </c>
      <c r="O14">
        <v>196</v>
      </c>
      <c r="P14">
        <v>184</v>
      </c>
      <c r="R14">
        <f t="shared" si="0"/>
        <v>164.73333333333332</v>
      </c>
      <c r="S14">
        <f t="shared" si="1"/>
        <v>2471</v>
      </c>
      <c r="U14">
        <f t="shared" si="2"/>
        <v>0</v>
      </c>
      <c r="V14" s="69" t="s">
        <v>69</v>
      </c>
    </row>
    <row r="15" spans="1:22" x14ac:dyDescent="0.35">
      <c r="A15" s="5" t="s">
        <v>14</v>
      </c>
      <c r="B15">
        <v>201</v>
      </c>
      <c r="C15">
        <v>175</v>
      </c>
      <c r="D15">
        <v>184</v>
      </c>
      <c r="E15">
        <v>163</v>
      </c>
      <c r="F15">
        <v>141</v>
      </c>
      <c r="G15">
        <v>122</v>
      </c>
      <c r="H15">
        <v>176</v>
      </c>
      <c r="I15">
        <v>154</v>
      </c>
      <c r="J15">
        <v>83</v>
      </c>
      <c r="K15">
        <v>157</v>
      </c>
      <c r="L15">
        <v>164</v>
      </c>
      <c r="M15">
        <v>123</v>
      </c>
      <c r="N15">
        <v>184</v>
      </c>
      <c r="O15">
        <v>206</v>
      </c>
      <c r="P15">
        <v>187</v>
      </c>
      <c r="R15">
        <f t="shared" si="0"/>
        <v>161.33333333333334</v>
      </c>
      <c r="S15">
        <f t="shared" si="1"/>
        <v>2420</v>
      </c>
      <c r="U15">
        <f t="shared" si="2"/>
        <v>0</v>
      </c>
      <c r="V15" s="5" t="s">
        <v>18</v>
      </c>
    </row>
    <row r="16" spans="1:22" x14ac:dyDescent="0.35">
      <c r="A16" s="5" t="s">
        <v>15</v>
      </c>
      <c r="B16">
        <v>19</v>
      </c>
      <c r="C16">
        <v>28</v>
      </c>
      <c r="D16">
        <v>32</v>
      </c>
      <c r="E16">
        <v>33</v>
      </c>
      <c r="F16">
        <v>24</v>
      </c>
      <c r="G16">
        <v>24</v>
      </c>
      <c r="H16">
        <v>22</v>
      </c>
      <c r="I16">
        <v>34</v>
      </c>
      <c r="J16">
        <v>37</v>
      </c>
      <c r="K16">
        <v>24</v>
      </c>
      <c r="L16">
        <v>34</v>
      </c>
      <c r="M16">
        <v>30</v>
      </c>
      <c r="N16">
        <v>27</v>
      </c>
      <c r="O16">
        <v>22</v>
      </c>
      <c r="P16">
        <v>15</v>
      </c>
      <c r="R16">
        <f t="shared" si="0"/>
        <v>27</v>
      </c>
      <c r="S16">
        <f t="shared" si="1"/>
        <v>405</v>
      </c>
      <c r="U16">
        <f t="shared" si="2"/>
        <v>0</v>
      </c>
      <c r="V16" s="5" t="s">
        <v>20</v>
      </c>
    </row>
    <row r="17" spans="1:22" x14ac:dyDescent="0.35">
      <c r="A17" s="5" t="s">
        <v>16</v>
      </c>
      <c r="B17">
        <v>3446</v>
      </c>
      <c r="C17">
        <v>2693</v>
      </c>
      <c r="D17">
        <v>2365</v>
      </c>
      <c r="E17">
        <v>2046</v>
      </c>
      <c r="F17">
        <v>2336</v>
      </c>
      <c r="G17">
        <v>2771</v>
      </c>
      <c r="H17">
        <v>3077</v>
      </c>
      <c r="I17">
        <v>3306</v>
      </c>
      <c r="J17">
        <v>2985</v>
      </c>
      <c r="K17">
        <v>2313</v>
      </c>
      <c r="L17">
        <v>2996</v>
      </c>
      <c r="M17">
        <v>4576</v>
      </c>
      <c r="N17">
        <v>5024</v>
      </c>
      <c r="O17">
        <v>4254</v>
      </c>
      <c r="P17">
        <v>3812</v>
      </c>
      <c r="R17">
        <f t="shared" si="0"/>
        <v>3200</v>
      </c>
      <c r="S17">
        <f t="shared" si="1"/>
        <v>48000</v>
      </c>
      <c r="U17">
        <f t="shared" si="2"/>
        <v>1</v>
      </c>
      <c r="V17" s="5" t="s">
        <v>21</v>
      </c>
    </row>
    <row r="18" spans="1:22" x14ac:dyDescent="0.35">
      <c r="A18" s="5" t="s">
        <v>17</v>
      </c>
      <c r="B18">
        <v>52</v>
      </c>
      <c r="C18">
        <v>31</v>
      </c>
      <c r="D18">
        <v>39</v>
      </c>
      <c r="E18">
        <v>34</v>
      </c>
      <c r="F18">
        <v>35</v>
      </c>
      <c r="G18">
        <v>40</v>
      </c>
      <c r="H18">
        <v>37</v>
      </c>
      <c r="I18">
        <v>54</v>
      </c>
      <c r="J18">
        <v>42</v>
      </c>
      <c r="K18">
        <v>24</v>
      </c>
      <c r="L18">
        <v>51</v>
      </c>
      <c r="M18">
        <v>46</v>
      </c>
      <c r="N18">
        <v>67</v>
      </c>
      <c r="O18">
        <v>30</v>
      </c>
      <c r="P18">
        <v>61</v>
      </c>
      <c r="R18">
        <f t="shared" si="0"/>
        <v>42.866666666666667</v>
      </c>
      <c r="S18">
        <f t="shared" si="1"/>
        <v>643</v>
      </c>
      <c r="U18">
        <f t="shared" si="2"/>
        <v>0</v>
      </c>
      <c r="V18" s="5" t="s">
        <v>22</v>
      </c>
    </row>
    <row r="19" spans="1:22" x14ac:dyDescent="0.35">
      <c r="A19" s="5" t="s">
        <v>18</v>
      </c>
      <c r="B19">
        <v>62</v>
      </c>
      <c r="C19">
        <v>49</v>
      </c>
      <c r="D19">
        <v>74</v>
      </c>
      <c r="E19">
        <v>41</v>
      </c>
      <c r="F19">
        <v>55</v>
      </c>
      <c r="G19">
        <v>84</v>
      </c>
      <c r="H19">
        <v>79</v>
      </c>
      <c r="I19">
        <v>83</v>
      </c>
      <c r="J19">
        <v>99</v>
      </c>
      <c r="K19">
        <v>75</v>
      </c>
      <c r="L19">
        <v>76</v>
      </c>
      <c r="M19">
        <v>76</v>
      </c>
      <c r="N19">
        <v>74</v>
      </c>
      <c r="O19">
        <v>63</v>
      </c>
      <c r="P19">
        <v>53</v>
      </c>
      <c r="R19">
        <f t="shared" si="0"/>
        <v>69.533333333333331</v>
      </c>
      <c r="S19">
        <f t="shared" si="1"/>
        <v>1043</v>
      </c>
      <c r="U19">
        <f t="shared" si="2"/>
        <v>0</v>
      </c>
      <c r="V19" s="5" t="s">
        <v>25</v>
      </c>
    </row>
    <row r="20" spans="1:22" x14ac:dyDescent="0.35">
      <c r="A20" s="5" t="s">
        <v>19</v>
      </c>
      <c r="B20">
        <v>64</v>
      </c>
      <c r="C20">
        <v>51</v>
      </c>
      <c r="D20">
        <v>63</v>
      </c>
      <c r="E20">
        <v>71</v>
      </c>
      <c r="F20">
        <v>54</v>
      </c>
      <c r="G20">
        <v>59</v>
      </c>
      <c r="H20">
        <v>49</v>
      </c>
      <c r="I20">
        <v>43</v>
      </c>
      <c r="J20">
        <v>67</v>
      </c>
      <c r="K20">
        <v>67</v>
      </c>
      <c r="L20">
        <v>58</v>
      </c>
      <c r="M20">
        <v>58</v>
      </c>
      <c r="N20">
        <v>84</v>
      </c>
      <c r="O20">
        <v>62</v>
      </c>
      <c r="P20">
        <v>63</v>
      </c>
      <c r="R20">
        <f t="shared" si="0"/>
        <v>60.866666666666667</v>
      </c>
      <c r="S20">
        <f t="shared" si="1"/>
        <v>913</v>
      </c>
      <c r="U20">
        <f t="shared" si="2"/>
        <v>0</v>
      </c>
      <c r="V20" s="5" t="s">
        <v>26</v>
      </c>
    </row>
    <row r="21" spans="1:22" x14ac:dyDescent="0.35">
      <c r="A21" s="5" t="s">
        <v>20</v>
      </c>
      <c r="B21">
        <v>253</v>
      </c>
      <c r="C21">
        <v>227</v>
      </c>
      <c r="D21">
        <v>198</v>
      </c>
      <c r="E21">
        <v>162</v>
      </c>
      <c r="F21">
        <v>177</v>
      </c>
      <c r="G21">
        <v>221</v>
      </c>
      <c r="H21">
        <v>189</v>
      </c>
      <c r="I21">
        <v>263</v>
      </c>
      <c r="J21">
        <v>273</v>
      </c>
      <c r="K21">
        <v>229</v>
      </c>
      <c r="L21">
        <v>237</v>
      </c>
      <c r="M21">
        <v>295</v>
      </c>
      <c r="N21">
        <v>319</v>
      </c>
      <c r="O21">
        <v>219</v>
      </c>
      <c r="P21">
        <v>267</v>
      </c>
      <c r="R21">
        <f t="shared" si="0"/>
        <v>235.26666666666668</v>
      </c>
      <c r="S21">
        <f t="shared" si="1"/>
        <v>3529</v>
      </c>
      <c r="U21">
        <f t="shared" si="2"/>
        <v>0</v>
      </c>
      <c r="V21" s="5" t="s">
        <v>28</v>
      </c>
    </row>
    <row r="22" spans="1:22" x14ac:dyDescent="0.35">
      <c r="A22" s="5" t="s">
        <v>21</v>
      </c>
      <c r="B22">
        <v>111</v>
      </c>
      <c r="C22">
        <v>82</v>
      </c>
      <c r="D22">
        <v>102</v>
      </c>
      <c r="E22">
        <v>98</v>
      </c>
      <c r="F22">
        <v>76</v>
      </c>
      <c r="G22">
        <v>115</v>
      </c>
      <c r="H22">
        <v>103</v>
      </c>
      <c r="I22">
        <v>155</v>
      </c>
      <c r="J22">
        <v>137</v>
      </c>
      <c r="K22">
        <v>144</v>
      </c>
      <c r="L22">
        <v>144</v>
      </c>
      <c r="M22">
        <v>141</v>
      </c>
      <c r="N22">
        <v>131</v>
      </c>
      <c r="O22">
        <v>146</v>
      </c>
      <c r="P22">
        <v>153</v>
      </c>
      <c r="R22">
        <f t="shared" si="0"/>
        <v>122.53333333333333</v>
      </c>
      <c r="S22">
        <f t="shared" si="1"/>
        <v>1838</v>
      </c>
      <c r="U22">
        <f t="shared" si="2"/>
        <v>0</v>
      </c>
      <c r="V22" s="5" t="s">
        <v>30</v>
      </c>
    </row>
    <row r="23" spans="1:22" x14ac:dyDescent="0.35">
      <c r="A23" s="5" t="s">
        <v>22</v>
      </c>
      <c r="B23">
        <v>26</v>
      </c>
      <c r="C23">
        <v>36</v>
      </c>
      <c r="D23">
        <v>15</v>
      </c>
      <c r="E23">
        <v>44</v>
      </c>
      <c r="F23">
        <v>76</v>
      </c>
      <c r="G23">
        <v>84</v>
      </c>
      <c r="H23">
        <v>102</v>
      </c>
      <c r="I23">
        <v>126</v>
      </c>
      <c r="J23">
        <v>84</v>
      </c>
      <c r="K23">
        <v>57</v>
      </c>
      <c r="L23">
        <v>88</v>
      </c>
      <c r="M23">
        <v>76</v>
      </c>
      <c r="N23">
        <v>45</v>
      </c>
      <c r="O23">
        <v>29</v>
      </c>
      <c r="P23">
        <v>37</v>
      </c>
      <c r="R23">
        <f t="shared" si="0"/>
        <v>61.666666666666664</v>
      </c>
      <c r="S23">
        <f t="shared" si="1"/>
        <v>925</v>
      </c>
      <c r="U23">
        <f t="shared" si="2"/>
        <v>0</v>
      </c>
      <c r="V23" s="5" t="s">
        <v>35</v>
      </c>
    </row>
    <row r="24" spans="1:22" x14ac:dyDescent="0.35">
      <c r="A24" s="5" t="s">
        <v>23</v>
      </c>
      <c r="B24">
        <v>455</v>
      </c>
      <c r="C24">
        <v>394</v>
      </c>
      <c r="D24">
        <v>399</v>
      </c>
      <c r="E24">
        <v>361</v>
      </c>
      <c r="F24">
        <v>389</v>
      </c>
      <c r="G24">
        <v>410</v>
      </c>
      <c r="H24">
        <v>407</v>
      </c>
      <c r="I24">
        <v>419</v>
      </c>
      <c r="J24">
        <v>463</v>
      </c>
      <c r="K24">
        <v>394</v>
      </c>
      <c r="L24">
        <v>329</v>
      </c>
      <c r="M24">
        <v>371</v>
      </c>
      <c r="N24">
        <v>341</v>
      </c>
      <c r="O24">
        <v>355</v>
      </c>
      <c r="P24">
        <v>357</v>
      </c>
      <c r="R24">
        <f t="shared" si="0"/>
        <v>389.6</v>
      </c>
      <c r="S24">
        <f t="shared" si="1"/>
        <v>5844</v>
      </c>
      <c r="U24">
        <f t="shared" si="2"/>
        <v>0</v>
      </c>
      <c r="V24" s="5" t="s">
        <v>36</v>
      </c>
    </row>
    <row r="25" spans="1:22" x14ac:dyDescent="0.35">
      <c r="A25" s="5" t="s">
        <v>24</v>
      </c>
      <c r="B25">
        <v>556</v>
      </c>
      <c r="C25">
        <v>511</v>
      </c>
      <c r="D25">
        <v>525</v>
      </c>
      <c r="E25">
        <v>485</v>
      </c>
      <c r="F25">
        <v>475</v>
      </c>
      <c r="G25">
        <v>433</v>
      </c>
      <c r="H25">
        <v>432</v>
      </c>
      <c r="I25">
        <v>487</v>
      </c>
      <c r="J25">
        <v>595</v>
      </c>
      <c r="K25">
        <v>511</v>
      </c>
      <c r="L25">
        <v>421</v>
      </c>
      <c r="M25">
        <v>434</v>
      </c>
      <c r="N25">
        <v>435</v>
      </c>
      <c r="O25">
        <v>481</v>
      </c>
      <c r="P25">
        <v>479</v>
      </c>
      <c r="R25">
        <f t="shared" si="0"/>
        <v>484</v>
      </c>
      <c r="S25">
        <f t="shared" si="1"/>
        <v>7260</v>
      </c>
      <c r="U25">
        <f t="shared" si="2"/>
        <v>0</v>
      </c>
      <c r="V25" s="5" t="s">
        <v>37</v>
      </c>
    </row>
    <row r="26" spans="1:22" x14ac:dyDescent="0.35">
      <c r="A26" s="5" t="s">
        <v>25</v>
      </c>
      <c r="B26">
        <v>371</v>
      </c>
      <c r="C26">
        <v>355</v>
      </c>
      <c r="D26">
        <v>358</v>
      </c>
      <c r="E26">
        <v>362</v>
      </c>
      <c r="F26">
        <v>312</v>
      </c>
      <c r="G26">
        <v>329</v>
      </c>
      <c r="H26">
        <v>302</v>
      </c>
      <c r="I26">
        <v>367</v>
      </c>
      <c r="J26">
        <v>394</v>
      </c>
      <c r="K26">
        <v>353</v>
      </c>
      <c r="L26">
        <v>342</v>
      </c>
      <c r="M26">
        <v>327</v>
      </c>
      <c r="N26">
        <v>249</v>
      </c>
      <c r="O26">
        <v>325</v>
      </c>
      <c r="P26">
        <v>297</v>
      </c>
      <c r="R26">
        <f t="shared" si="0"/>
        <v>336.2</v>
      </c>
      <c r="S26">
        <f t="shared" si="1"/>
        <v>5043</v>
      </c>
      <c r="U26">
        <f t="shared" si="2"/>
        <v>0</v>
      </c>
      <c r="V26" s="5" t="s">
        <v>38</v>
      </c>
    </row>
    <row r="27" spans="1:22" x14ac:dyDescent="0.35">
      <c r="A27" s="5" t="s">
        <v>26</v>
      </c>
      <c r="B27">
        <v>707</v>
      </c>
      <c r="C27">
        <v>631</v>
      </c>
      <c r="D27">
        <v>459</v>
      </c>
      <c r="E27">
        <v>526</v>
      </c>
      <c r="F27">
        <v>588</v>
      </c>
      <c r="G27">
        <v>689</v>
      </c>
      <c r="H27">
        <v>727</v>
      </c>
      <c r="I27">
        <v>789</v>
      </c>
      <c r="J27">
        <v>694</v>
      </c>
      <c r="K27">
        <v>649</v>
      </c>
      <c r="L27">
        <v>685</v>
      </c>
      <c r="M27">
        <v>875</v>
      </c>
      <c r="N27">
        <v>839</v>
      </c>
      <c r="O27">
        <v>731</v>
      </c>
      <c r="P27">
        <v>701</v>
      </c>
      <c r="R27">
        <f t="shared" si="0"/>
        <v>686</v>
      </c>
      <c r="S27">
        <f t="shared" si="1"/>
        <v>10290</v>
      </c>
      <c r="U27">
        <f t="shared" si="2"/>
        <v>0</v>
      </c>
      <c r="V27" s="5" t="s">
        <v>39</v>
      </c>
    </row>
    <row r="28" spans="1:22" x14ac:dyDescent="0.35">
      <c r="A28" s="5" t="s">
        <v>110</v>
      </c>
      <c r="B28">
        <v>132</v>
      </c>
      <c r="C28">
        <v>104</v>
      </c>
      <c r="D28">
        <v>72</v>
      </c>
      <c r="E28">
        <v>101</v>
      </c>
      <c r="F28">
        <v>121</v>
      </c>
      <c r="G28">
        <v>147</v>
      </c>
      <c r="H28">
        <v>183</v>
      </c>
      <c r="I28">
        <v>183</v>
      </c>
      <c r="J28">
        <v>233</v>
      </c>
      <c r="K28">
        <v>214</v>
      </c>
      <c r="L28">
        <v>216</v>
      </c>
      <c r="M28">
        <v>221</v>
      </c>
      <c r="N28">
        <v>224</v>
      </c>
      <c r="O28">
        <v>249</v>
      </c>
      <c r="P28">
        <v>228</v>
      </c>
      <c r="R28">
        <f t="shared" si="0"/>
        <v>175.2</v>
      </c>
      <c r="S28">
        <f t="shared" si="1"/>
        <v>2628</v>
      </c>
      <c r="U28">
        <f t="shared" si="2"/>
        <v>0</v>
      </c>
      <c r="V28" s="5" t="s">
        <v>40</v>
      </c>
    </row>
    <row r="29" spans="1:22" x14ac:dyDescent="0.35">
      <c r="A29" s="5" t="s">
        <v>28</v>
      </c>
      <c r="B29">
        <v>32</v>
      </c>
      <c r="C29">
        <v>27</v>
      </c>
      <c r="D29">
        <v>25</v>
      </c>
      <c r="E29">
        <v>27</v>
      </c>
      <c r="F29">
        <v>48</v>
      </c>
      <c r="G29">
        <v>59</v>
      </c>
      <c r="H29">
        <v>79</v>
      </c>
      <c r="I29">
        <v>105</v>
      </c>
      <c r="J29">
        <v>58</v>
      </c>
      <c r="K29">
        <v>35</v>
      </c>
      <c r="L29">
        <v>36</v>
      </c>
      <c r="M29">
        <v>40</v>
      </c>
      <c r="N29">
        <v>38</v>
      </c>
      <c r="O29">
        <v>23</v>
      </c>
      <c r="P29">
        <v>23</v>
      </c>
      <c r="R29">
        <f t="shared" si="0"/>
        <v>43.666666666666664</v>
      </c>
      <c r="S29">
        <f t="shared" si="1"/>
        <v>655</v>
      </c>
      <c r="U29">
        <f t="shared" si="2"/>
        <v>0</v>
      </c>
      <c r="V29" s="5" t="s">
        <v>41</v>
      </c>
    </row>
    <row r="30" spans="1:22" x14ac:dyDescent="0.35">
      <c r="A30" s="5" t="s">
        <v>29</v>
      </c>
      <c r="B30">
        <v>74</v>
      </c>
      <c r="C30">
        <v>47</v>
      </c>
      <c r="D30">
        <v>30</v>
      </c>
      <c r="E30">
        <v>41</v>
      </c>
      <c r="F30">
        <v>65</v>
      </c>
      <c r="G30">
        <v>38</v>
      </c>
      <c r="H30">
        <v>67</v>
      </c>
      <c r="I30">
        <v>53</v>
      </c>
      <c r="J30">
        <v>50</v>
      </c>
      <c r="K30">
        <v>50</v>
      </c>
      <c r="L30">
        <v>63</v>
      </c>
      <c r="M30">
        <v>52</v>
      </c>
      <c r="N30">
        <v>43</v>
      </c>
      <c r="O30">
        <v>29</v>
      </c>
      <c r="P30">
        <v>35</v>
      </c>
      <c r="R30">
        <f t="shared" si="0"/>
        <v>49.133333333333333</v>
      </c>
      <c r="S30">
        <f t="shared" si="1"/>
        <v>737</v>
      </c>
      <c r="U30">
        <f t="shared" si="2"/>
        <v>0</v>
      </c>
      <c r="V30" s="5" t="s">
        <v>42</v>
      </c>
    </row>
    <row r="31" spans="1:22" x14ac:dyDescent="0.35">
      <c r="A31" s="5" t="s">
        <v>30</v>
      </c>
      <c r="B31">
        <v>18</v>
      </c>
      <c r="C31">
        <v>20</v>
      </c>
      <c r="D31">
        <v>13</v>
      </c>
      <c r="E31">
        <v>19</v>
      </c>
      <c r="F31">
        <v>14</v>
      </c>
      <c r="G31">
        <v>11</v>
      </c>
      <c r="H31">
        <v>20</v>
      </c>
      <c r="I31">
        <v>20</v>
      </c>
      <c r="J31">
        <v>15</v>
      </c>
      <c r="K31">
        <v>16</v>
      </c>
      <c r="L31">
        <v>20</v>
      </c>
      <c r="M31">
        <v>7</v>
      </c>
      <c r="N31">
        <v>9</v>
      </c>
      <c r="O31">
        <v>12</v>
      </c>
      <c r="P31">
        <v>10</v>
      </c>
      <c r="R31">
        <f t="shared" si="0"/>
        <v>14.933333333333334</v>
      </c>
      <c r="S31">
        <f t="shared" si="1"/>
        <v>224</v>
      </c>
      <c r="U31">
        <f t="shared" si="2"/>
        <v>0</v>
      </c>
      <c r="V31" s="5" t="s">
        <v>45</v>
      </c>
    </row>
    <row r="32" spans="1:22" x14ac:dyDescent="0.35">
      <c r="A32" s="5" t="s">
        <v>31</v>
      </c>
      <c r="B32">
        <v>120</v>
      </c>
      <c r="C32">
        <v>95</v>
      </c>
      <c r="D32">
        <v>112</v>
      </c>
      <c r="E32">
        <v>82</v>
      </c>
      <c r="F32">
        <v>81</v>
      </c>
      <c r="G32">
        <v>90</v>
      </c>
      <c r="H32">
        <v>105</v>
      </c>
      <c r="I32">
        <v>125</v>
      </c>
      <c r="J32">
        <v>135</v>
      </c>
      <c r="K32">
        <v>136</v>
      </c>
      <c r="L32">
        <v>139</v>
      </c>
      <c r="M32">
        <v>136</v>
      </c>
      <c r="N32">
        <v>136</v>
      </c>
      <c r="O32">
        <v>101</v>
      </c>
      <c r="P32">
        <v>119</v>
      </c>
      <c r="R32">
        <f t="shared" si="0"/>
        <v>114.13333333333334</v>
      </c>
      <c r="S32">
        <f t="shared" si="1"/>
        <v>1712</v>
      </c>
      <c r="U32">
        <f t="shared" si="2"/>
        <v>0</v>
      </c>
      <c r="V32" s="5" t="s">
        <v>47</v>
      </c>
    </row>
    <row r="33" spans="1:22" x14ac:dyDescent="0.35">
      <c r="A33" s="5" t="s">
        <v>32</v>
      </c>
      <c r="B33">
        <v>19</v>
      </c>
      <c r="C33">
        <v>20</v>
      </c>
      <c r="D33">
        <v>25</v>
      </c>
      <c r="E33">
        <v>11</v>
      </c>
      <c r="F33">
        <v>26</v>
      </c>
      <c r="G33">
        <v>21</v>
      </c>
      <c r="H33">
        <v>22</v>
      </c>
      <c r="I33">
        <v>25</v>
      </c>
      <c r="J33">
        <v>25</v>
      </c>
      <c r="K33">
        <v>26</v>
      </c>
      <c r="L33">
        <v>21</v>
      </c>
      <c r="M33">
        <v>13</v>
      </c>
      <c r="N33">
        <v>14</v>
      </c>
      <c r="O33">
        <v>4</v>
      </c>
      <c r="P33">
        <v>12</v>
      </c>
      <c r="R33">
        <f t="shared" si="0"/>
        <v>18.933333333333334</v>
      </c>
      <c r="S33">
        <f t="shared" si="1"/>
        <v>284</v>
      </c>
      <c r="U33">
        <f t="shared" si="2"/>
        <v>0</v>
      </c>
      <c r="V33" s="5" t="s">
        <v>51</v>
      </c>
    </row>
    <row r="34" spans="1:22" x14ac:dyDescent="0.35">
      <c r="A34" s="5" t="s">
        <v>33</v>
      </c>
      <c r="B34">
        <v>34</v>
      </c>
      <c r="C34">
        <v>43</v>
      </c>
      <c r="D34">
        <v>46</v>
      </c>
      <c r="E34">
        <v>33</v>
      </c>
      <c r="F34">
        <v>36</v>
      </c>
      <c r="G34">
        <v>36</v>
      </c>
      <c r="H34">
        <v>34</v>
      </c>
      <c r="I34">
        <v>49</v>
      </c>
      <c r="J34">
        <v>40</v>
      </c>
      <c r="K34">
        <v>31</v>
      </c>
      <c r="L34">
        <v>34</v>
      </c>
      <c r="M34">
        <v>38</v>
      </c>
      <c r="N34">
        <v>36</v>
      </c>
      <c r="O34">
        <v>26</v>
      </c>
      <c r="P34">
        <v>38</v>
      </c>
      <c r="R34">
        <f t="shared" si="0"/>
        <v>36.93333333333333</v>
      </c>
      <c r="S34">
        <f t="shared" si="1"/>
        <v>554</v>
      </c>
      <c r="U34">
        <f t="shared" si="2"/>
        <v>0</v>
      </c>
      <c r="V34" s="5" t="s">
        <v>52</v>
      </c>
    </row>
    <row r="35" spans="1:22" x14ac:dyDescent="0.35">
      <c r="A35" s="5" t="s">
        <v>34</v>
      </c>
      <c r="B35">
        <v>201</v>
      </c>
      <c r="C35">
        <v>154</v>
      </c>
      <c r="D35">
        <v>192</v>
      </c>
      <c r="E35">
        <v>159</v>
      </c>
      <c r="F35">
        <v>179</v>
      </c>
      <c r="G35">
        <v>167</v>
      </c>
      <c r="H35">
        <v>182</v>
      </c>
      <c r="I35">
        <v>166</v>
      </c>
      <c r="J35">
        <v>156</v>
      </c>
      <c r="K35">
        <v>159</v>
      </c>
      <c r="L35">
        <v>179</v>
      </c>
      <c r="M35">
        <v>177</v>
      </c>
      <c r="N35">
        <v>180</v>
      </c>
      <c r="O35">
        <v>173</v>
      </c>
      <c r="P35">
        <v>167</v>
      </c>
      <c r="R35">
        <f t="shared" si="0"/>
        <v>172.73333333333332</v>
      </c>
      <c r="S35">
        <f t="shared" si="1"/>
        <v>2591</v>
      </c>
      <c r="U35">
        <f t="shared" si="2"/>
        <v>0</v>
      </c>
      <c r="V35" s="5" t="s">
        <v>54</v>
      </c>
    </row>
    <row r="36" spans="1:22" x14ac:dyDescent="0.35">
      <c r="A36" s="5" t="s">
        <v>35</v>
      </c>
      <c r="B36">
        <v>4</v>
      </c>
      <c r="C36">
        <v>5</v>
      </c>
      <c r="D36">
        <v>1</v>
      </c>
      <c r="E36">
        <v>5</v>
      </c>
      <c r="F36">
        <v>8</v>
      </c>
      <c r="G36">
        <v>20</v>
      </c>
      <c r="H36">
        <v>18</v>
      </c>
      <c r="I36">
        <v>25</v>
      </c>
      <c r="J36">
        <v>13</v>
      </c>
      <c r="K36">
        <v>16</v>
      </c>
      <c r="L36">
        <v>62</v>
      </c>
      <c r="M36">
        <v>105</v>
      </c>
      <c r="N36">
        <v>85</v>
      </c>
      <c r="O36">
        <v>47</v>
      </c>
      <c r="P36">
        <v>43</v>
      </c>
      <c r="R36">
        <f t="shared" si="0"/>
        <v>30.466666666666665</v>
      </c>
      <c r="S36">
        <f t="shared" si="1"/>
        <v>457</v>
      </c>
      <c r="U36">
        <f t="shared" si="2"/>
        <v>1</v>
      </c>
      <c r="V36" s="5" t="s">
        <v>55</v>
      </c>
    </row>
    <row r="37" spans="1:22" x14ac:dyDescent="0.35">
      <c r="A37" s="5" t="s">
        <v>36</v>
      </c>
      <c r="B37">
        <v>6753</v>
      </c>
      <c r="C37">
        <v>7355</v>
      </c>
      <c r="D37">
        <v>8388</v>
      </c>
      <c r="E37">
        <v>6941</v>
      </c>
      <c r="F37">
        <v>6033</v>
      </c>
      <c r="G37">
        <v>6427</v>
      </c>
      <c r="H37">
        <v>6926</v>
      </c>
      <c r="I37">
        <v>6925</v>
      </c>
      <c r="J37">
        <v>7019</v>
      </c>
      <c r="K37">
        <v>6014</v>
      </c>
      <c r="L37">
        <v>6189</v>
      </c>
      <c r="M37">
        <v>7256</v>
      </c>
      <c r="N37">
        <v>7231</v>
      </c>
      <c r="O37">
        <v>8749</v>
      </c>
      <c r="P37">
        <v>8287</v>
      </c>
      <c r="R37">
        <f t="shared" si="0"/>
        <v>7099.5333333333338</v>
      </c>
      <c r="S37">
        <f t="shared" si="1"/>
        <v>106493</v>
      </c>
      <c r="U37">
        <f t="shared" si="2"/>
        <v>0</v>
      </c>
      <c r="V37" s="5" t="s">
        <v>56</v>
      </c>
    </row>
    <row r="38" spans="1:22" x14ac:dyDescent="0.35">
      <c r="A38" s="5" t="s">
        <v>37</v>
      </c>
      <c r="B38">
        <v>119</v>
      </c>
      <c r="C38">
        <v>75</v>
      </c>
      <c r="D38">
        <v>112</v>
      </c>
      <c r="E38">
        <v>61</v>
      </c>
      <c r="F38">
        <v>78</v>
      </c>
      <c r="G38">
        <v>79</v>
      </c>
      <c r="H38">
        <v>74</v>
      </c>
      <c r="I38">
        <v>93</v>
      </c>
      <c r="J38">
        <v>92</v>
      </c>
      <c r="K38">
        <v>102</v>
      </c>
      <c r="L38">
        <v>96</v>
      </c>
      <c r="M38">
        <v>102</v>
      </c>
      <c r="N38">
        <v>76</v>
      </c>
      <c r="O38">
        <v>85</v>
      </c>
      <c r="P38">
        <v>72</v>
      </c>
      <c r="R38">
        <f t="shared" si="0"/>
        <v>87.733333333333334</v>
      </c>
      <c r="S38">
        <f t="shared" si="1"/>
        <v>1316</v>
      </c>
      <c r="U38">
        <f t="shared" si="2"/>
        <v>0</v>
      </c>
      <c r="V38" s="5" t="s">
        <v>58</v>
      </c>
    </row>
    <row r="39" spans="1:22" x14ac:dyDescent="0.35">
      <c r="A39" s="5" t="s">
        <v>38</v>
      </c>
      <c r="B39">
        <v>105</v>
      </c>
      <c r="C39">
        <v>89</v>
      </c>
      <c r="D39">
        <v>90</v>
      </c>
      <c r="E39">
        <v>94</v>
      </c>
      <c r="F39">
        <v>140</v>
      </c>
      <c r="G39">
        <v>173</v>
      </c>
      <c r="H39">
        <v>153</v>
      </c>
      <c r="I39">
        <v>239</v>
      </c>
      <c r="J39">
        <v>211</v>
      </c>
      <c r="K39">
        <v>156</v>
      </c>
      <c r="L39">
        <v>242</v>
      </c>
      <c r="M39">
        <v>262</v>
      </c>
      <c r="N39">
        <v>333</v>
      </c>
      <c r="O39">
        <v>221</v>
      </c>
      <c r="P39">
        <v>236</v>
      </c>
      <c r="R39">
        <f t="shared" si="0"/>
        <v>182.93333333333334</v>
      </c>
      <c r="S39">
        <f t="shared" si="1"/>
        <v>2744</v>
      </c>
      <c r="U39">
        <f t="shared" si="2"/>
        <v>1</v>
      </c>
      <c r="V39" s="5" t="s">
        <v>60</v>
      </c>
    </row>
    <row r="40" spans="1:22" x14ac:dyDescent="0.35">
      <c r="A40" s="5" t="s">
        <v>39</v>
      </c>
      <c r="B40">
        <v>175</v>
      </c>
      <c r="C40">
        <v>178</v>
      </c>
      <c r="D40">
        <v>153</v>
      </c>
      <c r="E40">
        <v>119</v>
      </c>
      <c r="F40">
        <v>127</v>
      </c>
      <c r="G40">
        <v>152</v>
      </c>
      <c r="H40">
        <v>161</v>
      </c>
      <c r="I40">
        <v>193</v>
      </c>
      <c r="J40">
        <v>188</v>
      </c>
      <c r="K40">
        <v>132</v>
      </c>
      <c r="L40">
        <v>179</v>
      </c>
      <c r="M40">
        <v>163</v>
      </c>
      <c r="N40">
        <v>110</v>
      </c>
      <c r="O40">
        <v>40</v>
      </c>
      <c r="P40">
        <v>105</v>
      </c>
      <c r="R40">
        <f t="shared" si="0"/>
        <v>145</v>
      </c>
      <c r="S40">
        <f t="shared" si="1"/>
        <v>2175</v>
      </c>
      <c r="U40">
        <f t="shared" si="2"/>
        <v>0</v>
      </c>
      <c r="V40" s="5" t="s">
        <v>62</v>
      </c>
    </row>
    <row r="41" spans="1:22" x14ac:dyDescent="0.35">
      <c r="A41" s="5" t="s">
        <v>40</v>
      </c>
      <c r="B41">
        <v>50</v>
      </c>
      <c r="C41">
        <v>36</v>
      </c>
      <c r="D41">
        <v>33</v>
      </c>
      <c r="E41">
        <v>29</v>
      </c>
      <c r="F41">
        <v>19</v>
      </c>
      <c r="G41">
        <v>37</v>
      </c>
      <c r="H41">
        <v>24</v>
      </c>
      <c r="I41">
        <v>45</v>
      </c>
      <c r="J41">
        <v>42</v>
      </c>
      <c r="K41">
        <v>31</v>
      </c>
      <c r="L41">
        <v>58</v>
      </c>
      <c r="M41">
        <v>54</v>
      </c>
      <c r="N41">
        <v>63</v>
      </c>
      <c r="O41">
        <v>52</v>
      </c>
      <c r="P41">
        <v>42</v>
      </c>
      <c r="R41">
        <f t="shared" si="0"/>
        <v>41</v>
      </c>
      <c r="S41">
        <f t="shared" si="1"/>
        <v>615</v>
      </c>
      <c r="U41">
        <f t="shared" si="2"/>
        <v>0</v>
      </c>
      <c r="V41" s="5" t="s">
        <v>63</v>
      </c>
    </row>
    <row r="42" spans="1:22" x14ac:dyDescent="0.35">
      <c r="A42" s="5" t="s">
        <v>41</v>
      </c>
      <c r="B42">
        <v>3402</v>
      </c>
      <c r="C42">
        <v>3593</v>
      </c>
      <c r="D42">
        <v>3191</v>
      </c>
      <c r="E42">
        <v>3097</v>
      </c>
      <c r="F42">
        <v>3663</v>
      </c>
      <c r="G42">
        <v>4386</v>
      </c>
      <c r="H42">
        <v>4212</v>
      </c>
      <c r="I42">
        <v>4919</v>
      </c>
      <c r="J42">
        <v>4283</v>
      </c>
      <c r="K42">
        <v>3817</v>
      </c>
      <c r="L42">
        <v>4441</v>
      </c>
      <c r="M42">
        <v>5360</v>
      </c>
      <c r="N42">
        <v>5478</v>
      </c>
      <c r="O42">
        <v>3503</v>
      </c>
      <c r="P42">
        <v>3651</v>
      </c>
      <c r="R42">
        <f t="shared" si="0"/>
        <v>4066.4</v>
      </c>
      <c r="S42">
        <f t="shared" si="1"/>
        <v>60996</v>
      </c>
      <c r="U42">
        <f t="shared" si="2"/>
        <v>1</v>
      </c>
      <c r="V42" s="5" t="s">
        <v>64</v>
      </c>
    </row>
    <row r="43" spans="1:22" x14ac:dyDescent="0.35">
      <c r="A43" s="5" t="s">
        <v>42</v>
      </c>
      <c r="B43">
        <v>209</v>
      </c>
      <c r="C43">
        <v>155</v>
      </c>
      <c r="D43">
        <v>180</v>
      </c>
      <c r="E43">
        <v>138</v>
      </c>
      <c r="F43">
        <v>114</v>
      </c>
      <c r="G43">
        <v>145</v>
      </c>
      <c r="H43">
        <v>148</v>
      </c>
      <c r="I43">
        <v>178</v>
      </c>
      <c r="J43">
        <v>170</v>
      </c>
      <c r="K43">
        <v>136</v>
      </c>
      <c r="L43">
        <v>167</v>
      </c>
      <c r="M43">
        <v>182</v>
      </c>
      <c r="N43">
        <v>164</v>
      </c>
      <c r="O43">
        <v>156</v>
      </c>
      <c r="P43">
        <v>151</v>
      </c>
      <c r="R43">
        <f t="shared" si="0"/>
        <v>159.53333333333333</v>
      </c>
      <c r="S43">
        <f t="shared" si="1"/>
        <v>2393</v>
      </c>
      <c r="U43">
        <f t="shared" si="2"/>
        <v>0</v>
      </c>
      <c r="V43" s="5" t="s">
        <v>65</v>
      </c>
    </row>
    <row r="44" spans="1:22" x14ac:dyDescent="0.35">
      <c r="A44" s="5" t="s">
        <v>43</v>
      </c>
      <c r="B44">
        <v>356</v>
      </c>
      <c r="C44">
        <v>343</v>
      </c>
      <c r="D44">
        <v>321</v>
      </c>
      <c r="E44">
        <v>345</v>
      </c>
      <c r="F44">
        <v>348</v>
      </c>
      <c r="G44">
        <v>360</v>
      </c>
      <c r="H44">
        <v>363</v>
      </c>
      <c r="I44">
        <v>366</v>
      </c>
      <c r="J44">
        <v>409</v>
      </c>
      <c r="K44">
        <v>396</v>
      </c>
      <c r="L44">
        <v>390</v>
      </c>
      <c r="M44">
        <v>438</v>
      </c>
      <c r="N44">
        <v>410</v>
      </c>
      <c r="O44">
        <v>465</v>
      </c>
      <c r="P44">
        <v>429</v>
      </c>
      <c r="R44">
        <f t="shared" si="0"/>
        <v>382.6</v>
      </c>
      <c r="S44">
        <f t="shared" si="1"/>
        <v>5739</v>
      </c>
      <c r="U44">
        <f t="shared" si="2"/>
        <v>0</v>
      </c>
      <c r="V44" s="5" t="s">
        <v>66</v>
      </c>
    </row>
    <row r="45" spans="1:22" x14ac:dyDescent="0.35">
      <c r="A45" s="5" t="s">
        <v>44</v>
      </c>
      <c r="B45">
        <v>30</v>
      </c>
      <c r="C45">
        <v>18</v>
      </c>
      <c r="D45">
        <v>20</v>
      </c>
      <c r="E45">
        <v>15</v>
      </c>
      <c r="F45">
        <v>15</v>
      </c>
      <c r="G45">
        <v>26</v>
      </c>
      <c r="H45">
        <v>25</v>
      </c>
      <c r="I45">
        <v>36</v>
      </c>
      <c r="J45">
        <v>27</v>
      </c>
      <c r="K45">
        <v>29</v>
      </c>
      <c r="L45">
        <v>16</v>
      </c>
      <c r="M45">
        <v>28</v>
      </c>
      <c r="N45">
        <v>23</v>
      </c>
      <c r="O45">
        <v>16</v>
      </c>
      <c r="P45">
        <v>27</v>
      </c>
      <c r="R45">
        <f t="shared" si="0"/>
        <v>23.4</v>
      </c>
      <c r="S45">
        <f t="shared" si="1"/>
        <v>351</v>
      </c>
      <c r="U45">
        <f t="shared" si="2"/>
        <v>0</v>
      </c>
      <c r="V45" s="5" t="s">
        <v>68</v>
      </c>
    </row>
    <row r="46" spans="1:22" x14ac:dyDescent="0.35">
      <c r="A46" s="5" t="s">
        <v>45</v>
      </c>
      <c r="B46">
        <v>437</v>
      </c>
      <c r="C46">
        <v>351</v>
      </c>
      <c r="D46">
        <v>414</v>
      </c>
      <c r="E46">
        <v>300</v>
      </c>
      <c r="F46">
        <v>293</v>
      </c>
      <c r="G46">
        <v>391</v>
      </c>
      <c r="H46">
        <v>431</v>
      </c>
      <c r="I46">
        <v>424</v>
      </c>
      <c r="J46">
        <v>399</v>
      </c>
      <c r="K46">
        <v>400</v>
      </c>
      <c r="L46">
        <v>511</v>
      </c>
      <c r="M46">
        <v>619</v>
      </c>
      <c r="N46">
        <v>546</v>
      </c>
      <c r="O46">
        <v>485</v>
      </c>
      <c r="P46">
        <v>566</v>
      </c>
      <c r="R46">
        <f t="shared" si="0"/>
        <v>437.8</v>
      </c>
      <c r="S46">
        <f t="shared" si="1"/>
        <v>6567</v>
      </c>
      <c r="U46">
        <f t="shared" si="2"/>
        <v>0</v>
      </c>
      <c r="V46" s="5" t="s">
        <v>69</v>
      </c>
    </row>
    <row r="47" spans="1:22" x14ac:dyDescent="0.35">
      <c r="A47" s="5" t="s">
        <v>46</v>
      </c>
      <c r="B47">
        <v>141</v>
      </c>
      <c r="C47">
        <v>120</v>
      </c>
      <c r="D47">
        <v>100</v>
      </c>
      <c r="E47">
        <v>103</v>
      </c>
      <c r="F47">
        <v>143</v>
      </c>
      <c r="G47">
        <v>169</v>
      </c>
      <c r="H47">
        <v>139</v>
      </c>
      <c r="I47">
        <v>162</v>
      </c>
      <c r="J47">
        <v>158</v>
      </c>
      <c r="K47">
        <v>123</v>
      </c>
      <c r="L47">
        <v>116</v>
      </c>
      <c r="M47">
        <v>131</v>
      </c>
      <c r="N47">
        <v>132</v>
      </c>
      <c r="O47">
        <v>177</v>
      </c>
      <c r="P47">
        <v>123</v>
      </c>
      <c r="R47">
        <f t="shared" si="0"/>
        <v>135.80000000000001</v>
      </c>
      <c r="S47">
        <f t="shared" si="1"/>
        <v>2037</v>
      </c>
      <c r="U47">
        <f t="shared" si="2"/>
        <v>0</v>
      </c>
      <c r="V47" s="5" t="s">
        <v>70</v>
      </c>
    </row>
    <row r="48" spans="1:22" x14ac:dyDescent="0.35">
      <c r="A48" s="5" t="s">
        <v>47</v>
      </c>
      <c r="B48">
        <v>369</v>
      </c>
      <c r="C48">
        <v>386</v>
      </c>
      <c r="D48">
        <v>309</v>
      </c>
      <c r="E48">
        <v>265</v>
      </c>
      <c r="F48">
        <v>323</v>
      </c>
      <c r="G48">
        <v>286</v>
      </c>
      <c r="H48">
        <v>334</v>
      </c>
      <c r="I48">
        <v>427</v>
      </c>
      <c r="J48">
        <v>381</v>
      </c>
      <c r="K48">
        <v>398</v>
      </c>
      <c r="L48">
        <v>395</v>
      </c>
      <c r="M48">
        <v>364</v>
      </c>
      <c r="N48">
        <v>356</v>
      </c>
      <c r="O48">
        <v>241</v>
      </c>
      <c r="P48">
        <v>324</v>
      </c>
      <c r="R48">
        <f t="shared" si="0"/>
        <v>343.86666666666667</v>
      </c>
      <c r="S48">
        <f t="shared" si="1"/>
        <v>5158</v>
      </c>
      <c r="U48">
        <f t="shared" si="2"/>
        <v>1</v>
      </c>
    </row>
    <row r="49" spans="1:21" x14ac:dyDescent="0.35">
      <c r="A49" s="5" t="s">
        <v>48</v>
      </c>
      <c r="B49">
        <v>3625</v>
      </c>
      <c r="C49">
        <v>3437</v>
      </c>
      <c r="D49">
        <v>3114</v>
      </c>
      <c r="E49">
        <v>2268</v>
      </c>
      <c r="F49">
        <v>2423</v>
      </c>
      <c r="G49">
        <v>2386</v>
      </c>
      <c r="H49">
        <v>2597</v>
      </c>
      <c r="I49">
        <v>2854</v>
      </c>
      <c r="J49">
        <v>3431</v>
      </c>
      <c r="K49">
        <v>3521</v>
      </c>
      <c r="L49">
        <v>3431</v>
      </c>
      <c r="M49">
        <v>3511</v>
      </c>
      <c r="N49">
        <v>4019</v>
      </c>
      <c r="O49">
        <v>3578</v>
      </c>
      <c r="P49">
        <v>3746</v>
      </c>
      <c r="R49">
        <f t="shared" si="0"/>
        <v>3196.0666666666666</v>
      </c>
      <c r="S49">
        <f t="shared" si="1"/>
        <v>47941</v>
      </c>
      <c r="U49">
        <f t="shared" si="2"/>
        <v>0</v>
      </c>
    </row>
    <row r="50" spans="1:21" x14ac:dyDescent="0.35">
      <c r="A50" s="5" t="s">
        <v>49</v>
      </c>
      <c r="B50">
        <v>82</v>
      </c>
      <c r="C50">
        <v>65</v>
      </c>
      <c r="D50">
        <v>46</v>
      </c>
      <c r="E50">
        <v>48</v>
      </c>
      <c r="F50">
        <v>56</v>
      </c>
      <c r="G50">
        <v>50</v>
      </c>
      <c r="H50">
        <v>63</v>
      </c>
      <c r="I50">
        <v>66</v>
      </c>
      <c r="J50">
        <v>59</v>
      </c>
      <c r="K50">
        <v>62</v>
      </c>
      <c r="L50">
        <v>64</v>
      </c>
      <c r="M50">
        <v>80</v>
      </c>
      <c r="N50">
        <v>75</v>
      </c>
      <c r="O50">
        <v>47</v>
      </c>
      <c r="P50">
        <v>55</v>
      </c>
      <c r="R50">
        <f t="shared" si="0"/>
        <v>61.2</v>
      </c>
      <c r="S50">
        <f t="shared" si="1"/>
        <v>918</v>
      </c>
      <c r="U50">
        <f t="shared" si="2"/>
        <v>0</v>
      </c>
    </row>
    <row r="51" spans="1:21" x14ac:dyDescent="0.35">
      <c r="A51" s="5" t="s">
        <v>50</v>
      </c>
      <c r="B51">
        <v>2092</v>
      </c>
      <c r="C51">
        <v>1973</v>
      </c>
      <c r="D51">
        <v>1806</v>
      </c>
      <c r="E51">
        <v>1475</v>
      </c>
      <c r="F51">
        <v>1587</v>
      </c>
      <c r="G51">
        <v>1716</v>
      </c>
      <c r="H51">
        <v>1564</v>
      </c>
      <c r="I51">
        <v>1871</v>
      </c>
      <c r="J51">
        <v>2121</v>
      </c>
      <c r="K51">
        <v>1987</v>
      </c>
      <c r="L51">
        <v>2136</v>
      </c>
      <c r="M51">
        <v>2282</v>
      </c>
      <c r="N51">
        <v>2583</v>
      </c>
      <c r="O51">
        <v>2229</v>
      </c>
      <c r="P51">
        <v>2574</v>
      </c>
      <c r="R51">
        <f t="shared" si="0"/>
        <v>1999.7333333333333</v>
      </c>
      <c r="S51">
        <f t="shared" si="1"/>
        <v>29996</v>
      </c>
      <c r="U51">
        <f t="shared" si="2"/>
        <v>0</v>
      </c>
    </row>
    <row r="52" spans="1:21" x14ac:dyDescent="0.35">
      <c r="A52" s="5" t="s">
        <v>51</v>
      </c>
      <c r="B52">
        <v>43</v>
      </c>
      <c r="C52">
        <v>42</v>
      </c>
      <c r="D52">
        <v>35</v>
      </c>
      <c r="E52">
        <v>40</v>
      </c>
      <c r="F52">
        <v>54</v>
      </c>
      <c r="G52">
        <v>78</v>
      </c>
      <c r="H52">
        <v>116</v>
      </c>
      <c r="I52">
        <v>118</v>
      </c>
      <c r="J52">
        <v>122</v>
      </c>
      <c r="K52">
        <v>35</v>
      </c>
      <c r="L52">
        <v>59</v>
      </c>
      <c r="M52">
        <v>103</v>
      </c>
      <c r="N52">
        <v>92</v>
      </c>
      <c r="O52">
        <v>44</v>
      </c>
      <c r="P52">
        <v>53</v>
      </c>
      <c r="R52">
        <f t="shared" si="0"/>
        <v>68.933333333333337</v>
      </c>
      <c r="S52">
        <f t="shared" si="1"/>
        <v>1034</v>
      </c>
      <c r="U52">
        <f t="shared" si="2"/>
        <v>0</v>
      </c>
    </row>
    <row r="53" spans="1:21" x14ac:dyDescent="0.35">
      <c r="A53" s="5" t="s">
        <v>52</v>
      </c>
      <c r="B53">
        <v>286</v>
      </c>
      <c r="C53">
        <v>171</v>
      </c>
      <c r="D53">
        <v>257</v>
      </c>
      <c r="E53">
        <v>185</v>
      </c>
      <c r="F53">
        <v>262</v>
      </c>
      <c r="G53">
        <v>313</v>
      </c>
      <c r="H53">
        <v>406</v>
      </c>
      <c r="I53">
        <v>479</v>
      </c>
      <c r="J53">
        <v>421</v>
      </c>
      <c r="K53">
        <v>357</v>
      </c>
      <c r="L53">
        <v>686</v>
      </c>
      <c r="M53">
        <v>908</v>
      </c>
      <c r="N53">
        <v>737</v>
      </c>
      <c r="O53">
        <v>447</v>
      </c>
      <c r="P53">
        <v>429</v>
      </c>
      <c r="R53">
        <f t="shared" si="0"/>
        <v>422.93333333333334</v>
      </c>
      <c r="S53">
        <f t="shared" si="1"/>
        <v>6344</v>
      </c>
      <c r="U53">
        <f t="shared" si="2"/>
        <v>1</v>
      </c>
    </row>
    <row r="54" spans="1:21" x14ac:dyDescent="0.35">
      <c r="A54" s="5" t="s">
        <v>53</v>
      </c>
      <c r="B54">
        <v>32</v>
      </c>
      <c r="C54">
        <v>35</v>
      </c>
      <c r="D54">
        <v>35</v>
      </c>
      <c r="E54">
        <v>38</v>
      </c>
      <c r="F54">
        <v>28</v>
      </c>
      <c r="G54">
        <v>46</v>
      </c>
      <c r="H54">
        <v>48</v>
      </c>
      <c r="I54">
        <v>41</v>
      </c>
      <c r="J54">
        <v>28</v>
      </c>
      <c r="K54">
        <v>34</v>
      </c>
      <c r="L54">
        <v>32</v>
      </c>
      <c r="M54">
        <v>30</v>
      </c>
      <c r="N54">
        <v>26</v>
      </c>
      <c r="O54">
        <v>28</v>
      </c>
      <c r="P54">
        <v>24</v>
      </c>
      <c r="R54">
        <f t="shared" si="0"/>
        <v>33.666666666666664</v>
      </c>
      <c r="S54">
        <f t="shared" si="1"/>
        <v>505</v>
      </c>
      <c r="U54">
        <f t="shared" si="2"/>
        <v>0</v>
      </c>
    </row>
    <row r="55" spans="1:21" x14ac:dyDescent="0.35">
      <c r="A55" s="5" t="s">
        <v>54</v>
      </c>
      <c r="B55">
        <v>159</v>
      </c>
      <c r="C55">
        <v>144</v>
      </c>
      <c r="D55">
        <v>143</v>
      </c>
      <c r="E55">
        <v>119</v>
      </c>
      <c r="F55">
        <v>109</v>
      </c>
      <c r="G55">
        <v>104</v>
      </c>
      <c r="H55">
        <v>120</v>
      </c>
      <c r="I55">
        <v>129</v>
      </c>
      <c r="J55">
        <v>115</v>
      </c>
      <c r="K55">
        <v>116</v>
      </c>
      <c r="L55">
        <v>150</v>
      </c>
      <c r="M55">
        <v>116</v>
      </c>
      <c r="N55">
        <v>84</v>
      </c>
      <c r="O55">
        <v>104</v>
      </c>
      <c r="P55">
        <v>93</v>
      </c>
      <c r="R55">
        <f t="shared" si="0"/>
        <v>120.33333333333333</v>
      </c>
      <c r="S55">
        <f t="shared" si="1"/>
        <v>1805</v>
      </c>
      <c r="U55">
        <f t="shared" si="2"/>
        <v>0</v>
      </c>
    </row>
    <row r="56" spans="1:21" x14ac:dyDescent="0.35">
      <c r="A56" s="5" t="s">
        <v>55</v>
      </c>
      <c r="B56">
        <v>47</v>
      </c>
      <c r="C56">
        <v>43</v>
      </c>
      <c r="D56">
        <v>33</v>
      </c>
      <c r="E56">
        <v>35</v>
      </c>
      <c r="F56">
        <v>23</v>
      </c>
      <c r="G56">
        <v>41</v>
      </c>
      <c r="H56">
        <v>39</v>
      </c>
      <c r="I56">
        <v>44</v>
      </c>
      <c r="J56">
        <v>45</v>
      </c>
      <c r="K56">
        <v>52</v>
      </c>
      <c r="L56">
        <v>58</v>
      </c>
      <c r="M56">
        <v>51</v>
      </c>
      <c r="N56">
        <v>44</v>
      </c>
      <c r="O56">
        <v>33</v>
      </c>
      <c r="P56">
        <v>46</v>
      </c>
      <c r="R56">
        <f t="shared" si="0"/>
        <v>42.266666666666666</v>
      </c>
      <c r="S56">
        <f t="shared" si="1"/>
        <v>634</v>
      </c>
      <c r="U56">
        <f t="shared" si="2"/>
        <v>0</v>
      </c>
    </row>
    <row r="57" spans="1:21" x14ac:dyDescent="0.35">
      <c r="A57" s="5" t="s">
        <v>56</v>
      </c>
      <c r="B57">
        <v>352</v>
      </c>
      <c r="C57">
        <v>310</v>
      </c>
      <c r="D57">
        <v>213</v>
      </c>
      <c r="E57">
        <v>210</v>
      </c>
      <c r="F57">
        <v>248</v>
      </c>
      <c r="G57">
        <v>217</v>
      </c>
      <c r="H57">
        <v>289</v>
      </c>
      <c r="I57">
        <v>318</v>
      </c>
      <c r="J57">
        <v>194</v>
      </c>
      <c r="K57">
        <v>177</v>
      </c>
      <c r="L57">
        <v>247</v>
      </c>
      <c r="M57">
        <v>224</v>
      </c>
      <c r="N57">
        <v>304</v>
      </c>
      <c r="O57">
        <v>267</v>
      </c>
      <c r="P57">
        <v>282</v>
      </c>
      <c r="R57">
        <f t="shared" si="0"/>
        <v>256.8</v>
      </c>
      <c r="S57">
        <f t="shared" si="1"/>
        <v>3852</v>
      </c>
      <c r="U57">
        <f t="shared" si="2"/>
        <v>0</v>
      </c>
    </row>
    <row r="58" spans="1:21" x14ac:dyDescent="0.35">
      <c r="A58" s="5" t="s">
        <v>57</v>
      </c>
      <c r="B58">
        <v>46</v>
      </c>
      <c r="C58">
        <v>37</v>
      </c>
      <c r="D58">
        <v>48</v>
      </c>
      <c r="E58">
        <v>56</v>
      </c>
      <c r="F58">
        <v>44</v>
      </c>
      <c r="G58">
        <v>55</v>
      </c>
      <c r="H58">
        <v>70</v>
      </c>
      <c r="I58">
        <v>42</v>
      </c>
      <c r="J58">
        <v>74</v>
      </c>
      <c r="K58">
        <v>57</v>
      </c>
      <c r="L58">
        <v>51</v>
      </c>
      <c r="M58">
        <v>53</v>
      </c>
      <c r="N58">
        <v>63</v>
      </c>
      <c r="O58">
        <v>38</v>
      </c>
      <c r="P58">
        <v>57</v>
      </c>
      <c r="R58">
        <f t="shared" si="0"/>
        <v>52.733333333333334</v>
      </c>
      <c r="S58">
        <f t="shared" si="1"/>
        <v>791</v>
      </c>
      <c r="U58">
        <f t="shared" si="2"/>
        <v>0</v>
      </c>
    </row>
    <row r="59" spans="1:21" x14ac:dyDescent="0.35">
      <c r="A59" s="5" t="s">
        <v>58</v>
      </c>
      <c r="B59">
        <v>21</v>
      </c>
      <c r="C59">
        <v>16</v>
      </c>
      <c r="D59">
        <v>22</v>
      </c>
      <c r="E59">
        <v>19</v>
      </c>
      <c r="F59">
        <v>28</v>
      </c>
      <c r="G59">
        <v>31</v>
      </c>
      <c r="H59">
        <v>36</v>
      </c>
      <c r="I59">
        <v>34</v>
      </c>
      <c r="J59">
        <v>25</v>
      </c>
      <c r="K59">
        <v>19</v>
      </c>
      <c r="L59">
        <v>32</v>
      </c>
      <c r="M59">
        <v>36</v>
      </c>
      <c r="N59">
        <v>49</v>
      </c>
      <c r="O59">
        <v>28</v>
      </c>
      <c r="P59">
        <v>29</v>
      </c>
      <c r="R59">
        <f t="shared" si="0"/>
        <v>28.333333333333332</v>
      </c>
      <c r="S59">
        <f t="shared" si="1"/>
        <v>425</v>
      </c>
      <c r="U59">
        <f t="shared" si="2"/>
        <v>0</v>
      </c>
    </row>
    <row r="60" spans="1:21" x14ac:dyDescent="0.35">
      <c r="A60" s="5" t="s">
        <v>59</v>
      </c>
      <c r="B60">
        <v>20</v>
      </c>
      <c r="C60">
        <v>30</v>
      </c>
      <c r="D60">
        <v>31</v>
      </c>
      <c r="E60">
        <v>20</v>
      </c>
      <c r="F60">
        <v>20</v>
      </c>
      <c r="G60">
        <v>32</v>
      </c>
      <c r="H60">
        <v>20</v>
      </c>
      <c r="I60">
        <v>33</v>
      </c>
      <c r="J60">
        <v>19</v>
      </c>
      <c r="K60">
        <v>14</v>
      </c>
      <c r="L60">
        <v>16</v>
      </c>
      <c r="M60">
        <v>21</v>
      </c>
      <c r="N60">
        <v>12</v>
      </c>
      <c r="O60">
        <v>11</v>
      </c>
      <c r="P60">
        <v>20</v>
      </c>
      <c r="R60">
        <f t="shared" si="0"/>
        <v>21.266666666666666</v>
      </c>
      <c r="S60">
        <f t="shared" si="1"/>
        <v>319</v>
      </c>
      <c r="U60">
        <f t="shared" si="2"/>
        <v>0</v>
      </c>
    </row>
    <row r="61" spans="1:21" x14ac:dyDescent="0.35">
      <c r="A61" s="5" t="s">
        <v>60</v>
      </c>
      <c r="B61">
        <v>157</v>
      </c>
      <c r="C61">
        <v>119</v>
      </c>
      <c r="D61">
        <v>88</v>
      </c>
      <c r="E61">
        <v>90</v>
      </c>
      <c r="F61">
        <v>79</v>
      </c>
      <c r="G61">
        <v>109</v>
      </c>
      <c r="H61">
        <v>132</v>
      </c>
      <c r="I61">
        <v>155</v>
      </c>
      <c r="J61">
        <v>126</v>
      </c>
      <c r="K61">
        <v>135</v>
      </c>
      <c r="L61">
        <v>114</v>
      </c>
      <c r="M61">
        <v>134</v>
      </c>
      <c r="N61">
        <v>155</v>
      </c>
      <c r="O61">
        <v>113</v>
      </c>
      <c r="P61">
        <v>142</v>
      </c>
      <c r="R61">
        <f t="shared" si="0"/>
        <v>123.2</v>
      </c>
      <c r="S61">
        <f t="shared" si="1"/>
        <v>1848</v>
      </c>
      <c r="U61">
        <f t="shared" si="2"/>
        <v>0</v>
      </c>
    </row>
    <row r="62" spans="1:21" x14ac:dyDescent="0.35">
      <c r="A62" s="5" t="s">
        <v>61</v>
      </c>
      <c r="B62">
        <v>93</v>
      </c>
      <c r="C62">
        <v>93</v>
      </c>
      <c r="D62">
        <v>95</v>
      </c>
      <c r="E62">
        <v>90</v>
      </c>
      <c r="F62">
        <v>84</v>
      </c>
      <c r="G62">
        <v>82</v>
      </c>
      <c r="H62">
        <v>111</v>
      </c>
      <c r="I62">
        <v>95</v>
      </c>
      <c r="J62">
        <v>81</v>
      </c>
      <c r="K62">
        <v>102</v>
      </c>
      <c r="L62">
        <v>104</v>
      </c>
      <c r="M62">
        <v>79</v>
      </c>
      <c r="N62">
        <v>107</v>
      </c>
      <c r="O62">
        <v>89</v>
      </c>
      <c r="P62">
        <v>83</v>
      </c>
      <c r="R62">
        <f t="shared" si="0"/>
        <v>92.533333333333331</v>
      </c>
      <c r="S62">
        <f t="shared" si="1"/>
        <v>1388</v>
      </c>
      <c r="U62">
        <f t="shared" si="2"/>
        <v>0</v>
      </c>
    </row>
    <row r="63" spans="1:21" x14ac:dyDescent="0.35">
      <c r="A63" s="5" t="s">
        <v>62</v>
      </c>
      <c r="B63">
        <v>3420</v>
      </c>
      <c r="C63">
        <v>3157</v>
      </c>
      <c r="D63">
        <v>3266</v>
      </c>
      <c r="E63">
        <v>2931</v>
      </c>
      <c r="F63">
        <v>2857</v>
      </c>
      <c r="G63">
        <v>3189</v>
      </c>
      <c r="H63">
        <v>3497</v>
      </c>
      <c r="I63">
        <v>3691</v>
      </c>
      <c r="J63">
        <v>3608</v>
      </c>
      <c r="K63">
        <v>3497</v>
      </c>
      <c r="L63">
        <v>3750</v>
      </c>
      <c r="M63">
        <v>3536</v>
      </c>
      <c r="N63">
        <v>3323</v>
      </c>
      <c r="O63">
        <v>3173</v>
      </c>
      <c r="P63">
        <v>3439</v>
      </c>
      <c r="R63">
        <f t="shared" si="0"/>
        <v>3355.6</v>
      </c>
      <c r="S63">
        <f t="shared" si="1"/>
        <v>50334</v>
      </c>
      <c r="U63">
        <f t="shared" si="2"/>
        <v>0</v>
      </c>
    </row>
    <row r="64" spans="1:21" x14ac:dyDescent="0.35">
      <c r="A64" s="5" t="s">
        <v>63</v>
      </c>
      <c r="B64">
        <v>27</v>
      </c>
      <c r="C64">
        <v>17</v>
      </c>
      <c r="D64">
        <v>4</v>
      </c>
      <c r="E64">
        <v>10</v>
      </c>
      <c r="F64">
        <v>23</v>
      </c>
      <c r="G64">
        <v>16</v>
      </c>
      <c r="H64">
        <v>17</v>
      </c>
      <c r="I64">
        <v>24</v>
      </c>
      <c r="J64">
        <v>14</v>
      </c>
      <c r="K64">
        <v>4</v>
      </c>
      <c r="L64">
        <v>17</v>
      </c>
      <c r="M64">
        <v>33</v>
      </c>
      <c r="N64">
        <v>40</v>
      </c>
      <c r="O64">
        <v>16</v>
      </c>
      <c r="P64">
        <v>13</v>
      </c>
      <c r="R64">
        <f t="shared" si="0"/>
        <v>18.333333333333332</v>
      </c>
      <c r="S64">
        <f t="shared" si="1"/>
        <v>275</v>
      </c>
      <c r="U64">
        <f t="shared" si="2"/>
        <v>1</v>
      </c>
    </row>
    <row r="65" spans="1:21" x14ac:dyDescent="0.35">
      <c r="A65" s="5" t="s">
        <v>64</v>
      </c>
      <c r="B65">
        <v>137</v>
      </c>
      <c r="C65">
        <v>144</v>
      </c>
      <c r="D65">
        <v>168</v>
      </c>
      <c r="E65">
        <v>131</v>
      </c>
      <c r="F65">
        <v>149</v>
      </c>
      <c r="G65">
        <v>150</v>
      </c>
      <c r="H65">
        <v>183</v>
      </c>
      <c r="I65">
        <v>185</v>
      </c>
      <c r="J65">
        <v>172</v>
      </c>
      <c r="K65">
        <v>173</v>
      </c>
      <c r="L65">
        <v>175</v>
      </c>
      <c r="M65">
        <v>177</v>
      </c>
      <c r="N65">
        <v>154</v>
      </c>
      <c r="O65">
        <v>137</v>
      </c>
      <c r="P65">
        <v>148</v>
      </c>
      <c r="R65">
        <f t="shared" si="0"/>
        <v>158.86666666666667</v>
      </c>
      <c r="S65">
        <f t="shared" si="1"/>
        <v>2383</v>
      </c>
      <c r="U65">
        <f t="shared" si="2"/>
        <v>0</v>
      </c>
    </row>
    <row r="66" spans="1:21" x14ac:dyDescent="0.35">
      <c r="A66" s="5" t="s">
        <v>65</v>
      </c>
      <c r="B66">
        <v>2591</v>
      </c>
      <c r="C66">
        <v>2472</v>
      </c>
      <c r="D66">
        <v>2520</v>
      </c>
      <c r="E66">
        <v>2078</v>
      </c>
      <c r="F66">
        <v>2052</v>
      </c>
      <c r="G66">
        <v>2291</v>
      </c>
      <c r="H66">
        <v>2397</v>
      </c>
      <c r="I66">
        <v>2595</v>
      </c>
      <c r="J66">
        <v>2187</v>
      </c>
      <c r="K66">
        <v>2110</v>
      </c>
      <c r="L66">
        <v>2276</v>
      </c>
      <c r="M66">
        <v>2715</v>
      </c>
      <c r="N66">
        <v>2743</v>
      </c>
      <c r="O66">
        <v>2562</v>
      </c>
      <c r="P66">
        <v>2611</v>
      </c>
      <c r="R66">
        <f t="shared" si="0"/>
        <v>2413.3333333333335</v>
      </c>
      <c r="S66">
        <f t="shared" si="1"/>
        <v>36200</v>
      </c>
      <c r="U66">
        <f t="shared" si="2"/>
        <v>0</v>
      </c>
    </row>
    <row r="67" spans="1:21" x14ac:dyDescent="0.35">
      <c r="A67" s="5" t="s">
        <v>66</v>
      </c>
      <c r="B67">
        <v>43</v>
      </c>
      <c r="C67">
        <v>40</v>
      </c>
      <c r="D67">
        <v>12</v>
      </c>
      <c r="E67">
        <v>32</v>
      </c>
      <c r="F67">
        <v>45</v>
      </c>
      <c r="G67">
        <v>64</v>
      </c>
      <c r="H67">
        <v>66</v>
      </c>
      <c r="I67">
        <v>92</v>
      </c>
      <c r="J67">
        <v>63</v>
      </c>
      <c r="K67">
        <v>49</v>
      </c>
      <c r="L67">
        <v>48</v>
      </c>
      <c r="M67">
        <v>55</v>
      </c>
      <c r="N67">
        <v>62</v>
      </c>
      <c r="O67">
        <v>43</v>
      </c>
      <c r="P67">
        <v>62</v>
      </c>
      <c r="R67">
        <f t="shared" ref="R67:R71" si="3">AVERAGE(B67:P67)</f>
        <v>51.733333333333334</v>
      </c>
      <c r="S67">
        <f t="shared" ref="S67:S71" si="4">SUM(B67:P67)</f>
        <v>776</v>
      </c>
      <c r="U67">
        <f t="shared" ref="U67:U71" si="5">COUNTIF(V$3:V$14,A67)</f>
        <v>1</v>
      </c>
    </row>
    <row r="68" spans="1:21" x14ac:dyDescent="0.35">
      <c r="A68" s="5" t="s">
        <v>67</v>
      </c>
      <c r="B68">
        <v>651</v>
      </c>
      <c r="C68">
        <v>633</v>
      </c>
      <c r="D68">
        <v>660</v>
      </c>
      <c r="E68">
        <v>694</v>
      </c>
      <c r="F68">
        <v>696</v>
      </c>
      <c r="G68">
        <v>722</v>
      </c>
      <c r="H68">
        <v>674</v>
      </c>
      <c r="I68">
        <v>759</v>
      </c>
      <c r="J68">
        <v>852</v>
      </c>
      <c r="K68">
        <v>853</v>
      </c>
      <c r="L68">
        <v>803</v>
      </c>
      <c r="M68">
        <v>754</v>
      </c>
      <c r="N68">
        <v>970</v>
      </c>
      <c r="O68">
        <v>785</v>
      </c>
      <c r="P68">
        <v>851</v>
      </c>
      <c r="R68">
        <f t="shared" si="3"/>
        <v>757.13333333333333</v>
      </c>
      <c r="S68">
        <f t="shared" si="4"/>
        <v>11357</v>
      </c>
      <c r="U68">
        <f t="shared" si="5"/>
        <v>0</v>
      </c>
    </row>
    <row r="69" spans="1:21" x14ac:dyDescent="0.35">
      <c r="A69" s="5" t="s">
        <v>68</v>
      </c>
      <c r="B69">
        <v>206</v>
      </c>
      <c r="C69">
        <v>199</v>
      </c>
      <c r="D69">
        <v>164</v>
      </c>
      <c r="E69">
        <v>152</v>
      </c>
      <c r="F69">
        <v>227</v>
      </c>
      <c r="G69">
        <v>244</v>
      </c>
      <c r="H69">
        <v>283</v>
      </c>
      <c r="I69">
        <v>299</v>
      </c>
      <c r="J69">
        <v>237</v>
      </c>
      <c r="K69">
        <v>205</v>
      </c>
      <c r="L69">
        <v>394</v>
      </c>
      <c r="M69">
        <v>583</v>
      </c>
      <c r="N69">
        <v>476</v>
      </c>
      <c r="O69">
        <v>204</v>
      </c>
      <c r="P69">
        <v>215</v>
      </c>
      <c r="R69">
        <f t="shared" si="3"/>
        <v>272.53333333333336</v>
      </c>
      <c r="S69">
        <f t="shared" si="4"/>
        <v>4088</v>
      </c>
      <c r="U69">
        <f t="shared" si="5"/>
        <v>1</v>
      </c>
    </row>
    <row r="70" spans="1:21" x14ac:dyDescent="0.35">
      <c r="A70" s="5" t="s">
        <v>69</v>
      </c>
      <c r="B70">
        <v>93</v>
      </c>
      <c r="C70">
        <v>97</v>
      </c>
      <c r="D70">
        <v>86</v>
      </c>
      <c r="E70">
        <v>69</v>
      </c>
      <c r="F70">
        <v>83</v>
      </c>
      <c r="G70">
        <v>111</v>
      </c>
      <c r="H70">
        <v>130</v>
      </c>
      <c r="I70">
        <v>161</v>
      </c>
      <c r="J70">
        <v>136</v>
      </c>
      <c r="K70">
        <v>90</v>
      </c>
      <c r="L70">
        <v>181</v>
      </c>
      <c r="M70">
        <v>302</v>
      </c>
      <c r="N70">
        <v>271</v>
      </c>
      <c r="O70">
        <v>198</v>
      </c>
      <c r="P70">
        <v>180</v>
      </c>
      <c r="R70">
        <f t="shared" si="3"/>
        <v>145.86666666666667</v>
      </c>
      <c r="S70">
        <f t="shared" si="4"/>
        <v>2188</v>
      </c>
      <c r="U70">
        <f t="shared" si="5"/>
        <v>1</v>
      </c>
    </row>
    <row r="71" spans="1:21" x14ac:dyDescent="0.35">
      <c r="A71" s="5" t="s">
        <v>70</v>
      </c>
      <c r="B71">
        <v>113</v>
      </c>
      <c r="C71">
        <v>119</v>
      </c>
      <c r="D71">
        <v>112</v>
      </c>
      <c r="E71">
        <v>93</v>
      </c>
      <c r="F71">
        <v>127</v>
      </c>
      <c r="G71">
        <v>135</v>
      </c>
      <c r="H71">
        <v>107</v>
      </c>
      <c r="I71">
        <v>111</v>
      </c>
      <c r="J71">
        <v>109</v>
      </c>
      <c r="K71">
        <v>125</v>
      </c>
      <c r="L71">
        <v>128</v>
      </c>
      <c r="M71">
        <v>140</v>
      </c>
      <c r="N71">
        <v>101</v>
      </c>
      <c r="O71">
        <v>71</v>
      </c>
      <c r="P71">
        <v>74</v>
      </c>
      <c r="R71">
        <f t="shared" si="3"/>
        <v>111</v>
      </c>
      <c r="S71">
        <f t="shared" si="4"/>
        <v>1665</v>
      </c>
      <c r="U71">
        <f t="shared" si="5"/>
        <v>0</v>
      </c>
    </row>
    <row r="73" spans="1:21" x14ac:dyDescent="0.35">
      <c r="A73" s="5" t="s">
        <v>71</v>
      </c>
      <c r="B73" s="1">
        <f>SUM(B2:B71)</f>
        <v>34618</v>
      </c>
      <c r="C73" s="1">
        <f t="shared" ref="C73:M73" si="6">SUM(C2:C71)</f>
        <v>32919</v>
      </c>
      <c r="D73" s="1">
        <f t="shared" si="6"/>
        <v>32469</v>
      </c>
      <c r="E73" s="1">
        <f t="shared" si="6"/>
        <v>28281</v>
      </c>
      <c r="F73" s="1">
        <f t="shared" si="6"/>
        <v>28915</v>
      </c>
      <c r="G73" s="1">
        <f t="shared" si="6"/>
        <v>31860</v>
      </c>
      <c r="H73" s="1">
        <f t="shared" si="6"/>
        <v>33579</v>
      </c>
      <c r="I73" s="1">
        <f t="shared" si="6"/>
        <v>36591</v>
      </c>
      <c r="J73" s="1">
        <f t="shared" si="6"/>
        <v>35531</v>
      </c>
      <c r="K73" s="1">
        <f t="shared" si="6"/>
        <v>32272</v>
      </c>
      <c r="L73" s="1">
        <f t="shared" si="6"/>
        <v>35321</v>
      </c>
      <c r="M73" s="1">
        <f t="shared" si="6"/>
        <v>40499</v>
      </c>
      <c r="N73" s="1">
        <v>41456</v>
      </c>
      <c r="O73" s="1">
        <f>SUM(O2:O71)</f>
        <v>37398</v>
      </c>
      <c r="P73" s="1">
        <v>41457</v>
      </c>
      <c r="R73">
        <f t="shared" ref="R73" si="7">AVERAGE(A73:N73)</f>
        <v>34177.769230769234</v>
      </c>
      <c r="S73">
        <f t="shared" ref="S73" si="8">SUM(C73:P73)</f>
        <v>488548</v>
      </c>
    </row>
    <row r="74" spans="1:21" x14ac:dyDescent="0.35">
      <c r="A74" s="5" t="s">
        <v>122</v>
      </c>
      <c r="B74">
        <f>AVERAGE(B2:B71)</f>
        <v>494.54285714285714</v>
      </c>
      <c r="C74">
        <f t="shared" ref="C74:S74" si="9">AVERAGE(C2:C71)</f>
        <v>470.27142857142854</v>
      </c>
      <c r="D74">
        <f t="shared" si="9"/>
        <v>463.84285714285716</v>
      </c>
      <c r="E74">
        <f t="shared" si="9"/>
        <v>404.01428571428573</v>
      </c>
      <c r="F74">
        <f t="shared" si="9"/>
        <v>413.07142857142856</v>
      </c>
      <c r="G74">
        <f t="shared" si="9"/>
        <v>455.14285714285717</v>
      </c>
      <c r="H74">
        <f t="shared" si="9"/>
        <v>479.7</v>
      </c>
      <c r="I74">
        <f t="shared" si="9"/>
        <v>522.7285714285714</v>
      </c>
      <c r="J74">
        <f t="shared" si="9"/>
        <v>507.58571428571429</v>
      </c>
      <c r="K74">
        <f t="shared" si="9"/>
        <v>461.02857142857141</v>
      </c>
      <c r="L74">
        <f t="shared" si="9"/>
        <v>504.58571428571429</v>
      </c>
      <c r="M74">
        <f t="shared" si="9"/>
        <v>578.55714285714282</v>
      </c>
      <c r="N74">
        <f t="shared" si="9"/>
        <v>592.2285714285714</v>
      </c>
      <c r="O74">
        <f t="shared" si="9"/>
        <v>534.25714285714287</v>
      </c>
      <c r="P74">
        <f t="shared" si="9"/>
        <v>539.34285714285716</v>
      </c>
      <c r="R74">
        <f t="shared" si="9"/>
        <v>494.72666666666646</v>
      </c>
      <c r="S74">
        <f t="shared" si="9"/>
        <v>7420.9</v>
      </c>
    </row>
  </sheetData>
  <sortState xmlns:xlrd2="http://schemas.microsoft.com/office/spreadsheetml/2017/richdata2" ref="A2:S71">
    <sortCondition ref="A2:A71"/>
  </sortState>
  <conditionalFormatting sqref="S1:S71">
    <cfRule type="top10" dxfId="5" priority="1" rank="15"/>
  </conditionalFormatting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5005D-54D3-4295-B655-92E556F10BBC}">
  <dimension ref="A1:V74"/>
  <sheetViews>
    <sheetView topLeftCell="A36" workbookViewId="0">
      <pane xSplit="1" topLeftCell="L1" activePane="topRight" state="frozen"/>
      <selection pane="topRight" activeCell="O60" sqref="O60:P60"/>
    </sheetView>
  </sheetViews>
  <sheetFormatPr defaultColWidth="8.90625" defaultRowHeight="14.5" x14ac:dyDescent="0.35"/>
  <cols>
    <col min="1" max="1" width="12.453125" style="5" bestFit="1" customWidth="1"/>
  </cols>
  <sheetData>
    <row r="1" spans="1:22" x14ac:dyDescent="0.35">
      <c r="A1" s="5" t="s">
        <v>113</v>
      </c>
      <c r="B1" s="9">
        <v>2007</v>
      </c>
      <c r="C1" s="9">
        <v>2008</v>
      </c>
      <c r="D1" s="9">
        <v>2009</v>
      </c>
      <c r="E1" s="9">
        <v>2010</v>
      </c>
      <c r="F1" s="9">
        <v>2011</v>
      </c>
      <c r="G1" s="9">
        <v>2012</v>
      </c>
      <c r="H1" s="9">
        <v>2013</v>
      </c>
      <c r="I1" s="9">
        <v>2014</v>
      </c>
      <c r="J1" s="9">
        <v>2015</v>
      </c>
      <c r="K1" s="9">
        <v>2016</v>
      </c>
      <c r="L1" s="10">
        <v>2017</v>
      </c>
      <c r="M1" s="10">
        <v>2018</v>
      </c>
      <c r="N1" s="8">
        <v>2019</v>
      </c>
      <c r="O1" s="10">
        <v>2020</v>
      </c>
      <c r="P1" s="10">
        <v>2021</v>
      </c>
      <c r="R1" t="s">
        <v>122</v>
      </c>
      <c r="S1" t="s">
        <v>71</v>
      </c>
      <c r="U1" s="5" t="s">
        <v>134</v>
      </c>
    </row>
    <row r="2" spans="1:22" x14ac:dyDescent="0.35">
      <c r="A2" s="5" t="s">
        <v>1</v>
      </c>
      <c r="B2">
        <v>7</v>
      </c>
      <c r="C2">
        <v>6</v>
      </c>
      <c r="D2">
        <v>20</v>
      </c>
      <c r="E2">
        <v>5</v>
      </c>
      <c r="F2">
        <v>17</v>
      </c>
      <c r="G2">
        <v>15</v>
      </c>
      <c r="H2">
        <v>12</v>
      </c>
      <c r="I2">
        <v>11</v>
      </c>
      <c r="J2">
        <v>14</v>
      </c>
      <c r="K2">
        <v>1</v>
      </c>
      <c r="L2">
        <v>16</v>
      </c>
      <c r="M2">
        <v>9</v>
      </c>
      <c r="N2">
        <v>15</v>
      </c>
      <c r="O2">
        <v>3</v>
      </c>
      <c r="P2">
        <v>9</v>
      </c>
      <c r="R2">
        <f>AVERAGE(B2:P2)</f>
        <v>10.666666666666666</v>
      </c>
      <c r="S2">
        <f>SUM(B2:P2)</f>
        <v>160</v>
      </c>
      <c r="U2">
        <f>COUNTIF(V$3:V$14,A2)</f>
        <v>1</v>
      </c>
    </row>
    <row r="3" spans="1:22" x14ac:dyDescent="0.35">
      <c r="A3" s="5" t="s">
        <v>2</v>
      </c>
      <c r="B3">
        <v>2</v>
      </c>
      <c r="C3">
        <v>1</v>
      </c>
      <c r="D3">
        <v>0</v>
      </c>
      <c r="E3">
        <v>1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0</v>
      </c>
      <c r="M3">
        <v>0</v>
      </c>
      <c r="N3">
        <v>6</v>
      </c>
      <c r="O3">
        <v>2</v>
      </c>
      <c r="P3">
        <v>0</v>
      </c>
      <c r="R3">
        <f t="shared" ref="R3:R66" si="0">AVERAGE(B3:P3)</f>
        <v>1.0666666666666667</v>
      </c>
      <c r="S3">
        <f t="shared" ref="S3:S66" si="1">SUM(B3:P3)</f>
        <v>16</v>
      </c>
      <c r="U3">
        <f t="shared" ref="U3:U66" si="2">COUNTIF(V$3:V$14,A3)</f>
        <v>0</v>
      </c>
      <c r="V3" s="69" t="s">
        <v>1</v>
      </c>
    </row>
    <row r="4" spans="1:22" x14ac:dyDescent="0.35">
      <c r="A4" s="5" t="s">
        <v>3</v>
      </c>
      <c r="B4">
        <v>2</v>
      </c>
      <c r="C4">
        <v>2</v>
      </c>
      <c r="D4">
        <v>2</v>
      </c>
      <c r="E4">
        <v>0</v>
      </c>
      <c r="F4">
        <v>1</v>
      </c>
      <c r="G4">
        <v>3</v>
      </c>
      <c r="H4">
        <v>3</v>
      </c>
      <c r="I4">
        <v>1</v>
      </c>
      <c r="J4">
        <v>1</v>
      </c>
      <c r="K4">
        <v>0</v>
      </c>
      <c r="L4">
        <v>0</v>
      </c>
      <c r="M4">
        <v>1</v>
      </c>
      <c r="N4">
        <v>1</v>
      </c>
      <c r="O4">
        <v>2</v>
      </c>
      <c r="P4">
        <v>1</v>
      </c>
      <c r="R4">
        <f t="shared" si="0"/>
        <v>1.3333333333333333</v>
      </c>
      <c r="S4">
        <f t="shared" si="1"/>
        <v>20</v>
      </c>
      <c r="U4">
        <f t="shared" si="2"/>
        <v>0</v>
      </c>
      <c r="V4" s="69" t="s">
        <v>9</v>
      </c>
    </row>
    <row r="5" spans="1:22" x14ac:dyDescent="0.35">
      <c r="A5" s="5" t="s">
        <v>4</v>
      </c>
      <c r="B5">
        <v>4</v>
      </c>
      <c r="C5">
        <v>4</v>
      </c>
      <c r="D5">
        <v>2</v>
      </c>
      <c r="E5">
        <v>6</v>
      </c>
      <c r="F5">
        <v>4</v>
      </c>
      <c r="G5">
        <v>4</v>
      </c>
      <c r="H5">
        <v>1</v>
      </c>
      <c r="I5">
        <v>3</v>
      </c>
      <c r="J5">
        <v>9</v>
      </c>
      <c r="K5">
        <v>6</v>
      </c>
      <c r="L5">
        <v>3</v>
      </c>
      <c r="M5">
        <v>1</v>
      </c>
      <c r="N5">
        <v>0</v>
      </c>
      <c r="O5">
        <v>10</v>
      </c>
      <c r="P5">
        <v>3</v>
      </c>
      <c r="R5">
        <f t="shared" si="0"/>
        <v>4</v>
      </c>
      <c r="S5">
        <f t="shared" si="1"/>
        <v>60</v>
      </c>
      <c r="U5">
        <f t="shared" si="2"/>
        <v>0</v>
      </c>
      <c r="V5" s="69" t="s">
        <v>16</v>
      </c>
    </row>
    <row r="6" spans="1:22" x14ac:dyDescent="0.35">
      <c r="A6" s="5" t="s">
        <v>5</v>
      </c>
      <c r="B6">
        <v>1</v>
      </c>
      <c r="C6">
        <v>0</v>
      </c>
      <c r="D6">
        <v>2</v>
      </c>
      <c r="E6">
        <v>0</v>
      </c>
      <c r="F6">
        <v>2</v>
      </c>
      <c r="G6">
        <v>1</v>
      </c>
      <c r="H6">
        <v>0</v>
      </c>
      <c r="I6">
        <v>2</v>
      </c>
      <c r="J6">
        <v>0</v>
      </c>
      <c r="K6">
        <v>1</v>
      </c>
      <c r="L6">
        <v>0</v>
      </c>
      <c r="M6">
        <v>1</v>
      </c>
      <c r="N6">
        <v>1</v>
      </c>
      <c r="O6">
        <v>0</v>
      </c>
      <c r="P6">
        <v>1</v>
      </c>
      <c r="R6">
        <f t="shared" si="0"/>
        <v>0.8</v>
      </c>
      <c r="S6">
        <f t="shared" si="1"/>
        <v>12</v>
      </c>
      <c r="U6">
        <f t="shared" si="2"/>
        <v>0</v>
      </c>
      <c r="V6" s="69" t="s">
        <v>35</v>
      </c>
    </row>
    <row r="7" spans="1:22" x14ac:dyDescent="0.35">
      <c r="A7" s="5" t="s">
        <v>6</v>
      </c>
      <c r="B7">
        <v>3</v>
      </c>
      <c r="C7">
        <v>1</v>
      </c>
      <c r="D7">
        <v>3</v>
      </c>
      <c r="E7">
        <v>0</v>
      </c>
      <c r="F7">
        <v>0</v>
      </c>
      <c r="G7">
        <v>1</v>
      </c>
      <c r="H7">
        <v>1</v>
      </c>
      <c r="I7">
        <v>5</v>
      </c>
      <c r="J7">
        <v>5</v>
      </c>
      <c r="K7">
        <v>4</v>
      </c>
      <c r="L7">
        <v>1</v>
      </c>
      <c r="M7">
        <v>0</v>
      </c>
      <c r="N7">
        <v>0</v>
      </c>
      <c r="O7">
        <v>1</v>
      </c>
      <c r="P7">
        <v>0</v>
      </c>
      <c r="R7">
        <f t="shared" si="0"/>
        <v>1.6666666666666667</v>
      </c>
      <c r="S7">
        <f t="shared" si="1"/>
        <v>25</v>
      </c>
      <c r="U7">
        <f t="shared" si="2"/>
        <v>0</v>
      </c>
      <c r="V7" s="69" t="s">
        <v>38</v>
      </c>
    </row>
    <row r="8" spans="1:22" x14ac:dyDescent="0.35">
      <c r="A8" s="5" t="s">
        <v>7</v>
      </c>
      <c r="B8">
        <v>2</v>
      </c>
      <c r="C8">
        <v>0</v>
      </c>
      <c r="D8">
        <v>0</v>
      </c>
      <c r="E8">
        <v>1</v>
      </c>
      <c r="F8">
        <v>1</v>
      </c>
      <c r="G8">
        <v>0</v>
      </c>
      <c r="H8">
        <v>4</v>
      </c>
      <c r="I8">
        <v>1</v>
      </c>
      <c r="J8">
        <v>0</v>
      </c>
      <c r="K8">
        <v>0</v>
      </c>
      <c r="L8">
        <v>4</v>
      </c>
      <c r="M8">
        <v>5</v>
      </c>
      <c r="N8">
        <v>5</v>
      </c>
      <c r="O8">
        <v>1</v>
      </c>
      <c r="P8">
        <v>1</v>
      </c>
      <c r="R8">
        <f t="shared" si="0"/>
        <v>1.6666666666666667</v>
      </c>
      <c r="S8">
        <f t="shared" si="1"/>
        <v>25</v>
      </c>
      <c r="U8">
        <f t="shared" si="2"/>
        <v>0</v>
      </c>
      <c r="V8" s="69" t="s">
        <v>41</v>
      </c>
    </row>
    <row r="9" spans="1:22" x14ac:dyDescent="0.35">
      <c r="A9" s="5" t="s">
        <v>8</v>
      </c>
      <c r="B9">
        <v>0</v>
      </c>
      <c r="C9">
        <v>1</v>
      </c>
      <c r="D9">
        <v>2</v>
      </c>
      <c r="E9">
        <v>0</v>
      </c>
      <c r="F9">
        <v>2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2</v>
      </c>
      <c r="N9">
        <v>0</v>
      </c>
      <c r="O9">
        <v>0</v>
      </c>
      <c r="P9">
        <v>0</v>
      </c>
      <c r="R9">
        <f t="shared" si="0"/>
        <v>0.53333333333333333</v>
      </c>
      <c r="S9">
        <f t="shared" si="1"/>
        <v>8</v>
      </c>
      <c r="U9">
        <f t="shared" si="2"/>
        <v>0</v>
      </c>
      <c r="V9" s="69" t="s">
        <v>47</v>
      </c>
    </row>
    <row r="10" spans="1:22" x14ac:dyDescent="0.35">
      <c r="A10" s="5" t="s">
        <v>9</v>
      </c>
      <c r="B10">
        <v>0</v>
      </c>
      <c r="C10">
        <v>2</v>
      </c>
      <c r="D10">
        <v>0</v>
      </c>
      <c r="E10">
        <v>1</v>
      </c>
      <c r="F10">
        <v>0</v>
      </c>
      <c r="G10">
        <v>0</v>
      </c>
      <c r="H10">
        <v>2</v>
      </c>
      <c r="I10">
        <v>3</v>
      </c>
      <c r="J10">
        <v>2</v>
      </c>
      <c r="K10">
        <v>0</v>
      </c>
      <c r="L10">
        <v>1</v>
      </c>
      <c r="M10">
        <v>5</v>
      </c>
      <c r="N10">
        <v>1</v>
      </c>
      <c r="O10">
        <v>2</v>
      </c>
      <c r="P10">
        <v>2</v>
      </c>
      <c r="R10">
        <f t="shared" si="0"/>
        <v>1.4</v>
      </c>
      <c r="S10">
        <f t="shared" si="1"/>
        <v>21</v>
      </c>
      <c r="U10">
        <f t="shared" si="2"/>
        <v>1</v>
      </c>
      <c r="V10" s="69" t="s">
        <v>52</v>
      </c>
    </row>
    <row r="11" spans="1:22" x14ac:dyDescent="0.35">
      <c r="A11" s="5" t="s">
        <v>10</v>
      </c>
      <c r="B11">
        <v>7</v>
      </c>
      <c r="C11">
        <v>0</v>
      </c>
      <c r="D11">
        <v>3</v>
      </c>
      <c r="E11">
        <v>2</v>
      </c>
      <c r="F11">
        <v>6</v>
      </c>
      <c r="G11">
        <v>5</v>
      </c>
      <c r="H11">
        <v>5</v>
      </c>
      <c r="I11">
        <v>5</v>
      </c>
      <c r="J11">
        <v>3</v>
      </c>
      <c r="K11">
        <v>4</v>
      </c>
      <c r="L11">
        <v>7</v>
      </c>
      <c r="M11">
        <v>3</v>
      </c>
      <c r="N11">
        <v>4</v>
      </c>
      <c r="O11">
        <v>8</v>
      </c>
      <c r="P11">
        <v>5</v>
      </c>
      <c r="R11">
        <f t="shared" si="0"/>
        <v>4.4666666666666668</v>
      </c>
      <c r="S11">
        <f t="shared" si="1"/>
        <v>67</v>
      </c>
      <c r="U11">
        <f t="shared" si="2"/>
        <v>0</v>
      </c>
      <c r="V11" s="69" t="s">
        <v>63</v>
      </c>
    </row>
    <row r="12" spans="1:22" x14ac:dyDescent="0.35">
      <c r="A12" s="5" t="s">
        <v>11</v>
      </c>
      <c r="B12">
        <v>0</v>
      </c>
      <c r="C12">
        <v>1</v>
      </c>
      <c r="D12">
        <v>1</v>
      </c>
      <c r="E12">
        <v>0</v>
      </c>
      <c r="F12">
        <v>3</v>
      </c>
      <c r="G12">
        <v>1</v>
      </c>
      <c r="H12">
        <v>0</v>
      </c>
      <c r="I12">
        <v>1</v>
      </c>
      <c r="J12">
        <v>4</v>
      </c>
      <c r="K12">
        <v>5</v>
      </c>
      <c r="L12">
        <v>1</v>
      </c>
      <c r="M12">
        <v>2</v>
      </c>
      <c r="N12">
        <v>1</v>
      </c>
      <c r="O12">
        <v>1</v>
      </c>
      <c r="P12">
        <v>4</v>
      </c>
      <c r="R12">
        <f t="shared" si="0"/>
        <v>1.6666666666666667</v>
      </c>
      <c r="S12">
        <f t="shared" si="1"/>
        <v>25</v>
      </c>
      <c r="U12">
        <f t="shared" si="2"/>
        <v>0</v>
      </c>
      <c r="V12" s="69" t="s">
        <v>66</v>
      </c>
    </row>
    <row r="13" spans="1:22" x14ac:dyDescent="0.35">
      <c r="A13" s="5" t="s">
        <v>12</v>
      </c>
      <c r="B13">
        <v>7</v>
      </c>
      <c r="C13">
        <v>0</v>
      </c>
      <c r="D13">
        <v>6</v>
      </c>
      <c r="E13">
        <v>5</v>
      </c>
      <c r="F13">
        <v>4</v>
      </c>
      <c r="G13">
        <v>4</v>
      </c>
      <c r="H13">
        <v>2</v>
      </c>
      <c r="I13">
        <v>6</v>
      </c>
      <c r="J13">
        <v>12</v>
      </c>
      <c r="K13">
        <v>3</v>
      </c>
      <c r="L13">
        <v>3</v>
      </c>
      <c r="M13">
        <v>8</v>
      </c>
      <c r="N13">
        <v>4</v>
      </c>
      <c r="O13">
        <v>3</v>
      </c>
      <c r="P13">
        <v>17</v>
      </c>
      <c r="R13">
        <f t="shared" si="0"/>
        <v>5.6</v>
      </c>
      <c r="S13">
        <f t="shared" si="1"/>
        <v>84</v>
      </c>
      <c r="U13">
        <f t="shared" si="2"/>
        <v>0</v>
      </c>
      <c r="V13" s="69" t="s">
        <v>68</v>
      </c>
    </row>
    <row r="14" spans="1:22" x14ac:dyDescent="0.35">
      <c r="A14" s="5" t="s">
        <v>13</v>
      </c>
      <c r="B14">
        <v>3</v>
      </c>
      <c r="C14">
        <v>2</v>
      </c>
      <c r="D14">
        <v>2</v>
      </c>
      <c r="E14">
        <v>0</v>
      </c>
      <c r="F14">
        <v>1</v>
      </c>
      <c r="G14">
        <v>1</v>
      </c>
      <c r="H14">
        <v>1</v>
      </c>
      <c r="I14">
        <v>8</v>
      </c>
      <c r="J14">
        <v>1</v>
      </c>
      <c r="K14">
        <v>4</v>
      </c>
      <c r="L14">
        <v>3</v>
      </c>
      <c r="M14">
        <v>1</v>
      </c>
      <c r="N14">
        <v>2</v>
      </c>
      <c r="O14">
        <v>3</v>
      </c>
      <c r="P14">
        <v>2</v>
      </c>
      <c r="R14">
        <f t="shared" si="0"/>
        <v>2.2666666666666666</v>
      </c>
      <c r="S14">
        <f t="shared" si="1"/>
        <v>34</v>
      </c>
      <c r="U14">
        <f t="shared" si="2"/>
        <v>0</v>
      </c>
      <c r="V14" s="69" t="s">
        <v>69</v>
      </c>
    </row>
    <row r="15" spans="1:22" x14ac:dyDescent="0.35">
      <c r="A15" s="5" t="s">
        <v>14</v>
      </c>
      <c r="B15">
        <v>1</v>
      </c>
      <c r="C15">
        <v>4</v>
      </c>
      <c r="D15">
        <v>2</v>
      </c>
      <c r="E15">
        <v>2</v>
      </c>
      <c r="F15">
        <v>2</v>
      </c>
      <c r="G15">
        <v>2</v>
      </c>
      <c r="H15">
        <v>4</v>
      </c>
      <c r="I15">
        <v>6</v>
      </c>
      <c r="J15">
        <v>4</v>
      </c>
      <c r="K15">
        <v>4</v>
      </c>
      <c r="L15">
        <v>2</v>
      </c>
      <c r="M15">
        <v>1</v>
      </c>
      <c r="N15">
        <v>4</v>
      </c>
      <c r="O15">
        <v>2</v>
      </c>
      <c r="P15">
        <v>8</v>
      </c>
      <c r="R15">
        <f t="shared" si="0"/>
        <v>3.2</v>
      </c>
      <c r="S15">
        <f t="shared" si="1"/>
        <v>48</v>
      </c>
      <c r="U15">
        <f t="shared" si="2"/>
        <v>0</v>
      </c>
      <c r="V15" s="5" t="s">
        <v>18</v>
      </c>
    </row>
    <row r="16" spans="1:22" x14ac:dyDescent="0.35">
      <c r="A16" s="5" t="s">
        <v>15</v>
      </c>
      <c r="B16">
        <v>0</v>
      </c>
      <c r="C16">
        <v>0</v>
      </c>
      <c r="D16">
        <v>0</v>
      </c>
      <c r="E16">
        <v>0</v>
      </c>
      <c r="F16">
        <v>2</v>
      </c>
      <c r="G16">
        <v>1</v>
      </c>
      <c r="H16">
        <v>0</v>
      </c>
      <c r="I16">
        <v>0</v>
      </c>
      <c r="J16">
        <v>1</v>
      </c>
      <c r="K16">
        <v>1</v>
      </c>
      <c r="L16">
        <v>4</v>
      </c>
      <c r="M16">
        <v>1</v>
      </c>
      <c r="N16">
        <v>0</v>
      </c>
      <c r="O16">
        <v>1</v>
      </c>
      <c r="P16">
        <v>0</v>
      </c>
      <c r="R16">
        <f t="shared" si="0"/>
        <v>0.73333333333333328</v>
      </c>
      <c r="S16">
        <f t="shared" si="1"/>
        <v>11</v>
      </c>
      <c r="U16">
        <f t="shared" si="2"/>
        <v>0</v>
      </c>
      <c r="V16" s="5" t="s">
        <v>20</v>
      </c>
    </row>
    <row r="17" spans="1:22" x14ac:dyDescent="0.35">
      <c r="A17" s="5" t="s">
        <v>16</v>
      </c>
      <c r="B17">
        <v>25</v>
      </c>
      <c r="C17">
        <v>29</v>
      </c>
      <c r="D17">
        <v>23</v>
      </c>
      <c r="E17">
        <v>36</v>
      </c>
      <c r="F17">
        <v>28</v>
      </c>
      <c r="G17">
        <v>42</v>
      </c>
      <c r="H17">
        <v>60</v>
      </c>
      <c r="I17">
        <v>49</v>
      </c>
      <c r="J17">
        <v>54</v>
      </c>
      <c r="K17">
        <v>34</v>
      </c>
      <c r="L17">
        <v>48</v>
      </c>
      <c r="M17">
        <v>54</v>
      </c>
      <c r="N17">
        <v>53</v>
      </c>
      <c r="O17">
        <v>50</v>
      </c>
      <c r="P17">
        <v>43</v>
      </c>
      <c r="R17">
        <f t="shared" si="0"/>
        <v>41.866666666666667</v>
      </c>
      <c r="S17">
        <f t="shared" si="1"/>
        <v>628</v>
      </c>
      <c r="U17">
        <f t="shared" si="2"/>
        <v>1</v>
      </c>
      <c r="V17" s="5" t="s">
        <v>21</v>
      </c>
    </row>
    <row r="18" spans="1:22" x14ac:dyDescent="0.35">
      <c r="A18" s="5" t="s">
        <v>17</v>
      </c>
      <c r="B18">
        <v>4</v>
      </c>
      <c r="C18">
        <v>1</v>
      </c>
      <c r="D18">
        <v>0</v>
      </c>
      <c r="E18">
        <v>1</v>
      </c>
      <c r="F18">
        <v>1</v>
      </c>
      <c r="G18">
        <v>1</v>
      </c>
      <c r="H18">
        <v>0</v>
      </c>
      <c r="I18">
        <v>0</v>
      </c>
      <c r="J18">
        <v>3</v>
      </c>
      <c r="K18">
        <v>1</v>
      </c>
      <c r="L18">
        <v>1</v>
      </c>
      <c r="M18">
        <v>2</v>
      </c>
      <c r="N18">
        <v>3</v>
      </c>
      <c r="O18">
        <v>0</v>
      </c>
      <c r="P18">
        <v>1</v>
      </c>
      <c r="R18">
        <f t="shared" si="0"/>
        <v>1.2666666666666666</v>
      </c>
      <c r="S18">
        <f t="shared" si="1"/>
        <v>19</v>
      </c>
      <c r="U18">
        <f t="shared" si="2"/>
        <v>0</v>
      </c>
      <c r="V18" s="5" t="s">
        <v>22</v>
      </c>
    </row>
    <row r="19" spans="1:22" x14ac:dyDescent="0.35">
      <c r="A19" s="5" t="s">
        <v>18</v>
      </c>
      <c r="B19">
        <v>1</v>
      </c>
      <c r="C19">
        <v>1</v>
      </c>
      <c r="D19">
        <v>0</v>
      </c>
      <c r="E19">
        <v>0</v>
      </c>
      <c r="F19">
        <v>1</v>
      </c>
      <c r="G19">
        <v>0</v>
      </c>
      <c r="H19">
        <v>1</v>
      </c>
      <c r="I19">
        <v>6</v>
      </c>
      <c r="J19">
        <v>2</v>
      </c>
      <c r="K19">
        <v>2</v>
      </c>
      <c r="L19">
        <v>2</v>
      </c>
      <c r="M19">
        <v>2</v>
      </c>
      <c r="N19">
        <v>1</v>
      </c>
      <c r="O19">
        <v>1</v>
      </c>
      <c r="P19">
        <v>0</v>
      </c>
      <c r="R19">
        <f t="shared" si="0"/>
        <v>1.3333333333333333</v>
      </c>
      <c r="S19">
        <f t="shared" si="1"/>
        <v>20</v>
      </c>
      <c r="U19">
        <f t="shared" si="2"/>
        <v>0</v>
      </c>
      <c r="V19" s="5" t="s">
        <v>25</v>
      </c>
    </row>
    <row r="20" spans="1:22" x14ac:dyDescent="0.35">
      <c r="A20" s="5" t="s">
        <v>19</v>
      </c>
      <c r="B20">
        <v>2</v>
      </c>
      <c r="C20">
        <v>5</v>
      </c>
      <c r="D20">
        <v>1</v>
      </c>
      <c r="E20">
        <v>1</v>
      </c>
      <c r="F20">
        <v>0</v>
      </c>
      <c r="G20">
        <v>1</v>
      </c>
      <c r="H20">
        <v>2</v>
      </c>
      <c r="I20">
        <v>2</v>
      </c>
      <c r="J20">
        <v>0</v>
      </c>
      <c r="K20">
        <v>1</v>
      </c>
      <c r="L20">
        <v>2</v>
      </c>
      <c r="M20">
        <v>0</v>
      </c>
      <c r="N20">
        <v>1</v>
      </c>
      <c r="O20">
        <v>1</v>
      </c>
      <c r="P20">
        <v>4</v>
      </c>
      <c r="R20">
        <f t="shared" si="0"/>
        <v>1.5333333333333334</v>
      </c>
      <c r="S20">
        <f t="shared" si="1"/>
        <v>23</v>
      </c>
      <c r="U20">
        <f t="shared" si="2"/>
        <v>0</v>
      </c>
      <c r="V20" s="5" t="s">
        <v>26</v>
      </c>
    </row>
    <row r="21" spans="1:22" x14ac:dyDescent="0.35">
      <c r="A21" s="5" t="s">
        <v>20</v>
      </c>
      <c r="B21">
        <v>4</v>
      </c>
      <c r="C21">
        <v>2</v>
      </c>
      <c r="D21">
        <v>6</v>
      </c>
      <c r="E21">
        <v>6</v>
      </c>
      <c r="F21">
        <v>4</v>
      </c>
      <c r="G21">
        <v>5</v>
      </c>
      <c r="H21">
        <v>11</v>
      </c>
      <c r="I21">
        <v>5</v>
      </c>
      <c r="J21">
        <v>10</v>
      </c>
      <c r="K21">
        <v>5</v>
      </c>
      <c r="L21">
        <v>3</v>
      </c>
      <c r="M21">
        <v>8</v>
      </c>
      <c r="N21">
        <v>5</v>
      </c>
      <c r="O21">
        <v>8</v>
      </c>
      <c r="P21">
        <v>15</v>
      </c>
      <c r="R21">
        <f t="shared" si="0"/>
        <v>6.4666666666666668</v>
      </c>
      <c r="S21">
        <f t="shared" si="1"/>
        <v>97</v>
      </c>
      <c r="U21">
        <f t="shared" si="2"/>
        <v>0</v>
      </c>
      <c r="V21" s="5" t="s">
        <v>28</v>
      </c>
    </row>
    <row r="22" spans="1:22" x14ac:dyDescent="0.35">
      <c r="A22" s="5" t="s">
        <v>21</v>
      </c>
      <c r="B22">
        <v>2</v>
      </c>
      <c r="C22">
        <v>0</v>
      </c>
      <c r="D22">
        <v>4</v>
      </c>
      <c r="E22">
        <v>5</v>
      </c>
      <c r="F22">
        <v>2</v>
      </c>
      <c r="G22">
        <v>0</v>
      </c>
      <c r="H22">
        <v>1</v>
      </c>
      <c r="I22">
        <v>8</v>
      </c>
      <c r="J22">
        <v>0</v>
      </c>
      <c r="K22">
        <v>1</v>
      </c>
      <c r="L22">
        <v>2</v>
      </c>
      <c r="M22">
        <v>6</v>
      </c>
      <c r="N22">
        <v>0</v>
      </c>
      <c r="O22">
        <v>2</v>
      </c>
      <c r="P22">
        <v>4</v>
      </c>
      <c r="R22">
        <f t="shared" si="0"/>
        <v>2.4666666666666668</v>
      </c>
      <c r="S22">
        <f t="shared" si="1"/>
        <v>37</v>
      </c>
      <c r="U22">
        <f t="shared" si="2"/>
        <v>0</v>
      </c>
      <c r="V22" s="5" t="s">
        <v>30</v>
      </c>
    </row>
    <row r="23" spans="1:22" x14ac:dyDescent="0.35">
      <c r="A23" s="5" t="s">
        <v>22</v>
      </c>
      <c r="B23">
        <v>1</v>
      </c>
      <c r="C23">
        <v>1</v>
      </c>
      <c r="D23">
        <v>4</v>
      </c>
      <c r="E23">
        <v>1</v>
      </c>
      <c r="F23">
        <v>1</v>
      </c>
      <c r="G23">
        <v>8</v>
      </c>
      <c r="H23">
        <v>4</v>
      </c>
      <c r="I23">
        <v>4</v>
      </c>
      <c r="J23">
        <v>6</v>
      </c>
      <c r="K23">
        <v>2</v>
      </c>
      <c r="L23">
        <v>3</v>
      </c>
      <c r="M23">
        <v>4</v>
      </c>
      <c r="N23">
        <v>9</v>
      </c>
      <c r="O23">
        <v>1</v>
      </c>
      <c r="P23">
        <v>2</v>
      </c>
      <c r="R23">
        <f t="shared" si="0"/>
        <v>3.4</v>
      </c>
      <c r="S23">
        <f t="shared" si="1"/>
        <v>51</v>
      </c>
      <c r="U23">
        <f t="shared" si="2"/>
        <v>0</v>
      </c>
      <c r="V23" s="5" t="s">
        <v>35</v>
      </c>
    </row>
    <row r="24" spans="1:22" x14ac:dyDescent="0.35">
      <c r="A24" s="5" t="s">
        <v>23</v>
      </c>
      <c r="B24">
        <v>7</v>
      </c>
      <c r="C24">
        <v>9</v>
      </c>
      <c r="D24">
        <v>7</v>
      </c>
      <c r="E24">
        <v>12</v>
      </c>
      <c r="F24">
        <v>8</v>
      </c>
      <c r="G24">
        <v>9</v>
      </c>
      <c r="H24">
        <v>3</v>
      </c>
      <c r="I24">
        <v>4</v>
      </c>
      <c r="J24">
        <v>6</v>
      </c>
      <c r="K24">
        <v>5</v>
      </c>
      <c r="L24">
        <v>6</v>
      </c>
      <c r="M24">
        <v>3</v>
      </c>
      <c r="N24">
        <v>7</v>
      </c>
      <c r="O24">
        <v>5</v>
      </c>
      <c r="P24">
        <v>10</v>
      </c>
      <c r="R24">
        <f t="shared" si="0"/>
        <v>6.7333333333333334</v>
      </c>
      <c r="S24">
        <f t="shared" si="1"/>
        <v>101</v>
      </c>
      <c r="U24">
        <f t="shared" si="2"/>
        <v>0</v>
      </c>
      <c r="V24" s="5" t="s">
        <v>36</v>
      </c>
    </row>
    <row r="25" spans="1:22" x14ac:dyDescent="0.35">
      <c r="A25" s="5" t="s">
        <v>24</v>
      </c>
      <c r="B25">
        <v>12</v>
      </c>
      <c r="C25">
        <v>14</v>
      </c>
      <c r="D25">
        <v>8</v>
      </c>
      <c r="E25">
        <v>7</v>
      </c>
      <c r="F25">
        <v>3</v>
      </c>
      <c r="G25">
        <v>3</v>
      </c>
      <c r="H25">
        <v>1</v>
      </c>
      <c r="I25">
        <v>8</v>
      </c>
      <c r="J25">
        <v>4</v>
      </c>
      <c r="K25">
        <v>3</v>
      </c>
      <c r="L25">
        <v>4</v>
      </c>
      <c r="M25">
        <v>10</v>
      </c>
      <c r="N25">
        <v>5</v>
      </c>
      <c r="O25">
        <v>4</v>
      </c>
      <c r="P25">
        <v>3</v>
      </c>
      <c r="R25">
        <f t="shared" si="0"/>
        <v>5.9333333333333336</v>
      </c>
      <c r="S25">
        <f t="shared" si="1"/>
        <v>89</v>
      </c>
      <c r="U25">
        <f t="shared" si="2"/>
        <v>0</v>
      </c>
      <c r="V25" s="5" t="s">
        <v>37</v>
      </c>
    </row>
    <row r="26" spans="1:22" x14ac:dyDescent="0.35">
      <c r="A26" s="5" t="s">
        <v>25</v>
      </c>
      <c r="B26">
        <v>6</v>
      </c>
      <c r="C26">
        <v>3</v>
      </c>
      <c r="D26">
        <v>2</v>
      </c>
      <c r="E26">
        <v>3</v>
      </c>
      <c r="F26">
        <v>0</v>
      </c>
      <c r="G26">
        <v>2</v>
      </c>
      <c r="H26">
        <v>6</v>
      </c>
      <c r="I26">
        <v>7</v>
      </c>
      <c r="J26">
        <v>5</v>
      </c>
      <c r="K26">
        <v>7</v>
      </c>
      <c r="L26">
        <v>4</v>
      </c>
      <c r="M26">
        <v>0</v>
      </c>
      <c r="N26">
        <v>6</v>
      </c>
      <c r="O26">
        <v>3</v>
      </c>
      <c r="P26">
        <v>13</v>
      </c>
      <c r="R26">
        <f t="shared" si="0"/>
        <v>4.4666666666666668</v>
      </c>
      <c r="S26">
        <f t="shared" si="1"/>
        <v>67</v>
      </c>
      <c r="U26">
        <f t="shared" si="2"/>
        <v>0</v>
      </c>
      <c r="V26" s="5" t="s">
        <v>38</v>
      </c>
    </row>
    <row r="27" spans="1:22" x14ac:dyDescent="0.35">
      <c r="A27" s="5" t="s">
        <v>26</v>
      </c>
      <c r="B27">
        <v>6</v>
      </c>
      <c r="C27">
        <v>3</v>
      </c>
      <c r="D27">
        <v>7</v>
      </c>
      <c r="E27">
        <v>8</v>
      </c>
      <c r="F27">
        <v>8</v>
      </c>
      <c r="G27">
        <v>8</v>
      </c>
      <c r="H27">
        <v>12</v>
      </c>
      <c r="I27">
        <v>6</v>
      </c>
      <c r="J27">
        <v>12</v>
      </c>
      <c r="K27">
        <v>8</v>
      </c>
      <c r="L27">
        <v>9</v>
      </c>
      <c r="M27">
        <v>9</v>
      </c>
      <c r="N27">
        <v>10</v>
      </c>
      <c r="O27">
        <v>13</v>
      </c>
      <c r="P27">
        <v>17</v>
      </c>
      <c r="R27">
        <f t="shared" si="0"/>
        <v>9.0666666666666664</v>
      </c>
      <c r="S27">
        <f t="shared" si="1"/>
        <v>136</v>
      </c>
      <c r="U27">
        <f t="shared" si="2"/>
        <v>0</v>
      </c>
      <c r="V27" s="5" t="s">
        <v>39</v>
      </c>
    </row>
    <row r="28" spans="1:22" x14ac:dyDescent="0.35">
      <c r="A28" s="5" t="s">
        <v>110</v>
      </c>
      <c r="B28">
        <v>3</v>
      </c>
      <c r="C28">
        <v>9</v>
      </c>
      <c r="D28">
        <v>6</v>
      </c>
      <c r="E28">
        <v>4</v>
      </c>
      <c r="F28">
        <v>4</v>
      </c>
      <c r="G28">
        <v>4</v>
      </c>
      <c r="H28">
        <v>14</v>
      </c>
      <c r="I28">
        <v>15</v>
      </c>
      <c r="J28">
        <v>8</v>
      </c>
      <c r="K28">
        <v>12</v>
      </c>
      <c r="L28">
        <v>14</v>
      </c>
      <c r="M28">
        <v>7</v>
      </c>
      <c r="N28">
        <v>13</v>
      </c>
      <c r="O28">
        <v>8</v>
      </c>
      <c r="P28">
        <v>5</v>
      </c>
      <c r="R28">
        <f t="shared" si="0"/>
        <v>8.4</v>
      </c>
      <c r="S28">
        <f t="shared" si="1"/>
        <v>126</v>
      </c>
      <c r="U28">
        <f t="shared" si="2"/>
        <v>0</v>
      </c>
      <c r="V28" s="5" t="s">
        <v>40</v>
      </c>
    </row>
    <row r="29" spans="1:22" x14ac:dyDescent="0.35">
      <c r="A29" s="5" t="s">
        <v>28</v>
      </c>
      <c r="B29">
        <v>3</v>
      </c>
      <c r="C29">
        <v>0</v>
      </c>
      <c r="D29">
        <v>1</v>
      </c>
      <c r="E29">
        <v>1</v>
      </c>
      <c r="F29">
        <v>5</v>
      </c>
      <c r="G29">
        <v>2</v>
      </c>
      <c r="H29">
        <v>2</v>
      </c>
      <c r="I29">
        <v>10</v>
      </c>
      <c r="J29">
        <v>3</v>
      </c>
      <c r="K29">
        <v>0</v>
      </c>
      <c r="L29">
        <v>0</v>
      </c>
      <c r="M29">
        <v>0</v>
      </c>
      <c r="N29">
        <v>1</v>
      </c>
      <c r="O29">
        <v>0</v>
      </c>
      <c r="P29">
        <v>1</v>
      </c>
      <c r="R29">
        <f t="shared" si="0"/>
        <v>1.9333333333333333</v>
      </c>
      <c r="S29">
        <f t="shared" si="1"/>
        <v>29</v>
      </c>
      <c r="U29">
        <f t="shared" si="2"/>
        <v>0</v>
      </c>
      <c r="V29" s="5" t="s">
        <v>41</v>
      </c>
    </row>
    <row r="30" spans="1:22" x14ac:dyDescent="0.35">
      <c r="A30" s="5" t="s">
        <v>29</v>
      </c>
      <c r="B30">
        <v>1</v>
      </c>
      <c r="C30">
        <v>0</v>
      </c>
      <c r="D30">
        <v>1</v>
      </c>
      <c r="E30">
        <v>3</v>
      </c>
      <c r="F30">
        <v>0</v>
      </c>
      <c r="G30">
        <v>1</v>
      </c>
      <c r="H30">
        <v>3</v>
      </c>
      <c r="I30">
        <v>2</v>
      </c>
      <c r="J30">
        <v>0</v>
      </c>
      <c r="K30">
        <v>0</v>
      </c>
      <c r="L30">
        <v>3</v>
      </c>
      <c r="M30">
        <v>0</v>
      </c>
      <c r="N30">
        <v>3</v>
      </c>
      <c r="O30">
        <v>0</v>
      </c>
      <c r="P30">
        <v>0</v>
      </c>
      <c r="R30">
        <f t="shared" si="0"/>
        <v>1.1333333333333333</v>
      </c>
      <c r="S30">
        <f t="shared" si="1"/>
        <v>17</v>
      </c>
      <c r="U30">
        <f t="shared" si="2"/>
        <v>0</v>
      </c>
      <c r="V30" s="5" t="s">
        <v>42</v>
      </c>
    </row>
    <row r="31" spans="1:22" x14ac:dyDescent="0.35">
      <c r="A31" s="5" t="s">
        <v>30</v>
      </c>
      <c r="B31">
        <v>1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1</v>
      </c>
      <c r="R31">
        <f t="shared" si="0"/>
        <v>0.33333333333333331</v>
      </c>
      <c r="S31">
        <f t="shared" si="1"/>
        <v>5</v>
      </c>
      <c r="U31">
        <f t="shared" si="2"/>
        <v>0</v>
      </c>
      <c r="V31" s="5" t="s">
        <v>45</v>
      </c>
    </row>
    <row r="32" spans="1:22" x14ac:dyDescent="0.35">
      <c r="A32" s="5" t="s">
        <v>31</v>
      </c>
      <c r="B32">
        <v>4</v>
      </c>
      <c r="C32">
        <v>1</v>
      </c>
      <c r="D32">
        <v>0</v>
      </c>
      <c r="E32">
        <v>1</v>
      </c>
      <c r="F32">
        <v>6</v>
      </c>
      <c r="G32">
        <v>2</v>
      </c>
      <c r="H32">
        <v>4</v>
      </c>
      <c r="I32">
        <v>0</v>
      </c>
      <c r="J32">
        <v>9</v>
      </c>
      <c r="K32">
        <v>12</v>
      </c>
      <c r="L32">
        <v>7</v>
      </c>
      <c r="M32">
        <v>9</v>
      </c>
      <c r="N32">
        <v>4</v>
      </c>
      <c r="O32">
        <v>7</v>
      </c>
      <c r="P32">
        <v>5</v>
      </c>
      <c r="R32">
        <f t="shared" si="0"/>
        <v>4.7333333333333334</v>
      </c>
      <c r="S32">
        <f t="shared" si="1"/>
        <v>71</v>
      </c>
      <c r="U32">
        <f t="shared" si="2"/>
        <v>0</v>
      </c>
      <c r="V32" s="5" t="s">
        <v>47</v>
      </c>
    </row>
    <row r="33" spans="1:22" x14ac:dyDescent="0.35">
      <c r="A33" s="5" t="s">
        <v>32</v>
      </c>
      <c r="B33">
        <v>0</v>
      </c>
      <c r="C33">
        <v>0</v>
      </c>
      <c r="D33">
        <v>2</v>
      </c>
      <c r="E33">
        <v>1</v>
      </c>
      <c r="F33">
        <v>0</v>
      </c>
      <c r="G33">
        <v>1</v>
      </c>
      <c r="H33">
        <v>0</v>
      </c>
      <c r="I33">
        <v>0</v>
      </c>
      <c r="J33">
        <v>1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R33">
        <f t="shared" si="0"/>
        <v>0.4</v>
      </c>
      <c r="S33">
        <f t="shared" si="1"/>
        <v>6</v>
      </c>
      <c r="U33">
        <f t="shared" si="2"/>
        <v>0</v>
      </c>
      <c r="V33" s="5" t="s">
        <v>51</v>
      </c>
    </row>
    <row r="34" spans="1:22" x14ac:dyDescent="0.35">
      <c r="A34" s="5" t="s">
        <v>33</v>
      </c>
      <c r="B34">
        <v>0</v>
      </c>
      <c r="C34">
        <v>0</v>
      </c>
      <c r="D34">
        <v>0</v>
      </c>
      <c r="E34">
        <v>2</v>
      </c>
      <c r="F34">
        <v>1</v>
      </c>
      <c r="G34">
        <v>2</v>
      </c>
      <c r="H34">
        <v>1</v>
      </c>
      <c r="I34">
        <v>1</v>
      </c>
      <c r="J34">
        <v>1</v>
      </c>
      <c r="K34">
        <v>1</v>
      </c>
      <c r="L34">
        <v>1</v>
      </c>
      <c r="M34">
        <v>0</v>
      </c>
      <c r="N34">
        <v>0</v>
      </c>
      <c r="O34">
        <v>4</v>
      </c>
      <c r="P34">
        <v>2</v>
      </c>
      <c r="R34">
        <f t="shared" si="0"/>
        <v>1.0666666666666667</v>
      </c>
      <c r="S34">
        <f t="shared" si="1"/>
        <v>16</v>
      </c>
      <c r="U34">
        <f t="shared" si="2"/>
        <v>0</v>
      </c>
      <c r="V34" s="5" t="s">
        <v>52</v>
      </c>
    </row>
    <row r="35" spans="1:22" x14ac:dyDescent="0.35">
      <c r="A35" s="5" t="s">
        <v>34</v>
      </c>
      <c r="B35">
        <v>6</v>
      </c>
      <c r="C35">
        <v>0</v>
      </c>
      <c r="D35">
        <v>7</v>
      </c>
      <c r="E35">
        <v>1</v>
      </c>
      <c r="F35">
        <v>5</v>
      </c>
      <c r="G35">
        <v>1</v>
      </c>
      <c r="H35">
        <v>8</v>
      </c>
      <c r="I35">
        <v>4</v>
      </c>
      <c r="J35">
        <v>4</v>
      </c>
      <c r="K35">
        <v>4</v>
      </c>
      <c r="L35">
        <v>2</v>
      </c>
      <c r="M35">
        <v>7</v>
      </c>
      <c r="N35">
        <v>0</v>
      </c>
      <c r="O35">
        <v>2</v>
      </c>
      <c r="P35">
        <v>5</v>
      </c>
      <c r="R35">
        <f t="shared" si="0"/>
        <v>3.7333333333333334</v>
      </c>
      <c r="S35">
        <f t="shared" si="1"/>
        <v>56</v>
      </c>
      <c r="U35">
        <f t="shared" si="2"/>
        <v>0</v>
      </c>
      <c r="V35" s="5" t="s">
        <v>54</v>
      </c>
    </row>
    <row r="36" spans="1:22" x14ac:dyDescent="0.35">
      <c r="A36" s="5" t="s">
        <v>35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2</v>
      </c>
      <c r="J36">
        <v>2</v>
      </c>
      <c r="K36">
        <v>3</v>
      </c>
      <c r="L36">
        <v>1</v>
      </c>
      <c r="M36">
        <v>5</v>
      </c>
      <c r="N36">
        <v>3</v>
      </c>
      <c r="O36">
        <v>1</v>
      </c>
      <c r="P36">
        <v>2</v>
      </c>
      <c r="R36">
        <f t="shared" si="0"/>
        <v>1.3333333333333333</v>
      </c>
      <c r="S36">
        <f t="shared" si="1"/>
        <v>20</v>
      </c>
      <c r="U36">
        <f t="shared" si="2"/>
        <v>1</v>
      </c>
      <c r="V36" s="5" t="s">
        <v>55</v>
      </c>
    </row>
    <row r="37" spans="1:22" x14ac:dyDescent="0.35">
      <c r="A37" s="5" t="s">
        <v>36</v>
      </c>
      <c r="B37">
        <v>21</v>
      </c>
      <c r="C37">
        <v>45</v>
      </c>
      <c r="D37">
        <v>37</v>
      </c>
      <c r="E37">
        <v>39</v>
      </c>
      <c r="F37">
        <v>38</v>
      </c>
      <c r="G37">
        <v>3</v>
      </c>
      <c r="H37">
        <v>32</v>
      </c>
      <c r="I37">
        <v>42</v>
      </c>
      <c r="J37">
        <v>40</v>
      </c>
      <c r="K37">
        <v>43</v>
      </c>
      <c r="L37">
        <v>42</v>
      </c>
      <c r="M37">
        <v>24</v>
      </c>
      <c r="N37">
        <v>62</v>
      </c>
      <c r="O37">
        <v>39</v>
      </c>
      <c r="P37">
        <v>63</v>
      </c>
      <c r="R37">
        <f t="shared" si="0"/>
        <v>38</v>
      </c>
      <c r="S37">
        <f t="shared" si="1"/>
        <v>570</v>
      </c>
      <c r="U37">
        <f t="shared" si="2"/>
        <v>0</v>
      </c>
      <c r="V37" s="5" t="s">
        <v>56</v>
      </c>
    </row>
    <row r="38" spans="1:22" x14ac:dyDescent="0.35">
      <c r="A38" s="5" t="s">
        <v>37</v>
      </c>
      <c r="B38">
        <v>2</v>
      </c>
      <c r="C38">
        <v>7</v>
      </c>
      <c r="D38">
        <v>3</v>
      </c>
      <c r="E38">
        <v>0</v>
      </c>
      <c r="F38">
        <v>2</v>
      </c>
      <c r="G38">
        <v>3</v>
      </c>
      <c r="H38">
        <v>1</v>
      </c>
      <c r="I38">
        <v>0</v>
      </c>
      <c r="J38">
        <v>6</v>
      </c>
      <c r="K38">
        <v>4</v>
      </c>
      <c r="L38">
        <v>4</v>
      </c>
      <c r="M38">
        <v>3</v>
      </c>
      <c r="N38">
        <v>0</v>
      </c>
      <c r="O38">
        <v>1</v>
      </c>
      <c r="P38">
        <v>2</v>
      </c>
      <c r="R38">
        <f t="shared" si="0"/>
        <v>2.5333333333333332</v>
      </c>
      <c r="S38">
        <f t="shared" si="1"/>
        <v>38</v>
      </c>
      <c r="U38">
        <f t="shared" si="2"/>
        <v>0</v>
      </c>
      <c r="V38" s="5" t="s">
        <v>58</v>
      </c>
    </row>
    <row r="39" spans="1:22" x14ac:dyDescent="0.35">
      <c r="A39" s="5" t="s">
        <v>38</v>
      </c>
      <c r="B39">
        <v>0</v>
      </c>
      <c r="C39">
        <v>3</v>
      </c>
      <c r="D39">
        <v>4</v>
      </c>
      <c r="E39">
        <v>1</v>
      </c>
      <c r="F39">
        <v>5</v>
      </c>
      <c r="G39">
        <v>7</v>
      </c>
      <c r="H39">
        <v>3</v>
      </c>
      <c r="I39">
        <v>9</v>
      </c>
      <c r="J39">
        <v>11</v>
      </c>
      <c r="K39">
        <v>6</v>
      </c>
      <c r="L39">
        <v>5</v>
      </c>
      <c r="M39">
        <v>8</v>
      </c>
      <c r="N39">
        <v>11</v>
      </c>
      <c r="O39">
        <v>6</v>
      </c>
      <c r="P39">
        <v>12</v>
      </c>
      <c r="R39">
        <f t="shared" si="0"/>
        <v>6.0666666666666664</v>
      </c>
      <c r="S39">
        <f t="shared" si="1"/>
        <v>91</v>
      </c>
      <c r="U39">
        <f t="shared" si="2"/>
        <v>1</v>
      </c>
      <c r="V39" s="5" t="s">
        <v>60</v>
      </c>
    </row>
    <row r="40" spans="1:22" x14ac:dyDescent="0.35">
      <c r="A40" s="5" t="s">
        <v>39</v>
      </c>
      <c r="B40">
        <v>0</v>
      </c>
      <c r="C40">
        <v>1</v>
      </c>
      <c r="D40">
        <v>3</v>
      </c>
      <c r="E40">
        <v>1</v>
      </c>
      <c r="F40">
        <v>1</v>
      </c>
      <c r="G40">
        <v>0</v>
      </c>
      <c r="H40">
        <v>0</v>
      </c>
      <c r="I40">
        <v>9</v>
      </c>
      <c r="J40">
        <v>4</v>
      </c>
      <c r="K40">
        <v>2</v>
      </c>
      <c r="L40">
        <v>0</v>
      </c>
      <c r="M40">
        <v>4</v>
      </c>
      <c r="N40">
        <v>5</v>
      </c>
      <c r="O40">
        <v>3</v>
      </c>
      <c r="P40">
        <v>1</v>
      </c>
      <c r="R40">
        <f t="shared" si="0"/>
        <v>2.2666666666666666</v>
      </c>
      <c r="S40">
        <f t="shared" si="1"/>
        <v>34</v>
      </c>
      <c r="U40">
        <f t="shared" si="2"/>
        <v>0</v>
      </c>
      <c r="V40" s="5" t="s">
        <v>62</v>
      </c>
    </row>
    <row r="41" spans="1:22" x14ac:dyDescent="0.35">
      <c r="A41" s="5" t="s">
        <v>40</v>
      </c>
      <c r="B41">
        <v>1</v>
      </c>
      <c r="C41">
        <v>1</v>
      </c>
      <c r="D41">
        <v>2</v>
      </c>
      <c r="E41">
        <v>1</v>
      </c>
      <c r="F41">
        <v>4</v>
      </c>
      <c r="G41">
        <v>3</v>
      </c>
      <c r="H41">
        <v>1</v>
      </c>
      <c r="I41">
        <v>0</v>
      </c>
      <c r="J41">
        <v>1</v>
      </c>
      <c r="K41">
        <v>0</v>
      </c>
      <c r="L41">
        <v>1</v>
      </c>
      <c r="M41">
        <v>1</v>
      </c>
      <c r="N41">
        <v>2</v>
      </c>
      <c r="O41">
        <v>1</v>
      </c>
      <c r="P41">
        <v>2</v>
      </c>
      <c r="R41">
        <f t="shared" si="0"/>
        <v>1.4</v>
      </c>
      <c r="S41">
        <f t="shared" si="1"/>
        <v>21</v>
      </c>
      <c r="U41">
        <f t="shared" si="2"/>
        <v>0</v>
      </c>
      <c r="V41" s="5" t="s">
        <v>63</v>
      </c>
    </row>
    <row r="42" spans="1:22" x14ac:dyDescent="0.35">
      <c r="A42" s="5" t="s">
        <v>41</v>
      </c>
      <c r="B42">
        <v>25</v>
      </c>
      <c r="C42">
        <v>27</v>
      </c>
      <c r="D42">
        <v>30</v>
      </c>
      <c r="E42">
        <v>29</v>
      </c>
      <c r="F42">
        <v>23</v>
      </c>
      <c r="G42">
        <v>34</v>
      </c>
      <c r="H42">
        <v>44</v>
      </c>
      <c r="I42">
        <v>46</v>
      </c>
      <c r="J42">
        <v>33</v>
      </c>
      <c r="K42">
        <v>25</v>
      </c>
      <c r="L42">
        <v>50</v>
      </c>
      <c r="M42">
        <v>52</v>
      </c>
      <c r="N42">
        <v>41</v>
      </c>
      <c r="O42">
        <v>26</v>
      </c>
      <c r="P42">
        <v>35</v>
      </c>
      <c r="R42">
        <f t="shared" si="0"/>
        <v>34.666666666666664</v>
      </c>
      <c r="S42">
        <f t="shared" si="1"/>
        <v>520</v>
      </c>
      <c r="U42">
        <f t="shared" si="2"/>
        <v>1</v>
      </c>
      <c r="V42" s="5" t="s">
        <v>64</v>
      </c>
    </row>
    <row r="43" spans="1:22" x14ac:dyDescent="0.35">
      <c r="A43" s="5" t="s">
        <v>42</v>
      </c>
      <c r="B43">
        <v>7</v>
      </c>
      <c r="C43">
        <v>7</v>
      </c>
      <c r="D43">
        <v>1</v>
      </c>
      <c r="E43">
        <v>5</v>
      </c>
      <c r="F43">
        <v>1</v>
      </c>
      <c r="G43">
        <v>3</v>
      </c>
      <c r="H43">
        <v>1</v>
      </c>
      <c r="I43">
        <v>4</v>
      </c>
      <c r="J43">
        <v>5</v>
      </c>
      <c r="K43">
        <v>3</v>
      </c>
      <c r="L43">
        <v>5</v>
      </c>
      <c r="M43">
        <v>5</v>
      </c>
      <c r="N43">
        <v>4</v>
      </c>
      <c r="O43">
        <v>4</v>
      </c>
      <c r="P43">
        <v>4</v>
      </c>
      <c r="R43">
        <f t="shared" si="0"/>
        <v>3.9333333333333331</v>
      </c>
      <c r="S43">
        <f t="shared" si="1"/>
        <v>59</v>
      </c>
      <c r="U43">
        <f t="shared" si="2"/>
        <v>0</v>
      </c>
      <c r="V43" s="5" t="s">
        <v>65</v>
      </c>
    </row>
    <row r="44" spans="1:22" x14ac:dyDescent="0.35">
      <c r="A44" s="5" t="s">
        <v>43</v>
      </c>
      <c r="B44">
        <v>5</v>
      </c>
      <c r="C44">
        <v>7</v>
      </c>
      <c r="D44">
        <v>3</v>
      </c>
      <c r="E44">
        <v>3</v>
      </c>
      <c r="F44">
        <v>1</v>
      </c>
      <c r="G44">
        <v>3</v>
      </c>
      <c r="H44">
        <v>17</v>
      </c>
      <c r="I44">
        <v>8</v>
      </c>
      <c r="J44">
        <v>4</v>
      </c>
      <c r="K44">
        <v>6</v>
      </c>
      <c r="L44">
        <v>5</v>
      </c>
      <c r="M44">
        <v>7</v>
      </c>
      <c r="N44">
        <v>4</v>
      </c>
      <c r="O44">
        <v>5</v>
      </c>
      <c r="P44">
        <v>4</v>
      </c>
      <c r="R44">
        <f t="shared" si="0"/>
        <v>5.4666666666666668</v>
      </c>
      <c r="S44">
        <f t="shared" si="1"/>
        <v>82</v>
      </c>
      <c r="U44">
        <f t="shared" si="2"/>
        <v>0</v>
      </c>
      <c r="V44" s="5" t="s">
        <v>66</v>
      </c>
    </row>
    <row r="45" spans="1:22" x14ac:dyDescent="0.35">
      <c r="A45" s="5" t="s">
        <v>44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R45">
        <f t="shared" si="0"/>
        <v>0.26666666666666666</v>
      </c>
      <c r="S45">
        <f t="shared" si="1"/>
        <v>4</v>
      </c>
      <c r="U45">
        <f t="shared" si="2"/>
        <v>0</v>
      </c>
      <c r="V45" s="5" t="s">
        <v>68</v>
      </c>
    </row>
    <row r="46" spans="1:22" x14ac:dyDescent="0.35">
      <c r="A46" s="5" t="s">
        <v>45</v>
      </c>
      <c r="B46">
        <v>6</v>
      </c>
      <c r="C46">
        <v>10</v>
      </c>
      <c r="D46">
        <v>4</v>
      </c>
      <c r="E46">
        <v>2</v>
      </c>
      <c r="F46">
        <v>5</v>
      </c>
      <c r="G46">
        <v>9</v>
      </c>
      <c r="H46">
        <v>10</v>
      </c>
      <c r="I46">
        <v>6</v>
      </c>
      <c r="J46">
        <v>2</v>
      </c>
      <c r="K46">
        <v>10</v>
      </c>
      <c r="L46">
        <v>16</v>
      </c>
      <c r="M46">
        <v>9</v>
      </c>
      <c r="N46">
        <v>10</v>
      </c>
      <c r="O46">
        <v>5</v>
      </c>
      <c r="P46">
        <v>6</v>
      </c>
      <c r="R46">
        <f t="shared" si="0"/>
        <v>7.333333333333333</v>
      </c>
      <c r="S46">
        <f t="shared" si="1"/>
        <v>110</v>
      </c>
      <c r="U46">
        <f t="shared" si="2"/>
        <v>0</v>
      </c>
      <c r="V46" s="5" t="s">
        <v>69</v>
      </c>
    </row>
    <row r="47" spans="1:22" x14ac:dyDescent="0.35">
      <c r="A47" s="5" t="s">
        <v>46</v>
      </c>
      <c r="B47">
        <v>2</v>
      </c>
      <c r="C47">
        <v>6</v>
      </c>
      <c r="D47">
        <v>2</v>
      </c>
      <c r="E47">
        <v>2</v>
      </c>
      <c r="F47">
        <v>6</v>
      </c>
      <c r="G47">
        <v>2</v>
      </c>
      <c r="H47">
        <v>4</v>
      </c>
      <c r="I47">
        <v>9</v>
      </c>
      <c r="J47">
        <v>2</v>
      </c>
      <c r="K47">
        <v>1</v>
      </c>
      <c r="L47">
        <v>0</v>
      </c>
      <c r="M47">
        <v>2</v>
      </c>
      <c r="N47">
        <v>4</v>
      </c>
      <c r="O47">
        <v>1</v>
      </c>
      <c r="P47">
        <v>5</v>
      </c>
      <c r="R47">
        <f t="shared" si="0"/>
        <v>3.2</v>
      </c>
      <c r="S47">
        <f t="shared" si="1"/>
        <v>48</v>
      </c>
      <c r="U47">
        <f t="shared" si="2"/>
        <v>0</v>
      </c>
      <c r="V47" s="5" t="s">
        <v>70</v>
      </c>
    </row>
    <row r="48" spans="1:22" x14ac:dyDescent="0.35">
      <c r="A48" s="5" t="s">
        <v>47</v>
      </c>
      <c r="B48">
        <v>6</v>
      </c>
      <c r="C48">
        <v>5</v>
      </c>
      <c r="D48">
        <v>1</v>
      </c>
      <c r="E48">
        <v>4</v>
      </c>
      <c r="F48">
        <v>15</v>
      </c>
      <c r="G48">
        <v>5</v>
      </c>
      <c r="H48">
        <v>7</v>
      </c>
      <c r="I48">
        <v>17</v>
      </c>
      <c r="J48">
        <v>12</v>
      </c>
      <c r="K48">
        <v>9</v>
      </c>
      <c r="L48">
        <v>19</v>
      </c>
      <c r="M48">
        <v>10</v>
      </c>
      <c r="N48">
        <v>7</v>
      </c>
      <c r="O48">
        <v>4</v>
      </c>
      <c r="P48">
        <v>9</v>
      </c>
      <c r="R48">
        <f t="shared" si="0"/>
        <v>8.6666666666666661</v>
      </c>
      <c r="S48">
        <f t="shared" si="1"/>
        <v>130</v>
      </c>
      <c r="U48">
        <f t="shared" si="2"/>
        <v>1</v>
      </c>
    </row>
    <row r="49" spans="1:21" x14ac:dyDescent="0.35">
      <c r="A49" s="5" t="s">
        <v>48</v>
      </c>
      <c r="B49">
        <v>22</v>
      </c>
      <c r="C49">
        <v>22</v>
      </c>
      <c r="D49">
        <v>19</v>
      </c>
      <c r="E49">
        <v>21</v>
      </c>
      <c r="F49">
        <v>24</v>
      </c>
      <c r="G49">
        <v>32</v>
      </c>
      <c r="H49">
        <v>32</v>
      </c>
      <c r="I49">
        <v>26</v>
      </c>
      <c r="J49">
        <v>19</v>
      </c>
      <c r="K49">
        <v>29</v>
      </c>
      <c r="L49">
        <v>32</v>
      </c>
      <c r="M49">
        <v>22</v>
      </c>
      <c r="N49">
        <v>28</v>
      </c>
      <c r="O49">
        <v>21</v>
      </c>
      <c r="P49">
        <v>29</v>
      </c>
      <c r="R49">
        <f t="shared" si="0"/>
        <v>25.2</v>
      </c>
      <c r="S49">
        <f t="shared" si="1"/>
        <v>378</v>
      </c>
      <c r="U49">
        <f t="shared" si="2"/>
        <v>0</v>
      </c>
    </row>
    <row r="50" spans="1:21" x14ac:dyDescent="0.35">
      <c r="A50" s="5" t="s">
        <v>49</v>
      </c>
      <c r="B50">
        <v>3</v>
      </c>
      <c r="C50">
        <v>2</v>
      </c>
      <c r="D50">
        <v>1</v>
      </c>
      <c r="E50">
        <v>2</v>
      </c>
      <c r="F50">
        <v>0</v>
      </c>
      <c r="G50">
        <v>2</v>
      </c>
      <c r="H50">
        <v>0</v>
      </c>
      <c r="I50">
        <v>1</v>
      </c>
      <c r="J50">
        <v>1</v>
      </c>
      <c r="K50">
        <v>1</v>
      </c>
      <c r="L50">
        <v>1</v>
      </c>
      <c r="M50">
        <v>0</v>
      </c>
      <c r="N50">
        <v>2</v>
      </c>
      <c r="O50">
        <v>2</v>
      </c>
      <c r="P50">
        <v>4</v>
      </c>
      <c r="R50">
        <f t="shared" si="0"/>
        <v>1.4666666666666666</v>
      </c>
      <c r="S50">
        <f t="shared" si="1"/>
        <v>22</v>
      </c>
      <c r="U50">
        <f t="shared" si="2"/>
        <v>0</v>
      </c>
    </row>
    <row r="51" spans="1:21" x14ac:dyDescent="0.35">
      <c r="A51" s="5" t="s">
        <v>50</v>
      </c>
      <c r="B51">
        <v>15</v>
      </c>
      <c r="C51">
        <v>14</v>
      </c>
      <c r="D51">
        <v>9</v>
      </c>
      <c r="E51">
        <v>8</v>
      </c>
      <c r="F51">
        <v>14</v>
      </c>
      <c r="G51">
        <v>15</v>
      </c>
      <c r="H51">
        <v>13</v>
      </c>
      <c r="I51">
        <v>14</v>
      </c>
      <c r="J51">
        <v>14</v>
      </c>
      <c r="K51">
        <v>14</v>
      </c>
      <c r="L51">
        <v>7</v>
      </c>
      <c r="M51">
        <v>10</v>
      </c>
      <c r="N51">
        <v>16</v>
      </c>
      <c r="O51">
        <v>13</v>
      </c>
      <c r="P51">
        <v>16</v>
      </c>
      <c r="R51">
        <f t="shared" si="0"/>
        <v>12.8</v>
      </c>
      <c r="S51">
        <f t="shared" si="1"/>
        <v>192</v>
      </c>
      <c r="U51">
        <f t="shared" si="2"/>
        <v>0</v>
      </c>
    </row>
    <row r="52" spans="1:21" x14ac:dyDescent="0.35">
      <c r="A52" s="5" t="s">
        <v>51</v>
      </c>
      <c r="B52">
        <v>0</v>
      </c>
      <c r="C52">
        <v>1</v>
      </c>
      <c r="D52">
        <v>2</v>
      </c>
      <c r="E52">
        <v>0</v>
      </c>
      <c r="F52">
        <v>0</v>
      </c>
      <c r="G52">
        <v>2</v>
      </c>
      <c r="H52">
        <v>4</v>
      </c>
      <c r="I52">
        <v>5</v>
      </c>
      <c r="J52">
        <v>6</v>
      </c>
      <c r="K52">
        <v>0</v>
      </c>
      <c r="L52">
        <v>1</v>
      </c>
      <c r="M52">
        <v>4</v>
      </c>
      <c r="N52">
        <v>3</v>
      </c>
      <c r="O52">
        <v>1</v>
      </c>
      <c r="P52">
        <v>2</v>
      </c>
      <c r="R52">
        <f t="shared" si="0"/>
        <v>2.0666666666666669</v>
      </c>
      <c r="S52">
        <f t="shared" si="1"/>
        <v>31</v>
      </c>
      <c r="U52">
        <f t="shared" si="2"/>
        <v>0</v>
      </c>
    </row>
    <row r="53" spans="1:21" x14ac:dyDescent="0.35">
      <c r="A53" s="5" t="s">
        <v>52</v>
      </c>
      <c r="B53">
        <v>17</v>
      </c>
      <c r="C53">
        <v>10</v>
      </c>
      <c r="D53">
        <v>5</v>
      </c>
      <c r="E53">
        <v>7</v>
      </c>
      <c r="F53">
        <v>7</v>
      </c>
      <c r="G53">
        <v>17</v>
      </c>
      <c r="H53">
        <v>17</v>
      </c>
      <c r="I53">
        <v>12</v>
      </c>
      <c r="J53">
        <v>21</v>
      </c>
      <c r="K53">
        <v>14</v>
      </c>
      <c r="L53">
        <v>15</v>
      </c>
      <c r="M53">
        <v>30</v>
      </c>
      <c r="N53">
        <v>14</v>
      </c>
      <c r="O53">
        <v>10</v>
      </c>
      <c r="P53">
        <v>13</v>
      </c>
      <c r="R53">
        <f t="shared" si="0"/>
        <v>13.933333333333334</v>
      </c>
      <c r="S53">
        <f t="shared" si="1"/>
        <v>209</v>
      </c>
      <c r="U53">
        <f t="shared" si="2"/>
        <v>1</v>
      </c>
    </row>
    <row r="54" spans="1:21" x14ac:dyDescent="0.35">
      <c r="A54" s="5" t="s">
        <v>53</v>
      </c>
      <c r="B54">
        <v>1</v>
      </c>
      <c r="C54">
        <v>1</v>
      </c>
      <c r="D54">
        <v>6</v>
      </c>
      <c r="E54">
        <v>0</v>
      </c>
      <c r="F54">
        <v>3</v>
      </c>
      <c r="G54">
        <v>1</v>
      </c>
      <c r="H54">
        <v>1</v>
      </c>
      <c r="I54">
        <v>5</v>
      </c>
      <c r="J54">
        <v>0</v>
      </c>
      <c r="K54">
        <v>1</v>
      </c>
      <c r="L54">
        <v>4</v>
      </c>
      <c r="M54">
        <v>1</v>
      </c>
      <c r="N54">
        <v>1</v>
      </c>
      <c r="O54">
        <v>0</v>
      </c>
      <c r="P54">
        <v>0</v>
      </c>
      <c r="R54">
        <f t="shared" si="0"/>
        <v>1.6666666666666667</v>
      </c>
      <c r="S54">
        <f t="shared" si="1"/>
        <v>25</v>
      </c>
      <c r="U54">
        <f t="shared" si="2"/>
        <v>0</v>
      </c>
    </row>
    <row r="55" spans="1:21" x14ac:dyDescent="0.35">
      <c r="A55" s="5" t="s">
        <v>54</v>
      </c>
      <c r="B55">
        <v>1</v>
      </c>
      <c r="C55">
        <v>2</v>
      </c>
      <c r="D55">
        <v>11</v>
      </c>
      <c r="E55">
        <v>2</v>
      </c>
      <c r="F55">
        <v>3</v>
      </c>
      <c r="G55">
        <v>6</v>
      </c>
      <c r="H55">
        <v>1</v>
      </c>
      <c r="I55">
        <v>8</v>
      </c>
      <c r="J55">
        <v>2</v>
      </c>
      <c r="K55">
        <v>4</v>
      </c>
      <c r="L55">
        <v>1</v>
      </c>
      <c r="M55">
        <v>4</v>
      </c>
      <c r="N55">
        <v>1</v>
      </c>
      <c r="O55">
        <v>6</v>
      </c>
      <c r="P55">
        <v>5</v>
      </c>
      <c r="R55">
        <f t="shared" si="0"/>
        <v>3.8</v>
      </c>
      <c r="S55">
        <f t="shared" si="1"/>
        <v>57</v>
      </c>
      <c r="U55">
        <f t="shared" si="2"/>
        <v>0</v>
      </c>
    </row>
    <row r="56" spans="1:21" x14ac:dyDescent="0.35">
      <c r="A56" s="5" t="s">
        <v>55</v>
      </c>
      <c r="B56">
        <v>3</v>
      </c>
      <c r="C56">
        <v>0</v>
      </c>
      <c r="D56">
        <v>1</v>
      </c>
      <c r="E56">
        <v>0</v>
      </c>
      <c r="F56">
        <v>1</v>
      </c>
      <c r="G56">
        <v>1</v>
      </c>
      <c r="H56">
        <v>5</v>
      </c>
      <c r="I56">
        <v>0</v>
      </c>
      <c r="J56">
        <v>0</v>
      </c>
      <c r="K56">
        <v>0</v>
      </c>
      <c r="L56">
        <v>0</v>
      </c>
      <c r="M56">
        <v>1</v>
      </c>
      <c r="N56">
        <v>1</v>
      </c>
      <c r="O56">
        <v>0</v>
      </c>
      <c r="P56">
        <v>1</v>
      </c>
      <c r="R56">
        <f t="shared" si="0"/>
        <v>0.93333333333333335</v>
      </c>
      <c r="S56">
        <f t="shared" si="1"/>
        <v>14</v>
      </c>
      <c r="U56">
        <f t="shared" si="2"/>
        <v>0</v>
      </c>
    </row>
    <row r="57" spans="1:21" x14ac:dyDescent="0.35">
      <c r="A57" s="5" t="s">
        <v>56</v>
      </c>
      <c r="B57">
        <v>1</v>
      </c>
      <c r="C57">
        <v>6</v>
      </c>
      <c r="D57">
        <v>3</v>
      </c>
      <c r="E57">
        <v>3</v>
      </c>
      <c r="F57">
        <v>6</v>
      </c>
      <c r="G57">
        <v>5</v>
      </c>
      <c r="H57">
        <v>4</v>
      </c>
      <c r="I57">
        <v>6</v>
      </c>
      <c r="J57">
        <v>4</v>
      </c>
      <c r="K57">
        <v>1</v>
      </c>
      <c r="L57">
        <v>2</v>
      </c>
      <c r="M57">
        <v>8</v>
      </c>
      <c r="N57">
        <v>3</v>
      </c>
      <c r="O57">
        <v>6</v>
      </c>
      <c r="P57">
        <v>3</v>
      </c>
      <c r="R57">
        <f t="shared" si="0"/>
        <v>4.0666666666666664</v>
      </c>
      <c r="S57">
        <f t="shared" si="1"/>
        <v>61</v>
      </c>
      <c r="U57">
        <f t="shared" si="2"/>
        <v>0</v>
      </c>
    </row>
    <row r="58" spans="1:21" x14ac:dyDescent="0.35">
      <c r="A58" s="5" t="s">
        <v>57</v>
      </c>
      <c r="B58">
        <v>0</v>
      </c>
      <c r="C58">
        <v>4</v>
      </c>
      <c r="D58">
        <v>2</v>
      </c>
      <c r="E58">
        <v>4</v>
      </c>
      <c r="F58">
        <v>0</v>
      </c>
      <c r="G58">
        <v>5</v>
      </c>
      <c r="H58">
        <v>2</v>
      </c>
      <c r="I58">
        <v>1</v>
      </c>
      <c r="J58">
        <v>1</v>
      </c>
      <c r="K58">
        <v>0</v>
      </c>
      <c r="L58">
        <v>0</v>
      </c>
      <c r="M58">
        <v>2</v>
      </c>
      <c r="N58">
        <v>8</v>
      </c>
      <c r="O58">
        <v>5</v>
      </c>
      <c r="P58">
        <v>1</v>
      </c>
      <c r="R58">
        <f t="shared" si="0"/>
        <v>2.3333333333333335</v>
      </c>
      <c r="S58">
        <f t="shared" si="1"/>
        <v>35</v>
      </c>
      <c r="U58">
        <f t="shared" si="2"/>
        <v>0</v>
      </c>
    </row>
    <row r="59" spans="1:21" x14ac:dyDescent="0.35">
      <c r="A59" s="5" t="s">
        <v>58</v>
      </c>
      <c r="B59">
        <v>0</v>
      </c>
      <c r="C59">
        <v>1</v>
      </c>
      <c r="D59">
        <v>0</v>
      </c>
      <c r="E59">
        <v>0</v>
      </c>
      <c r="F59">
        <v>1</v>
      </c>
      <c r="G59">
        <v>0</v>
      </c>
      <c r="H59">
        <v>0</v>
      </c>
      <c r="I59">
        <v>2</v>
      </c>
      <c r="J59">
        <v>3</v>
      </c>
      <c r="K59">
        <v>0</v>
      </c>
      <c r="L59">
        <v>0</v>
      </c>
      <c r="M59">
        <v>6</v>
      </c>
      <c r="N59">
        <v>3</v>
      </c>
      <c r="O59">
        <v>0</v>
      </c>
      <c r="P59">
        <v>0</v>
      </c>
      <c r="R59">
        <f t="shared" si="0"/>
        <v>1.0666666666666667</v>
      </c>
      <c r="S59">
        <f t="shared" si="1"/>
        <v>16</v>
      </c>
      <c r="U59">
        <f t="shared" si="2"/>
        <v>0</v>
      </c>
    </row>
    <row r="60" spans="1:21" x14ac:dyDescent="0.35">
      <c r="A60" s="5" t="s">
        <v>59</v>
      </c>
      <c r="B60">
        <v>0</v>
      </c>
      <c r="C60">
        <v>2</v>
      </c>
      <c r="D60">
        <v>0</v>
      </c>
      <c r="E60">
        <v>2</v>
      </c>
      <c r="F60">
        <v>1</v>
      </c>
      <c r="G60">
        <v>1</v>
      </c>
      <c r="H60">
        <v>3</v>
      </c>
      <c r="I60">
        <v>1</v>
      </c>
      <c r="J60">
        <v>0</v>
      </c>
      <c r="K60">
        <v>0</v>
      </c>
      <c r="L60">
        <v>1</v>
      </c>
      <c r="M60">
        <v>0</v>
      </c>
      <c r="N60">
        <v>2</v>
      </c>
      <c r="O60">
        <v>0</v>
      </c>
      <c r="P60">
        <v>1</v>
      </c>
      <c r="R60">
        <f t="shared" si="0"/>
        <v>0.93333333333333335</v>
      </c>
      <c r="S60">
        <f t="shared" si="1"/>
        <v>14</v>
      </c>
      <c r="U60">
        <f t="shared" si="2"/>
        <v>0</v>
      </c>
    </row>
    <row r="61" spans="1:21" x14ac:dyDescent="0.35">
      <c r="A61" s="5" t="s">
        <v>60</v>
      </c>
      <c r="B61">
        <v>1</v>
      </c>
      <c r="C61">
        <v>4</v>
      </c>
      <c r="D61">
        <v>1</v>
      </c>
      <c r="E61">
        <v>2</v>
      </c>
      <c r="F61">
        <v>1</v>
      </c>
      <c r="G61">
        <v>7</v>
      </c>
      <c r="H61">
        <v>6</v>
      </c>
      <c r="I61">
        <v>3</v>
      </c>
      <c r="J61">
        <v>4</v>
      </c>
      <c r="K61">
        <v>3</v>
      </c>
      <c r="L61">
        <v>3</v>
      </c>
      <c r="M61">
        <v>3</v>
      </c>
      <c r="N61">
        <v>3</v>
      </c>
      <c r="O61">
        <v>2</v>
      </c>
      <c r="P61">
        <v>5</v>
      </c>
      <c r="R61">
        <f t="shared" si="0"/>
        <v>3.2</v>
      </c>
      <c r="S61">
        <f t="shared" si="1"/>
        <v>48</v>
      </c>
      <c r="U61">
        <f t="shared" si="2"/>
        <v>0</v>
      </c>
    </row>
    <row r="62" spans="1:21" x14ac:dyDescent="0.35">
      <c r="A62" s="5" t="s">
        <v>61</v>
      </c>
      <c r="B62">
        <v>0</v>
      </c>
      <c r="C62">
        <v>1</v>
      </c>
      <c r="D62">
        <v>3</v>
      </c>
      <c r="E62">
        <v>1</v>
      </c>
      <c r="F62">
        <v>2</v>
      </c>
      <c r="G62">
        <v>2</v>
      </c>
      <c r="H62">
        <v>2</v>
      </c>
      <c r="I62">
        <v>1</v>
      </c>
      <c r="J62">
        <v>1</v>
      </c>
      <c r="K62">
        <v>1</v>
      </c>
      <c r="L62">
        <v>1</v>
      </c>
      <c r="M62">
        <v>1</v>
      </c>
      <c r="N62">
        <v>0</v>
      </c>
      <c r="O62">
        <v>1</v>
      </c>
      <c r="P62">
        <v>2</v>
      </c>
      <c r="R62">
        <f t="shared" si="0"/>
        <v>1.2666666666666666</v>
      </c>
      <c r="S62">
        <f t="shared" si="1"/>
        <v>19</v>
      </c>
      <c r="U62">
        <f t="shared" si="2"/>
        <v>0</v>
      </c>
    </row>
    <row r="63" spans="1:21" x14ac:dyDescent="0.35">
      <c r="A63" s="5" t="s">
        <v>62</v>
      </c>
      <c r="B63">
        <v>17</v>
      </c>
      <c r="C63">
        <v>24</v>
      </c>
      <c r="D63">
        <v>17</v>
      </c>
      <c r="E63">
        <v>14</v>
      </c>
      <c r="F63">
        <v>16</v>
      </c>
      <c r="G63">
        <v>22</v>
      </c>
      <c r="H63">
        <v>20</v>
      </c>
      <c r="I63">
        <v>26</v>
      </c>
      <c r="J63">
        <v>29</v>
      </c>
      <c r="K63">
        <v>17</v>
      </c>
      <c r="L63">
        <v>15</v>
      </c>
      <c r="M63">
        <v>25</v>
      </c>
      <c r="N63">
        <v>13</v>
      </c>
      <c r="O63">
        <v>19</v>
      </c>
      <c r="P63">
        <v>24</v>
      </c>
      <c r="R63">
        <f t="shared" si="0"/>
        <v>19.866666666666667</v>
      </c>
      <c r="S63">
        <f t="shared" si="1"/>
        <v>298</v>
      </c>
      <c r="U63">
        <f t="shared" si="2"/>
        <v>0</v>
      </c>
    </row>
    <row r="64" spans="1:21" x14ac:dyDescent="0.35">
      <c r="A64" s="5" t="s">
        <v>63</v>
      </c>
      <c r="B64">
        <v>2</v>
      </c>
      <c r="C64">
        <v>1</v>
      </c>
      <c r="D64">
        <v>0</v>
      </c>
      <c r="E64">
        <v>1</v>
      </c>
      <c r="F64">
        <v>0</v>
      </c>
      <c r="G64">
        <v>2</v>
      </c>
      <c r="H64">
        <v>1</v>
      </c>
      <c r="I64">
        <v>1</v>
      </c>
      <c r="J64">
        <v>0</v>
      </c>
      <c r="K64">
        <v>1</v>
      </c>
      <c r="L64">
        <v>0</v>
      </c>
      <c r="M64">
        <v>0</v>
      </c>
      <c r="N64">
        <v>5</v>
      </c>
      <c r="O64">
        <v>1</v>
      </c>
      <c r="P64">
        <v>1</v>
      </c>
      <c r="R64">
        <f t="shared" si="0"/>
        <v>1.0666666666666667</v>
      </c>
      <c r="S64">
        <f t="shared" si="1"/>
        <v>16</v>
      </c>
      <c r="U64">
        <f t="shared" si="2"/>
        <v>1</v>
      </c>
    </row>
    <row r="65" spans="1:21" x14ac:dyDescent="0.35">
      <c r="A65" s="5" t="s">
        <v>64</v>
      </c>
      <c r="B65">
        <v>2</v>
      </c>
      <c r="C65">
        <v>3</v>
      </c>
      <c r="D65">
        <v>4</v>
      </c>
      <c r="E65">
        <v>6</v>
      </c>
      <c r="F65">
        <v>0</v>
      </c>
      <c r="G65">
        <v>4</v>
      </c>
      <c r="H65">
        <v>7</v>
      </c>
      <c r="I65">
        <v>3</v>
      </c>
      <c r="J65">
        <v>3</v>
      </c>
      <c r="K65">
        <v>1</v>
      </c>
      <c r="L65">
        <v>2</v>
      </c>
      <c r="M65">
        <v>6</v>
      </c>
      <c r="N65">
        <v>2</v>
      </c>
      <c r="O65">
        <v>1</v>
      </c>
      <c r="P65">
        <v>1</v>
      </c>
      <c r="R65">
        <f t="shared" si="0"/>
        <v>3</v>
      </c>
      <c r="S65">
        <f t="shared" si="1"/>
        <v>45</v>
      </c>
      <c r="U65">
        <f t="shared" si="2"/>
        <v>0</v>
      </c>
    </row>
    <row r="66" spans="1:21" x14ac:dyDescent="0.35">
      <c r="A66" s="5" t="s">
        <v>65</v>
      </c>
      <c r="B66">
        <v>11</v>
      </c>
      <c r="C66">
        <v>10</v>
      </c>
      <c r="D66">
        <v>11</v>
      </c>
      <c r="E66">
        <v>10</v>
      </c>
      <c r="F66">
        <v>8</v>
      </c>
      <c r="G66">
        <v>10</v>
      </c>
      <c r="H66">
        <v>15</v>
      </c>
      <c r="I66">
        <v>15</v>
      </c>
      <c r="J66">
        <v>17</v>
      </c>
      <c r="K66">
        <v>7</v>
      </c>
      <c r="L66">
        <v>11</v>
      </c>
      <c r="M66">
        <v>12</v>
      </c>
      <c r="N66">
        <v>7</v>
      </c>
      <c r="O66">
        <v>15</v>
      </c>
      <c r="P66">
        <v>24</v>
      </c>
      <c r="R66">
        <f t="shared" si="0"/>
        <v>12.2</v>
      </c>
      <c r="S66">
        <f t="shared" si="1"/>
        <v>183</v>
      </c>
      <c r="U66">
        <f t="shared" si="2"/>
        <v>0</v>
      </c>
    </row>
    <row r="67" spans="1:21" x14ac:dyDescent="0.35">
      <c r="A67" s="5" t="s">
        <v>66</v>
      </c>
      <c r="B67">
        <v>2</v>
      </c>
      <c r="C67">
        <v>0</v>
      </c>
      <c r="D67">
        <v>0</v>
      </c>
      <c r="E67">
        <v>0</v>
      </c>
      <c r="F67">
        <v>0</v>
      </c>
      <c r="G67">
        <v>4</v>
      </c>
      <c r="H67">
        <v>1</v>
      </c>
      <c r="I67">
        <v>8</v>
      </c>
      <c r="J67">
        <v>3</v>
      </c>
      <c r="K67">
        <v>2</v>
      </c>
      <c r="L67">
        <v>0</v>
      </c>
      <c r="M67">
        <v>2</v>
      </c>
      <c r="N67">
        <v>7</v>
      </c>
      <c r="O67">
        <v>1</v>
      </c>
      <c r="P67">
        <v>3</v>
      </c>
      <c r="R67">
        <f t="shared" ref="R67:R71" si="3">AVERAGE(B67:P67)</f>
        <v>2.2000000000000002</v>
      </c>
      <c r="S67">
        <f t="shared" ref="S67:S71" si="4">SUM(B67:P67)</f>
        <v>33</v>
      </c>
      <c r="U67">
        <f t="shared" ref="U67:U71" si="5">COUNTIF(V$3:V$14,A67)</f>
        <v>1</v>
      </c>
    </row>
    <row r="68" spans="1:21" x14ac:dyDescent="0.35">
      <c r="A68" s="5" t="s">
        <v>67</v>
      </c>
      <c r="B68">
        <v>7</v>
      </c>
      <c r="C68">
        <v>4</v>
      </c>
      <c r="D68">
        <v>5</v>
      </c>
      <c r="E68">
        <v>5</v>
      </c>
      <c r="F68">
        <v>2</v>
      </c>
      <c r="G68">
        <v>6</v>
      </c>
      <c r="H68">
        <v>8</v>
      </c>
      <c r="I68">
        <v>4</v>
      </c>
      <c r="J68">
        <v>8</v>
      </c>
      <c r="K68">
        <v>3</v>
      </c>
      <c r="L68">
        <v>1</v>
      </c>
      <c r="M68">
        <v>2</v>
      </c>
      <c r="N68">
        <v>6</v>
      </c>
      <c r="O68">
        <v>3</v>
      </c>
      <c r="P68">
        <v>15</v>
      </c>
      <c r="R68">
        <f t="shared" si="3"/>
        <v>5.2666666666666666</v>
      </c>
      <c r="S68">
        <f t="shared" si="4"/>
        <v>79</v>
      </c>
      <c r="U68">
        <f t="shared" si="5"/>
        <v>0</v>
      </c>
    </row>
    <row r="69" spans="1:21" x14ac:dyDescent="0.35">
      <c r="A69" s="5" t="s">
        <v>68</v>
      </c>
      <c r="B69">
        <v>2</v>
      </c>
      <c r="C69">
        <v>4</v>
      </c>
      <c r="D69">
        <v>3</v>
      </c>
      <c r="E69">
        <v>4</v>
      </c>
      <c r="F69">
        <v>5</v>
      </c>
      <c r="G69">
        <v>15</v>
      </c>
      <c r="H69">
        <v>6</v>
      </c>
      <c r="I69">
        <v>19</v>
      </c>
      <c r="J69">
        <v>10</v>
      </c>
      <c r="K69">
        <v>9</v>
      </c>
      <c r="L69">
        <v>12</v>
      </c>
      <c r="M69">
        <v>18</v>
      </c>
      <c r="N69">
        <v>11</v>
      </c>
      <c r="O69">
        <v>7</v>
      </c>
      <c r="P69">
        <v>10</v>
      </c>
      <c r="R69">
        <f t="shared" si="3"/>
        <v>9</v>
      </c>
      <c r="S69">
        <f t="shared" si="4"/>
        <v>135</v>
      </c>
      <c r="U69">
        <f t="shared" si="5"/>
        <v>1</v>
      </c>
    </row>
    <row r="70" spans="1:21" x14ac:dyDescent="0.35">
      <c r="A70" s="5" t="s">
        <v>69</v>
      </c>
      <c r="B70">
        <v>2</v>
      </c>
      <c r="C70">
        <v>0</v>
      </c>
      <c r="D70">
        <v>1</v>
      </c>
      <c r="E70">
        <v>5</v>
      </c>
      <c r="F70">
        <v>0</v>
      </c>
      <c r="G70">
        <v>5</v>
      </c>
      <c r="H70">
        <v>5</v>
      </c>
      <c r="I70">
        <v>4</v>
      </c>
      <c r="J70">
        <v>8</v>
      </c>
      <c r="K70">
        <v>2</v>
      </c>
      <c r="L70">
        <v>6</v>
      </c>
      <c r="M70">
        <v>19</v>
      </c>
      <c r="N70">
        <v>4</v>
      </c>
      <c r="O70">
        <v>7</v>
      </c>
      <c r="P70">
        <v>3</v>
      </c>
      <c r="R70">
        <f t="shared" si="3"/>
        <v>4.7333333333333334</v>
      </c>
      <c r="S70">
        <f t="shared" si="4"/>
        <v>71</v>
      </c>
      <c r="U70">
        <f t="shared" si="5"/>
        <v>1</v>
      </c>
    </row>
    <row r="71" spans="1:21" x14ac:dyDescent="0.35">
      <c r="A71" s="5" t="s">
        <v>70</v>
      </c>
      <c r="B71">
        <v>2</v>
      </c>
      <c r="C71">
        <v>3</v>
      </c>
      <c r="D71">
        <v>0</v>
      </c>
      <c r="E71">
        <v>2</v>
      </c>
      <c r="F71">
        <v>0</v>
      </c>
      <c r="G71">
        <v>4</v>
      </c>
      <c r="H71">
        <v>2</v>
      </c>
      <c r="I71">
        <v>4</v>
      </c>
      <c r="J71">
        <v>1</v>
      </c>
      <c r="K71">
        <v>3</v>
      </c>
      <c r="L71">
        <v>2</v>
      </c>
      <c r="M71">
        <v>4</v>
      </c>
      <c r="N71">
        <v>1</v>
      </c>
      <c r="O71">
        <v>0</v>
      </c>
      <c r="P71">
        <v>0</v>
      </c>
      <c r="R71">
        <f t="shared" si="3"/>
        <v>1.8666666666666667</v>
      </c>
      <c r="S71">
        <f t="shared" si="4"/>
        <v>28</v>
      </c>
      <c r="U71">
        <f t="shared" si="5"/>
        <v>0</v>
      </c>
    </row>
    <row r="73" spans="1:21" x14ac:dyDescent="0.35">
      <c r="A73" s="5" t="s">
        <v>71</v>
      </c>
      <c r="B73">
        <f>SUM(B2:B71)</f>
        <v>313</v>
      </c>
      <c r="C73">
        <f t="shared" ref="C73:P73" si="6">SUM(C2:C71)</f>
        <v>341</v>
      </c>
      <c r="D73">
        <f t="shared" si="6"/>
        <v>319</v>
      </c>
      <c r="E73">
        <f t="shared" si="6"/>
        <v>303</v>
      </c>
      <c r="F73">
        <f t="shared" si="6"/>
        <v>317</v>
      </c>
      <c r="G73">
        <f t="shared" si="6"/>
        <v>370</v>
      </c>
      <c r="H73">
        <f t="shared" si="6"/>
        <v>445</v>
      </c>
      <c r="I73">
        <f t="shared" si="6"/>
        <v>508</v>
      </c>
      <c r="J73">
        <f t="shared" si="6"/>
        <v>462</v>
      </c>
      <c r="K73">
        <f t="shared" si="6"/>
        <v>357</v>
      </c>
      <c r="L73">
        <f t="shared" si="6"/>
        <v>422</v>
      </c>
      <c r="M73">
        <f t="shared" si="6"/>
        <v>472</v>
      </c>
      <c r="N73">
        <f t="shared" si="6"/>
        <v>459</v>
      </c>
      <c r="O73">
        <f>SUM(O2:O71)</f>
        <v>366</v>
      </c>
      <c r="P73">
        <f t="shared" si="6"/>
        <v>492</v>
      </c>
      <c r="R73">
        <f t="shared" ref="R73" si="7">AVERAGE(A73:N73)</f>
        <v>391.38461538461536</v>
      </c>
      <c r="S73">
        <f t="shared" ref="S73" si="8">SUM(C73:P73)</f>
        <v>5633</v>
      </c>
    </row>
    <row r="74" spans="1:21" x14ac:dyDescent="0.35">
      <c r="A74" s="5" t="s">
        <v>122</v>
      </c>
      <c r="B74" s="47">
        <f>AVERAGE(B2:B71)</f>
        <v>4.4714285714285715</v>
      </c>
      <c r="C74" s="47">
        <f t="shared" ref="C74:S74" si="9">AVERAGE(C2:C71)</f>
        <v>4.871428571428571</v>
      </c>
      <c r="D74" s="47">
        <f t="shared" si="9"/>
        <v>4.5571428571428569</v>
      </c>
      <c r="E74" s="47">
        <f t="shared" si="9"/>
        <v>4.3285714285714283</v>
      </c>
      <c r="F74" s="47">
        <f t="shared" si="9"/>
        <v>4.5285714285714285</v>
      </c>
      <c r="G74" s="47">
        <f t="shared" si="9"/>
        <v>5.2857142857142856</v>
      </c>
      <c r="H74" s="47">
        <f t="shared" si="9"/>
        <v>6.3571428571428568</v>
      </c>
      <c r="I74" s="47">
        <f t="shared" si="9"/>
        <v>7.2571428571428571</v>
      </c>
      <c r="J74" s="47">
        <f t="shared" si="9"/>
        <v>6.6</v>
      </c>
      <c r="K74" s="47">
        <f t="shared" si="9"/>
        <v>5.0999999999999996</v>
      </c>
      <c r="L74" s="47">
        <f t="shared" si="9"/>
        <v>6.0285714285714285</v>
      </c>
      <c r="M74" s="47">
        <f t="shared" si="9"/>
        <v>6.7428571428571429</v>
      </c>
      <c r="N74" s="47">
        <f t="shared" si="9"/>
        <v>6.5571428571428569</v>
      </c>
      <c r="O74" s="47">
        <f t="shared" si="9"/>
        <v>5.2285714285714286</v>
      </c>
      <c r="P74" s="47">
        <f t="shared" si="9"/>
        <v>7.0285714285714285</v>
      </c>
      <c r="Q74" s="47"/>
      <c r="R74" s="47">
        <f t="shared" si="9"/>
        <v>5.6628571428571428</v>
      </c>
      <c r="S74" s="47">
        <f t="shared" si="9"/>
        <v>84.942857142857136</v>
      </c>
    </row>
  </sheetData>
  <sortState xmlns:xlrd2="http://schemas.microsoft.com/office/spreadsheetml/2017/richdata2" ref="A2:S71">
    <sortCondition ref="A2:A71"/>
  </sortState>
  <conditionalFormatting sqref="S1:S71">
    <cfRule type="top10" dxfId="4" priority="1" rank="15"/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1FC12-89AC-4D49-921C-1807940F4FAC}">
  <dimension ref="A1:V74"/>
  <sheetViews>
    <sheetView topLeftCell="A34" workbookViewId="0">
      <pane xSplit="1" topLeftCell="L1" activePane="topRight" state="frozen"/>
      <selection pane="topRight" activeCell="O60" sqref="O60:P60"/>
    </sheetView>
  </sheetViews>
  <sheetFormatPr defaultColWidth="8.90625" defaultRowHeight="14.5" x14ac:dyDescent="0.35"/>
  <cols>
    <col min="1" max="1" width="12.453125" style="5" bestFit="1" customWidth="1"/>
  </cols>
  <sheetData>
    <row r="1" spans="1:22" x14ac:dyDescent="0.35">
      <c r="A1" s="5" t="s">
        <v>114</v>
      </c>
      <c r="B1" s="9">
        <v>2007</v>
      </c>
      <c r="C1" s="9">
        <v>2008</v>
      </c>
      <c r="D1" s="9">
        <v>2009</v>
      </c>
      <c r="E1" s="9">
        <v>2010</v>
      </c>
      <c r="F1" s="9">
        <v>2011</v>
      </c>
      <c r="G1" s="9">
        <v>2012</v>
      </c>
      <c r="H1" s="9">
        <v>2013</v>
      </c>
      <c r="I1" s="9">
        <v>2014</v>
      </c>
      <c r="J1" s="9">
        <v>2015</v>
      </c>
      <c r="K1" s="9">
        <v>2016</v>
      </c>
      <c r="L1" s="10">
        <v>2017</v>
      </c>
      <c r="M1" s="10">
        <v>2018</v>
      </c>
      <c r="N1" s="10">
        <v>2019</v>
      </c>
      <c r="O1" s="10">
        <v>2020</v>
      </c>
      <c r="P1" s="10">
        <v>2021</v>
      </c>
      <c r="R1" t="s">
        <v>122</v>
      </c>
      <c r="S1" t="s">
        <v>71</v>
      </c>
      <c r="U1" s="5" t="s">
        <v>134</v>
      </c>
    </row>
    <row r="2" spans="1:22" x14ac:dyDescent="0.35">
      <c r="A2" s="5" t="s">
        <v>1</v>
      </c>
      <c r="B2">
        <v>13</v>
      </c>
      <c r="C2">
        <v>26</v>
      </c>
      <c r="D2">
        <v>16</v>
      </c>
      <c r="E2">
        <v>31</v>
      </c>
      <c r="F2">
        <v>49</v>
      </c>
      <c r="G2">
        <v>63</v>
      </c>
      <c r="H2">
        <v>54</v>
      </c>
      <c r="I2">
        <v>85</v>
      </c>
      <c r="J2">
        <v>61</v>
      </c>
      <c r="K2">
        <v>39</v>
      </c>
      <c r="L2">
        <v>50</v>
      </c>
      <c r="M2">
        <v>76</v>
      </c>
      <c r="N2">
        <v>78</v>
      </c>
      <c r="O2">
        <v>77</v>
      </c>
      <c r="P2">
        <v>64</v>
      </c>
      <c r="R2">
        <f>AVERAGE(B2:P2)</f>
        <v>52.133333333333333</v>
      </c>
      <c r="S2">
        <f>SUM(B2:P2)</f>
        <v>782</v>
      </c>
      <c r="U2">
        <f>COUNTIF(V$3:V$14,A2)</f>
        <v>1</v>
      </c>
    </row>
    <row r="3" spans="1:22" x14ac:dyDescent="0.35">
      <c r="A3" s="5" t="s">
        <v>2</v>
      </c>
      <c r="B3">
        <v>2</v>
      </c>
      <c r="C3">
        <v>2</v>
      </c>
      <c r="D3">
        <v>1</v>
      </c>
      <c r="E3">
        <v>2</v>
      </c>
      <c r="F3">
        <v>2</v>
      </c>
      <c r="G3">
        <v>6</v>
      </c>
      <c r="H3">
        <v>7</v>
      </c>
      <c r="I3">
        <v>10</v>
      </c>
      <c r="J3">
        <v>9</v>
      </c>
      <c r="K3">
        <v>11</v>
      </c>
      <c r="L3">
        <v>5</v>
      </c>
      <c r="M3">
        <v>9</v>
      </c>
      <c r="N3">
        <v>6</v>
      </c>
      <c r="O3">
        <v>3</v>
      </c>
      <c r="P3">
        <v>2</v>
      </c>
      <c r="R3">
        <f t="shared" ref="R3:R66" si="0">AVERAGE(B3:P3)</f>
        <v>5.1333333333333337</v>
      </c>
      <c r="S3">
        <f t="shared" ref="S3:S66" si="1">SUM(B3:P3)</f>
        <v>77</v>
      </c>
      <c r="U3">
        <f t="shared" ref="U3:U66" si="2">COUNTIF(V$3:V$14,A3)</f>
        <v>0</v>
      </c>
      <c r="V3" s="69" t="s">
        <v>1</v>
      </c>
    </row>
    <row r="4" spans="1:22" x14ac:dyDescent="0.35">
      <c r="A4" s="5" t="s">
        <v>3</v>
      </c>
      <c r="B4">
        <v>1</v>
      </c>
      <c r="C4">
        <v>3</v>
      </c>
      <c r="D4">
        <v>5</v>
      </c>
      <c r="E4">
        <v>2</v>
      </c>
      <c r="F4">
        <v>9</v>
      </c>
      <c r="G4">
        <v>5</v>
      </c>
      <c r="H4">
        <v>3</v>
      </c>
      <c r="I4">
        <v>8</v>
      </c>
      <c r="J4">
        <v>4</v>
      </c>
      <c r="K4">
        <v>0</v>
      </c>
      <c r="L4">
        <v>4</v>
      </c>
      <c r="M4">
        <v>4</v>
      </c>
      <c r="N4">
        <v>2</v>
      </c>
      <c r="O4">
        <v>4</v>
      </c>
      <c r="P4">
        <v>11</v>
      </c>
      <c r="R4">
        <f t="shared" si="0"/>
        <v>4.333333333333333</v>
      </c>
      <c r="S4">
        <f t="shared" si="1"/>
        <v>65</v>
      </c>
      <c r="U4">
        <f t="shared" si="2"/>
        <v>0</v>
      </c>
      <c r="V4" s="69" t="s">
        <v>9</v>
      </c>
    </row>
    <row r="5" spans="1:22" x14ac:dyDescent="0.35">
      <c r="A5" s="5" t="s">
        <v>4</v>
      </c>
      <c r="B5">
        <v>14</v>
      </c>
      <c r="C5">
        <v>18</v>
      </c>
      <c r="D5">
        <v>23</v>
      </c>
      <c r="E5">
        <v>33</v>
      </c>
      <c r="F5">
        <v>17</v>
      </c>
      <c r="G5">
        <v>16</v>
      </c>
      <c r="H5">
        <v>28</v>
      </c>
      <c r="I5">
        <v>25</v>
      </c>
      <c r="J5">
        <v>26</v>
      </c>
      <c r="K5">
        <v>28</v>
      </c>
      <c r="L5">
        <v>28</v>
      </c>
      <c r="M5">
        <v>44</v>
      </c>
      <c r="N5">
        <v>30</v>
      </c>
      <c r="O5">
        <v>57</v>
      </c>
      <c r="P5">
        <v>41</v>
      </c>
      <c r="R5">
        <f t="shared" si="0"/>
        <v>28.533333333333335</v>
      </c>
      <c r="S5">
        <f t="shared" si="1"/>
        <v>428</v>
      </c>
      <c r="U5">
        <f t="shared" si="2"/>
        <v>0</v>
      </c>
      <c r="V5" s="69" t="s">
        <v>16</v>
      </c>
    </row>
    <row r="6" spans="1:22" x14ac:dyDescent="0.35">
      <c r="A6" s="5" t="s">
        <v>5</v>
      </c>
      <c r="B6">
        <v>1</v>
      </c>
      <c r="C6">
        <v>4</v>
      </c>
      <c r="D6">
        <v>9</v>
      </c>
      <c r="E6">
        <v>3</v>
      </c>
      <c r="F6">
        <v>4</v>
      </c>
      <c r="G6">
        <v>3</v>
      </c>
      <c r="H6">
        <v>1</v>
      </c>
      <c r="I6">
        <v>2</v>
      </c>
      <c r="J6">
        <v>3</v>
      </c>
      <c r="K6">
        <v>3</v>
      </c>
      <c r="L6">
        <v>4</v>
      </c>
      <c r="M6">
        <v>6</v>
      </c>
      <c r="N6">
        <v>1</v>
      </c>
      <c r="O6">
        <v>3</v>
      </c>
      <c r="P6">
        <v>5</v>
      </c>
      <c r="R6">
        <f t="shared" si="0"/>
        <v>3.4666666666666668</v>
      </c>
      <c r="S6">
        <f t="shared" si="1"/>
        <v>52</v>
      </c>
      <c r="U6">
        <f t="shared" si="2"/>
        <v>0</v>
      </c>
      <c r="V6" s="69" t="s">
        <v>35</v>
      </c>
    </row>
    <row r="7" spans="1:22" x14ac:dyDescent="0.35">
      <c r="A7" s="5" t="s">
        <v>6</v>
      </c>
      <c r="B7">
        <v>6</v>
      </c>
      <c r="C7">
        <v>6</v>
      </c>
      <c r="D7">
        <v>4</v>
      </c>
      <c r="E7">
        <v>4</v>
      </c>
      <c r="F7">
        <v>2</v>
      </c>
      <c r="G7">
        <v>2</v>
      </c>
      <c r="H7">
        <v>3</v>
      </c>
      <c r="I7">
        <v>8</v>
      </c>
      <c r="J7">
        <v>4</v>
      </c>
      <c r="K7">
        <v>5</v>
      </c>
      <c r="L7">
        <v>6</v>
      </c>
      <c r="M7">
        <v>4</v>
      </c>
      <c r="N7">
        <v>5</v>
      </c>
      <c r="O7">
        <v>8</v>
      </c>
      <c r="P7">
        <v>5</v>
      </c>
      <c r="R7">
        <f t="shared" si="0"/>
        <v>4.8</v>
      </c>
      <c r="S7">
        <f t="shared" si="1"/>
        <v>72</v>
      </c>
      <c r="U7">
        <f t="shared" si="2"/>
        <v>0</v>
      </c>
      <c r="V7" s="69" t="s">
        <v>38</v>
      </c>
    </row>
    <row r="8" spans="1:22" x14ac:dyDescent="0.35">
      <c r="A8" s="5" t="s">
        <v>7</v>
      </c>
      <c r="B8">
        <v>1</v>
      </c>
      <c r="C8">
        <v>5</v>
      </c>
      <c r="D8">
        <v>2</v>
      </c>
      <c r="E8">
        <v>11</v>
      </c>
      <c r="F8">
        <v>8</v>
      </c>
      <c r="G8">
        <v>6</v>
      </c>
      <c r="H8">
        <v>3</v>
      </c>
      <c r="I8">
        <v>7</v>
      </c>
      <c r="J8">
        <v>8</v>
      </c>
      <c r="K8">
        <v>7</v>
      </c>
      <c r="L8">
        <v>13</v>
      </c>
      <c r="M8">
        <v>19</v>
      </c>
      <c r="N8">
        <v>17</v>
      </c>
      <c r="O8">
        <v>26</v>
      </c>
      <c r="P8">
        <v>13</v>
      </c>
      <c r="R8">
        <f t="shared" si="0"/>
        <v>9.7333333333333325</v>
      </c>
      <c r="S8">
        <f t="shared" si="1"/>
        <v>146</v>
      </c>
      <c r="U8">
        <f t="shared" si="2"/>
        <v>0</v>
      </c>
      <c r="V8" s="69" t="s">
        <v>41</v>
      </c>
    </row>
    <row r="9" spans="1:22" x14ac:dyDescent="0.35">
      <c r="A9" s="5" t="s">
        <v>8</v>
      </c>
      <c r="B9">
        <v>2</v>
      </c>
      <c r="C9">
        <v>5</v>
      </c>
      <c r="D9">
        <v>4</v>
      </c>
      <c r="E9">
        <v>4</v>
      </c>
      <c r="F9">
        <v>6</v>
      </c>
      <c r="G9">
        <v>3</v>
      </c>
      <c r="H9">
        <v>8</v>
      </c>
      <c r="I9">
        <v>5</v>
      </c>
      <c r="J9">
        <v>1</v>
      </c>
      <c r="K9">
        <v>4</v>
      </c>
      <c r="L9">
        <v>5</v>
      </c>
      <c r="M9">
        <v>4</v>
      </c>
      <c r="N9">
        <v>5</v>
      </c>
      <c r="O9">
        <v>2</v>
      </c>
      <c r="P9">
        <v>3</v>
      </c>
      <c r="R9">
        <f t="shared" si="0"/>
        <v>4.0666666666666664</v>
      </c>
      <c r="S9">
        <f t="shared" si="1"/>
        <v>61</v>
      </c>
      <c r="U9">
        <f t="shared" si="2"/>
        <v>0</v>
      </c>
      <c r="V9" s="69" t="s">
        <v>47</v>
      </c>
    </row>
    <row r="10" spans="1:22" x14ac:dyDescent="0.35">
      <c r="A10" s="5" t="s">
        <v>9</v>
      </c>
      <c r="B10">
        <v>2</v>
      </c>
      <c r="C10">
        <v>8</v>
      </c>
      <c r="D10">
        <v>5</v>
      </c>
      <c r="E10">
        <v>9</v>
      </c>
      <c r="F10">
        <v>10</v>
      </c>
      <c r="G10">
        <v>9</v>
      </c>
      <c r="H10">
        <v>18</v>
      </c>
      <c r="I10">
        <v>12</v>
      </c>
      <c r="J10">
        <v>7</v>
      </c>
      <c r="K10">
        <v>6</v>
      </c>
      <c r="L10">
        <v>13</v>
      </c>
      <c r="M10">
        <v>22</v>
      </c>
      <c r="N10">
        <v>32</v>
      </c>
      <c r="O10">
        <v>15</v>
      </c>
      <c r="P10">
        <v>15</v>
      </c>
      <c r="R10">
        <f t="shared" si="0"/>
        <v>12.2</v>
      </c>
      <c r="S10">
        <f t="shared" si="1"/>
        <v>183</v>
      </c>
      <c r="U10">
        <f t="shared" si="2"/>
        <v>1</v>
      </c>
      <c r="V10" s="69" t="s">
        <v>52</v>
      </c>
    </row>
    <row r="11" spans="1:22" x14ac:dyDescent="0.35">
      <c r="A11" s="5" t="s">
        <v>10</v>
      </c>
      <c r="B11">
        <v>17</v>
      </c>
      <c r="C11">
        <v>27</v>
      </c>
      <c r="D11">
        <v>17</v>
      </c>
      <c r="E11">
        <v>34</v>
      </c>
      <c r="F11">
        <v>48</v>
      </c>
      <c r="G11">
        <v>28</v>
      </c>
      <c r="H11">
        <v>61</v>
      </c>
      <c r="I11">
        <v>53</v>
      </c>
      <c r="J11">
        <v>41</v>
      </c>
      <c r="K11">
        <v>32</v>
      </c>
      <c r="L11">
        <v>39</v>
      </c>
      <c r="M11">
        <v>55</v>
      </c>
      <c r="N11">
        <v>62</v>
      </c>
      <c r="O11">
        <v>39</v>
      </c>
      <c r="P11">
        <v>57</v>
      </c>
      <c r="R11">
        <f t="shared" si="0"/>
        <v>40.666666666666664</v>
      </c>
      <c r="S11">
        <f t="shared" si="1"/>
        <v>610</v>
      </c>
      <c r="U11">
        <f t="shared" si="2"/>
        <v>0</v>
      </c>
      <c r="V11" s="69" t="s">
        <v>63</v>
      </c>
    </row>
    <row r="12" spans="1:22" x14ac:dyDescent="0.35">
      <c r="A12" s="5" t="s">
        <v>11</v>
      </c>
      <c r="B12">
        <v>6</v>
      </c>
      <c r="C12">
        <v>5</v>
      </c>
      <c r="D12">
        <v>6</v>
      </c>
      <c r="E12">
        <v>7</v>
      </c>
      <c r="F12">
        <v>6</v>
      </c>
      <c r="G12">
        <v>6</v>
      </c>
      <c r="H12">
        <v>4</v>
      </c>
      <c r="I12">
        <v>10</v>
      </c>
      <c r="J12">
        <v>5</v>
      </c>
      <c r="K12">
        <v>1</v>
      </c>
      <c r="L12">
        <v>5</v>
      </c>
      <c r="M12">
        <v>6</v>
      </c>
      <c r="N12">
        <v>5</v>
      </c>
      <c r="O12">
        <v>2</v>
      </c>
      <c r="P12">
        <v>4</v>
      </c>
      <c r="R12">
        <f t="shared" si="0"/>
        <v>5.2</v>
      </c>
      <c r="S12">
        <f t="shared" si="1"/>
        <v>78</v>
      </c>
      <c r="U12">
        <f t="shared" si="2"/>
        <v>0</v>
      </c>
      <c r="V12" s="69" t="s">
        <v>66</v>
      </c>
    </row>
    <row r="13" spans="1:22" x14ac:dyDescent="0.35">
      <c r="A13" s="5" t="s">
        <v>12</v>
      </c>
      <c r="B13">
        <v>18</v>
      </c>
      <c r="C13">
        <v>25</v>
      </c>
      <c r="D13">
        <v>17</v>
      </c>
      <c r="E13">
        <v>20</v>
      </c>
      <c r="F13">
        <v>17</v>
      </c>
      <c r="G13">
        <v>25</v>
      </c>
      <c r="H13">
        <v>33</v>
      </c>
      <c r="I13">
        <v>39</v>
      </c>
      <c r="J13">
        <v>46</v>
      </c>
      <c r="K13">
        <v>34</v>
      </c>
      <c r="L13">
        <v>35</v>
      </c>
      <c r="M13">
        <v>34</v>
      </c>
      <c r="N13">
        <v>49</v>
      </c>
      <c r="O13">
        <v>53</v>
      </c>
      <c r="P13">
        <v>61</v>
      </c>
      <c r="R13">
        <f t="shared" si="0"/>
        <v>33.733333333333334</v>
      </c>
      <c r="S13">
        <f t="shared" si="1"/>
        <v>506</v>
      </c>
      <c r="U13">
        <f t="shared" si="2"/>
        <v>0</v>
      </c>
      <c r="V13" s="69" t="s">
        <v>68</v>
      </c>
    </row>
    <row r="14" spans="1:22" x14ac:dyDescent="0.35">
      <c r="A14" s="5" t="s">
        <v>13</v>
      </c>
      <c r="B14">
        <v>15</v>
      </c>
      <c r="C14">
        <v>36</v>
      </c>
      <c r="D14">
        <v>31</v>
      </c>
      <c r="E14">
        <v>31</v>
      </c>
      <c r="F14">
        <v>27</v>
      </c>
      <c r="G14">
        <v>30</v>
      </c>
      <c r="H14">
        <v>33</v>
      </c>
      <c r="I14">
        <v>55</v>
      </c>
      <c r="J14">
        <v>54</v>
      </c>
      <c r="K14">
        <v>49</v>
      </c>
      <c r="L14">
        <v>45</v>
      </c>
      <c r="M14">
        <v>35</v>
      </c>
      <c r="N14">
        <v>37</v>
      </c>
      <c r="O14">
        <v>50</v>
      </c>
      <c r="P14">
        <v>36</v>
      </c>
      <c r="R14">
        <f t="shared" si="0"/>
        <v>37.6</v>
      </c>
      <c r="S14">
        <f t="shared" si="1"/>
        <v>564</v>
      </c>
      <c r="U14">
        <f t="shared" si="2"/>
        <v>0</v>
      </c>
      <c r="V14" s="69" t="s">
        <v>69</v>
      </c>
    </row>
    <row r="15" spans="1:22" x14ac:dyDescent="0.35">
      <c r="A15" s="5" t="s">
        <v>14</v>
      </c>
      <c r="B15">
        <v>11</v>
      </c>
      <c r="C15">
        <v>22</v>
      </c>
      <c r="D15">
        <v>9</v>
      </c>
      <c r="E15">
        <v>15</v>
      </c>
      <c r="F15">
        <v>15</v>
      </c>
      <c r="G15">
        <v>20</v>
      </c>
      <c r="H15">
        <v>27</v>
      </c>
      <c r="I15">
        <v>30</v>
      </c>
      <c r="J15">
        <v>14</v>
      </c>
      <c r="K15">
        <v>17</v>
      </c>
      <c r="L15">
        <v>28</v>
      </c>
      <c r="M15">
        <v>20</v>
      </c>
      <c r="N15">
        <v>42</v>
      </c>
      <c r="O15">
        <v>45</v>
      </c>
      <c r="P15">
        <v>46</v>
      </c>
      <c r="R15">
        <f t="shared" si="0"/>
        <v>24.066666666666666</v>
      </c>
      <c r="S15">
        <f t="shared" si="1"/>
        <v>361</v>
      </c>
      <c r="U15">
        <f t="shared" si="2"/>
        <v>0</v>
      </c>
      <c r="V15" s="5" t="s">
        <v>18</v>
      </c>
    </row>
    <row r="16" spans="1:22" x14ac:dyDescent="0.35">
      <c r="A16" s="5" t="s">
        <v>15</v>
      </c>
      <c r="B16">
        <v>0</v>
      </c>
      <c r="C16">
        <v>2</v>
      </c>
      <c r="D16">
        <v>3</v>
      </c>
      <c r="E16">
        <v>4</v>
      </c>
      <c r="F16">
        <v>7</v>
      </c>
      <c r="G16">
        <v>5</v>
      </c>
      <c r="H16">
        <v>1</v>
      </c>
      <c r="I16">
        <v>2</v>
      </c>
      <c r="J16">
        <v>2</v>
      </c>
      <c r="K16">
        <v>2</v>
      </c>
      <c r="L16">
        <v>4</v>
      </c>
      <c r="M16">
        <v>3</v>
      </c>
      <c r="N16">
        <v>0</v>
      </c>
      <c r="O16">
        <v>4</v>
      </c>
      <c r="P16">
        <v>1</v>
      </c>
      <c r="R16">
        <f t="shared" si="0"/>
        <v>2.6666666666666665</v>
      </c>
      <c r="S16">
        <f t="shared" si="1"/>
        <v>40</v>
      </c>
      <c r="U16">
        <f t="shared" si="2"/>
        <v>0</v>
      </c>
      <c r="V16" s="5" t="s">
        <v>20</v>
      </c>
    </row>
    <row r="17" spans="1:22" x14ac:dyDescent="0.35">
      <c r="A17" s="5" t="s">
        <v>16</v>
      </c>
      <c r="B17">
        <v>86</v>
      </c>
      <c r="C17">
        <v>121</v>
      </c>
      <c r="D17">
        <v>107</v>
      </c>
      <c r="E17">
        <v>122</v>
      </c>
      <c r="F17">
        <v>141</v>
      </c>
      <c r="G17">
        <v>199</v>
      </c>
      <c r="H17">
        <v>240</v>
      </c>
      <c r="I17">
        <v>261</v>
      </c>
      <c r="J17">
        <v>223</v>
      </c>
      <c r="K17">
        <v>149</v>
      </c>
      <c r="L17">
        <v>301</v>
      </c>
      <c r="M17">
        <v>509</v>
      </c>
      <c r="N17">
        <v>554</v>
      </c>
      <c r="O17">
        <v>313</v>
      </c>
      <c r="P17">
        <v>370</v>
      </c>
      <c r="R17">
        <f t="shared" si="0"/>
        <v>246.4</v>
      </c>
      <c r="S17">
        <f t="shared" si="1"/>
        <v>3696</v>
      </c>
      <c r="U17">
        <f t="shared" si="2"/>
        <v>1</v>
      </c>
      <c r="V17" s="5" t="s">
        <v>21</v>
      </c>
    </row>
    <row r="18" spans="1:22" x14ac:dyDescent="0.35">
      <c r="A18" s="5" t="s">
        <v>17</v>
      </c>
      <c r="B18">
        <v>1</v>
      </c>
      <c r="C18">
        <v>3</v>
      </c>
      <c r="D18">
        <v>1</v>
      </c>
      <c r="E18">
        <v>1</v>
      </c>
      <c r="F18">
        <v>3</v>
      </c>
      <c r="G18">
        <v>3</v>
      </c>
      <c r="H18">
        <v>4</v>
      </c>
      <c r="I18">
        <v>8</v>
      </c>
      <c r="J18">
        <v>7</v>
      </c>
      <c r="K18">
        <v>3</v>
      </c>
      <c r="L18">
        <v>10</v>
      </c>
      <c r="M18">
        <v>7</v>
      </c>
      <c r="N18">
        <v>12</v>
      </c>
      <c r="O18">
        <v>6</v>
      </c>
      <c r="P18">
        <v>8</v>
      </c>
      <c r="R18">
        <f t="shared" si="0"/>
        <v>5.1333333333333337</v>
      </c>
      <c r="S18">
        <f t="shared" si="1"/>
        <v>77</v>
      </c>
      <c r="U18">
        <f t="shared" si="2"/>
        <v>0</v>
      </c>
      <c r="V18" s="5" t="s">
        <v>22</v>
      </c>
    </row>
    <row r="19" spans="1:22" x14ac:dyDescent="0.35">
      <c r="A19" s="5" t="s">
        <v>18</v>
      </c>
      <c r="B19">
        <v>4</v>
      </c>
      <c r="C19">
        <v>7</v>
      </c>
      <c r="D19">
        <v>7</v>
      </c>
      <c r="E19">
        <v>7</v>
      </c>
      <c r="F19">
        <v>9</v>
      </c>
      <c r="G19">
        <v>18</v>
      </c>
      <c r="H19">
        <v>14</v>
      </c>
      <c r="I19">
        <v>19</v>
      </c>
      <c r="J19">
        <v>16</v>
      </c>
      <c r="K19">
        <v>13</v>
      </c>
      <c r="L19">
        <v>17</v>
      </c>
      <c r="M19">
        <v>24</v>
      </c>
      <c r="N19">
        <v>24</v>
      </c>
      <c r="O19">
        <v>17</v>
      </c>
      <c r="P19">
        <v>13</v>
      </c>
      <c r="R19">
        <f t="shared" si="0"/>
        <v>13.933333333333334</v>
      </c>
      <c r="S19">
        <f t="shared" si="1"/>
        <v>209</v>
      </c>
      <c r="U19">
        <f t="shared" si="2"/>
        <v>0</v>
      </c>
      <c r="V19" s="5" t="s">
        <v>25</v>
      </c>
    </row>
    <row r="20" spans="1:22" x14ac:dyDescent="0.35">
      <c r="A20" s="5" t="s">
        <v>19</v>
      </c>
      <c r="B20">
        <v>3</v>
      </c>
      <c r="C20">
        <v>5</v>
      </c>
      <c r="D20">
        <v>6</v>
      </c>
      <c r="E20">
        <v>6</v>
      </c>
      <c r="F20">
        <v>3</v>
      </c>
      <c r="G20">
        <v>3</v>
      </c>
      <c r="H20">
        <v>11</v>
      </c>
      <c r="I20">
        <v>4</v>
      </c>
      <c r="J20">
        <v>9</v>
      </c>
      <c r="K20">
        <v>8</v>
      </c>
      <c r="L20">
        <v>8</v>
      </c>
      <c r="M20">
        <v>8</v>
      </c>
      <c r="N20">
        <v>6</v>
      </c>
      <c r="O20">
        <v>4</v>
      </c>
      <c r="P20">
        <v>1</v>
      </c>
      <c r="R20">
        <f t="shared" si="0"/>
        <v>5.666666666666667</v>
      </c>
      <c r="S20">
        <f t="shared" si="1"/>
        <v>85</v>
      </c>
      <c r="U20">
        <f t="shared" si="2"/>
        <v>0</v>
      </c>
      <c r="V20" s="5" t="s">
        <v>26</v>
      </c>
    </row>
    <row r="21" spans="1:22" x14ac:dyDescent="0.35">
      <c r="A21" s="5" t="s">
        <v>20</v>
      </c>
      <c r="B21">
        <v>14</v>
      </c>
      <c r="C21">
        <v>25</v>
      </c>
      <c r="D21">
        <v>22</v>
      </c>
      <c r="E21">
        <v>23</v>
      </c>
      <c r="F21">
        <v>15</v>
      </c>
      <c r="G21">
        <v>23</v>
      </c>
      <c r="H21">
        <v>31</v>
      </c>
      <c r="I21">
        <v>37</v>
      </c>
      <c r="J21">
        <v>32</v>
      </c>
      <c r="K21">
        <v>29</v>
      </c>
      <c r="L21">
        <v>25</v>
      </c>
      <c r="M21">
        <v>43</v>
      </c>
      <c r="N21">
        <v>46</v>
      </c>
      <c r="O21">
        <v>22</v>
      </c>
      <c r="P21">
        <v>35</v>
      </c>
      <c r="R21">
        <f t="shared" si="0"/>
        <v>28.133333333333333</v>
      </c>
      <c r="S21">
        <f t="shared" si="1"/>
        <v>422</v>
      </c>
      <c r="U21">
        <f t="shared" si="2"/>
        <v>0</v>
      </c>
      <c r="V21" s="5" t="s">
        <v>28</v>
      </c>
    </row>
    <row r="22" spans="1:22" x14ac:dyDescent="0.35">
      <c r="A22" s="5" t="s">
        <v>21</v>
      </c>
      <c r="B22">
        <v>10</v>
      </c>
      <c r="C22">
        <v>12</v>
      </c>
      <c r="D22">
        <v>19</v>
      </c>
      <c r="E22">
        <v>17</v>
      </c>
      <c r="F22">
        <v>14</v>
      </c>
      <c r="G22">
        <v>16</v>
      </c>
      <c r="H22">
        <v>20</v>
      </c>
      <c r="I22">
        <v>53</v>
      </c>
      <c r="J22">
        <v>32</v>
      </c>
      <c r="K22">
        <v>22</v>
      </c>
      <c r="L22">
        <v>25</v>
      </c>
      <c r="M22">
        <v>26</v>
      </c>
      <c r="N22">
        <v>26</v>
      </c>
      <c r="O22">
        <v>26</v>
      </c>
      <c r="P22">
        <v>30</v>
      </c>
      <c r="R22">
        <f t="shared" si="0"/>
        <v>23.2</v>
      </c>
      <c r="S22">
        <f t="shared" si="1"/>
        <v>348</v>
      </c>
      <c r="U22">
        <f t="shared" si="2"/>
        <v>0</v>
      </c>
      <c r="V22" s="5" t="s">
        <v>30</v>
      </c>
    </row>
    <row r="23" spans="1:22" x14ac:dyDescent="0.35">
      <c r="A23" s="5" t="s">
        <v>22</v>
      </c>
      <c r="B23">
        <v>2</v>
      </c>
      <c r="C23">
        <v>8</v>
      </c>
      <c r="D23">
        <v>6</v>
      </c>
      <c r="E23">
        <v>15</v>
      </c>
      <c r="F23">
        <v>36</v>
      </c>
      <c r="G23">
        <v>36</v>
      </c>
      <c r="H23">
        <v>47</v>
      </c>
      <c r="I23">
        <v>66</v>
      </c>
      <c r="J23">
        <v>46</v>
      </c>
      <c r="K23">
        <v>26</v>
      </c>
      <c r="L23">
        <v>41</v>
      </c>
      <c r="M23">
        <v>34</v>
      </c>
      <c r="N23">
        <v>25</v>
      </c>
      <c r="O23">
        <v>13</v>
      </c>
      <c r="P23">
        <v>17</v>
      </c>
      <c r="R23">
        <f t="shared" si="0"/>
        <v>27.866666666666667</v>
      </c>
      <c r="S23">
        <f t="shared" si="1"/>
        <v>418</v>
      </c>
      <c r="U23">
        <f t="shared" si="2"/>
        <v>0</v>
      </c>
      <c r="V23" s="5" t="s">
        <v>35</v>
      </c>
    </row>
    <row r="24" spans="1:22" x14ac:dyDescent="0.35">
      <c r="A24" s="5" t="s">
        <v>23</v>
      </c>
      <c r="B24">
        <v>29</v>
      </c>
      <c r="C24">
        <v>39</v>
      </c>
      <c r="D24">
        <v>39</v>
      </c>
      <c r="E24">
        <v>36</v>
      </c>
      <c r="F24">
        <v>44</v>
      </c>
      <c r="G24">
        <v>53</v>
      </c>
      <c r="H24">
        <v>50</v>
      </c>
      <c r="I24">
        <v>36</v>
      </c>
      <c r="J24">
        <v>76</v>
      </c>
      <c r="K24">
        <v>50</v>
      </c>
      <c r="L24">
        <v>52</v>
      </c>
      <c r="M24">
        <v>45</v>
      </c>
      <c r="N24">
        <v>48</v>
      </c>
      <c r="O24">
        <v>59</v>
      </c>
      <c r="P24">
        <v>45</v>
      </c>
      <c r="R24">
        <f t="shared" si="0"/>
        <v>46.733333333333334</v>
      </c>
      <c r="S24">
        <f t="shared" si="1"/>
        <v>701</v>
      </c>
      <c r="U24">
        <f t="shared" si="2"/>
        <v>0</v>
      </c>
      <c r="V24" s="5" t="s">
        <v>36</v>
      </c>
    </row>
    <row r="25" spans="1:22" x14ac:dyDescent="0.35">
      <c r="A25" s="5" t="s">
        <v>24</v>
      </c>
      <c r="B25">
        <v>32</v>
      </c>
      <c r="C25">
        <v>40</v>
      </c>
      <c r="D25">
        <v>38</v>
      </c>
      <c r="E25">
        <v>48</v>
      </c>
      <c r="F25">
        <v>25</v>
      </c>
      <c r="G25">
        <v>38</v>
      </c>
      <c r="H25">
        <v>47</v>
      </c>
      <c r="I25">
        <v>41</v>
      </c>
      <c r="J25">
        <v>69</v>
      </c>
      <c r="K25">
        <v>38</v>
      </c>
      <c r="L25">
        <v>31</v>
      </c>
      <c r="M25">
        <v>43</v>
      </c>
      <c r="N25">
        <v>38</v>
      </c>
      <c r="O25">
        <v>48</v>
      </c>
      <c r="P25">
        <v>48</v>
      </c>
      <c r="R25">
        <f t="shared" si="0"/>
        <v>41.6</v>
      </c>
      <c r="S25">
        <f t="shared" si="1"/>
        <v>624</v>
      </c>
      <c r="U25">
        <f t="shared" si="2"/>
        <v>0</v>
      </c>
      <c r="V25" s="5" t="s">
        <v>37</v>
      </c>
    </row>
    <row r="26" spans="1:22" x14ac:dyDescent="0.35">
      <c r="A26" s="5" t="s">
        <v>25</v>
      </c>
      <c r="B26">
        <v>11</v>
      </c>
      <c r="C26">
        <v>38</v>
      </c>
      <c r="D26">
        <v>23</v>
      </c>
      <c r="E26">
        <v>26</v>
      </c>
      <c r="F26">
        <v>24</v>
      </c>
      <c r="G26">
        <v>28</v>
      </c>
      <c r="H26">
        <v>26</v>
      </c>
      <c r="I26">
        <v>25</v>
      </c>
      <c r="J26">
        <v>27</v>
      </c>
      <c r="K26">
        <v>34</v>
      </c>
      <c r="L26">
        <v>28</v>
      </c>
      <c r="M26">
        <v>34</v>
      </c>
      <c r="N26">
        <v>23</v>
      </c>
      <c r="O26">
        <v>19</v>
      </c>
      <c r="P26">
        <v>20</v>
      </c>
      <c r="R26">
        <f t="shared" si="0"/>
        <v>25.733333333333334</v>
      </c>
      <c r="S26">
        <f t="shared" si="1"/>
        <v>386</v>
      </c>
      <c r="U26">
        <f t="shared" si="2"/>
        <v>0</v>
      </c>
      <c r="V26" s="5" t="s">
        <v>38</v>
      </c>
    </row>
    <row r="27" spans="1:22" x14ac:dyDescent="0.35">
      <c r="A27" s="5" t="s">
        <v>26</v>
      </c>
      <c r="B27">
        <v>42</v>
      </c>
      <c r="C27">
        <v>67</v>
      </c>
      <c r="D27">
        <v>35</v>
      </c>
      <c r="E27">
        <v>64</v>
      </c>
      <c r="F27">
        <v>56</v>
      </c>
      <c r="G27">
        <v>84</v>
      </c>
      <c r="H27">
        <v>110</v>
      </c>
      <c r="I27">
        <v>127</v>
      </c>
      <c r="J27">
        <v>109</v>
      </c>
      <c r="K27">
        <v>93</v>
      </c>
      <c r="L27">
        <v>147</v>
      </c>
      <c r="M27">
        <v>186</v>
      </c>
      <c r="N27">
        <v>153</v>
      </c>
      <c r="O27">
        <v>112</v>
      </c>
      <c r="P27">
        <v>130</v>
      </c>
      <c r="R27">
        <f t="shared" si="0"/>
        <v>101</v>
      </c>
      <c r="S27">
        <f t="shared" si="1"/>
        <v>1515</v>
      </c>
      <c r="U27">
        <f t="shared" si="2"/>
        <v>0</v>
      </c>
      <c r="V27" s="5" t="s">
        <v>39</v>
      </c>
    </row>
    <row r="28" spans="1:22" x14ac:dyDescent="0.35">
      <c r="A28" s="5" t="s">
        <v>110</v>
      </c>
      <c r="B28">
        <v>20</v>
      </c>
      <c r="C28">
        <v>47</v>
      </c>
      <c r="D28">
        <v>25</v>
      </c>
      <c r="E28">
        <v>40</v>
      </c>
      <c r="F28">
        <v>42</v>
      </c>
      <c r="G28">
        <v>53</v>
      </c>
      <c r="H28">
        <v>65</v>
      </c>
      <c r="I28">
        <v>45</v>
      </c>
      <c r="J28">
        <v>61</v>
      </c>
      <c r="K28">
        <v>63</v>
      </c>
      <c r="L28">
        <v>65</v>
      </c>
      <c r="M28">
        <v>57</v>
      </c>
      <c r="N28">
        <v>74</v>
      </c>
      <c r="O28">
        <v>79</v>
      </c>
      <c r="P28">
        <v>80</v>
      </c>
      <c r="R28">
        <f t="shared" si="0"/>
        <v>54.4</v>
      </c>
      <c r="S28">
        <f t="shared" si="1"/>
        <v>816</v>
      </c>
      <c r="U28">
        <f t="shared" si="2"/>
        <v>0</v>
      </c>
      <c r="V28" s="5" t="s">
        <v>40</v>
      </c>
    </row>
    <row r="29" spans="1:22" x14ac:dyDescent="0.35">
      <c r="A29" s="5" t="s">
        <v>28</v>
      </c>
      <c r="B29">
        <v>2</v>
      </c>
      <c r="C29">
        <v>3</v>
      </c>
      <c r="D29">
        <v>2</v>
      </c>
      <c r="E29">
        <v>4</v>
      </c>
      <c r="F29">
        <v>8</v>
      </c>
      <c r="G29">
        <v>23</v>
      </c>
      <c r="H29">
        <v>39</v>
      </c>
      <c r="I29">
        <v>52</v>
      </c>
      <c r="J29">
        <v>21</v>
      </c>
      <c r="K29">
        <v>8</v>
      </c>
      <c r="L29">
        <v>14</v>
      </c>
      <c r="M29">
        <v>7</v>
      </c>
      <c r="N29">
        <v>8</v>
      </c>
      <c r="O29">
        <v>5</v>
      </c>
      <c r="P29">
        <v>3</v>
      </c>
      <c r="R29">
        <f t="shared" si="0"/>
        <v>13.266666666666667</v>
      </c>
      <c r="S29">
        <f t="shared" si="1"/>
        <v>199</v>
      </c>
      <c r="U29">
        <f t="shared" si="2"/>
        <v>0</v>
      </c>
      <c r="V29" s="5" t="s">
        <v>41</v>
      </c>
    </row>
    <row r="30" spans="1:22" x14ac:dyDescent="0.35">
      <c r="A30" s="5" t="s">
        <v>29</v>
      </c>
      <c r="B30">
        <v>9</v>
      </c>
      <c r="C30">
        <v>6</v>
      </c>
      <c r="D30">
        <v>8</v>
      </c>
      <c r="E30">
        <v>6</v>
      </c>
      <c r="F30">
        <v>10</v>
      </c>
      <c r="G30">
        <v>6</v>
      </c>
      <c r="H30">
        <v>14</v>
      </c>
      <c r="I30">
        <v>11</v>
      </c>
      <c r="J30">
        <v>14</v>
      </c>
      <c r="K30">
        <v>7</v>
      </c>
      <c r="L30">
        <v>15</v>
      </c>
      <c r="M30">
        <v>6</v>
      </c>
      <c r="N30">
        <v>3</v>
      </c>
      <c r="O30">
        <v>7</v>
      </c>
      <c r="P30">
        <v>9</v>
      </c>
      <c r="R30">
        <f t="shared" si="0"/>
        <v>8.7333333333333325</v>
      </c>
      <c r="S30">
        <f t="shared" si="1"/>
        <v>131</v>
      </c>
      <c r="U30">
        <f t="shared" si="2"/>
        <v>0</v>
      </c>
      <c r="V30" s="5" t="s">
        <v>42</v>
      </c>
    </row>
    <row r="31" spans="1:22" x14ac:dyDescent="0.35">
      <c r="A31" s="5" t="s">
        <v>30</v>
      </c>
      <c r="B31">
        <v>2</v>
      </c>
      <c r="C31">
        <v>2</v>
      </c>
      <c r="D31">
        <v>1</v>
      </c>
      <c r="E31">
        <v>1</v>
      </c>
      <c r="F31">
        <v>5</v>
      </c>
      <c r="G31">
        <v>2</v>
      </c>
      <c r="H31">
        <v>1</v>
      </c>
      <c r="I31">
        <v>5</v>
      </c>
      <c r="J31">
        <v>0</v>
      </c>
      <c r="K31">
        <v>3</v>
      </c>
      <c r="L31">
        <v>7</v>
      </c>
      <c r="M31">
        <v>2</v>
      </c>
      <c r="N31">
        <v>2</v>
      </c>
      <c r="O31">
        <v>4</v>
      </c>
      <c r="P31">
        <v>1</v>
      </c>
      <c r="R31">
        <f t="shared" si="0"/>
        <v>2.5333333333333332</v>
      </c>
      <c r="S31">
        <f t="shared" si="1"/>
        <v>38</v>
      </c>
      <c r="U31">
        <f t="shared" si="2"/>
        <v>0</v>
      </c>
      <c r="V31" s="5" t="s">
        <v>45</v>
      </c>
    </row>
    <row r="32" spans="1:22" x14ac:dyDescent="0.35">
      <c r="A32" s="5" t="s">
        <v>31</v>
      </c>
      <c r="B32">
        <v>10</v>
      </c>
      <c r="C32">
        <v>20</v>
      </c>
      <c r="D32">
        <v>15</v>
      </c>
      <c r="E32">
        <v>13</v>
      </c>
      <c r="F32">
        <v>20</v>
      </c>
      <c r="G32">
        <v>19</v>
      </c>
      <c r="H32">
        <v>29</v>
      </c>
      <c r="I32">
        <v>33</v>
      </c>
      <c r="J32">
        <v>44</v>
      </c>
      <c r="K32">
        <v>30</v>
      </c>
      <c r="L32">
        <v>27</v>
      </c>
      <c r="M32">
        <v>47</v>
      </c>
      <c r="N32">
        <v>48</v>
      </c>
      <c r="O32">
        <v>36</v>
      </c>
      <c r="P32">
        <v>35</v>
      </c>
      <c r="R32">
        <f t="shared" si="0"/>
        <v>28.4</v>
      </c>
      <c r="S32">
        <f t="shared" si="1"/>
        <v>426</v>
      </c>
      <c r="U32">
        <f t="shared" si="2"/>
        <v>0</v>
      </c>
      <c r="V32" s="5" t="s">
        <v>47</v>
      </c>
    </row>
    <row r="33" spans="1:22" x14ac:dyDescent="0.35">
      <c r="A33" s="5" t="s">
        <v>32</v>
      </c>
      <c r="B33">
        <v>8</v>
      </c>
      <c r="C33">
        <v>10</v>
      </c>
      <c r="D33">
        <v>3</v>
      </c>
      <c r="E33">
        <v>3</v>
      </c>
      <c r="F33">
        <v>5</v>
      </c>
      <c r="G33">
        <v>6</v>
      </c>
      <c r="H33">
        <v>8</v>
      </c>
      <c r="I33">
        <v>4</v>
      </c>
      <c r="J33">
        <v>3</v>
      </c>
      <c r="K33">
        <v>3</v>
      </c>
      <c r="L33">
        <v>3</v>
      </c>
      <c r="M33">
        <v>6</v>
      </c>
      <c r="N33">
        <v>4</v>
      </c>
      <c r="O33">
        <v>1</v>
      </c>
      <c r="P33">
        <v>3</v>
      </c>
      <c r="R33">
        <f t="shared" si="0"/>
        <v>4.666666666666667</v>
      </c>
      <c r="S33">
        <f t="shared" si="1"/>
        <v>70</v>
      </c>
      <c r="U33">
        <f t="shared" si="2"/>
        <v>0</v>
      </c>
      <c r="V33" s="5" t="s">
        <v>51</v>
      </c>
    </row>
    <row r="34" spans="1:22" x14ac:dyDescent="0.35">
      <c r="A34" s="5" t="s">
        <v>33</v>
      </c>
      <c r="B34">
        <v>3</v>
      </c>
      <c r="C34">
        <v>5</v>
      </c>
      <c r="D34">
        <v>9</v>
      </c>
      <c r="E34">
        <v>7</v>
      </c>
      <c r="F34">
        <v>4</v>
      </c>
      <c r="G34">
        <v>3</v>
      </c>
      <c r="H34">
        <v>2</v>
      </c>
      <c r="I34">
        <v>7</v>
      </c>
      <c r="J34">
        <v>2</v>
      </c>
      <c r="K34">
        <v>6</v>
      </c>
      <c r="L34">
        <v>2</v>
      </c>
      <c r="M34">
        <v>10</v>
      </c>
      <c r="N34">
        <v>12</v>
      </c>
      <c r="O34">
        <v>9</v>
      </c>
      <c r="P34">
        <v>12</v>
      </c>
      <c r="R34">
        <f t="shared" si="0"/>
        <v>6.2</v>
      </c>
      <c r="S34">
        <f t="shared" si="1"/>
        <v>93</v>
      </c>
      <c r="U34">
        <f t="shared" si="2"/>
        <v>0</v>
      </c>
      <c r="V34" s="5" t="s">
        <v>52</v>
      </c>
    </row>
    <row r="35" spans="1:22" x14ac:dyDescent="0.35">
      <c r="A35" s="5" t="s">
        <v>34</v>
      </c>
      <c r="B35">
        <v>15</v>
      </c>
      <c r="C35">
        <v>33</v>
      </c>
      <c r="D35">
        <v>26</v>
      </c>
      <c r="E35">
        <v>27</v>
      </c>
      <c r="F35">
        <v>34</v>
      </c>
      <c r="G35">
        <v>29</v>
      </c>
      <c r="H35">
        <v>30</v>
      </c>
      <c r="I35">
        <v>26</v>
      </c>
      <c r="J35">
        <v>23</v>
      </c>
      <c r="K35">
        <v>23</v>
      </c>
      <c r="L35">
        <v>31</v>
      </c>
      <c r="M35">
        <v>23</v>
      </c>
      <c r="N35">
        <v>39</v>
      </c>
      <c r="O35">
        <v>32</v>
      </c>
      <c r="P35">
        <v>36</v>
      </c>
      <c r="R35">
        <f t="shared" si="0"/>
        <v>28.466666666666665</v>
      </c>
      <c r="S35">
        <f t="shared" si="1"/>
        <v>427</v>
      </c>
      <c r="U35">
        <f t="shared" si="2"/>
        <v>0</v>
      </c>
      <c r="V35" s="5" t="s">
        <v>54</v>
      </c>
    </row>
    <row r="36" spans="1:22" x14ac:dyDescent="0.35">
      <c r="A36" s="5" t="s">
        <v>35</v>
      </c>
      <c r="B36">
        <v>1</v>
      </c>
      <c r="C36">
        <v>3</v>
      </c>
      <c r="D36">
        <v>0</v>
      </c>
      <c r="E36">
        <v>1</v>
      </c>
      <c r="F36">
        <v>5</v>
      </c>
      <c r="G36">
        <v>14</v>
      </c>
      <c r="H36">
        <v>10</v>
      </c>
      <c r="I36">
        <v>13</v>
      </c>
      <c r="J36">
        <v>8</v>
      </c>
      <c r="K36">
        <v>7</v>
      </c>
      <c r="L36">
        <v>35</v>
      </c>
      <c r="M36">
        <v>51</v>
      </c>
      <c r="N36">
        <v>51</v>
      </c>
      <c r="O36">
        <v>38</v>
      </c>
      <c r="P36">
        <v>28</v>
      </c>
      <c r="R36">
        <f t="shared" si="0"/>
        <v>17.666666666666668</v>
      </c>
      <c r="S36">
        <f t="shared" si="1"/>
        <v>265</v>
      </c>
      <c r="U36">
        <f t="shared" si="2"/>
        <v>1</v>
      </c>
      <c r="V36" s="5" t="s">
        <v>55</v>
      </c>
    </row>
    <row r="37" spans="1:22" x14ac:dyDescent="0.35">
      <c r="A37" s="5" t="s">
        <v>36</v>
      </c>
      <c r="B37">
        <v>111</v>
      </c>
      <c r="C37">
        <v>274</v>
      </c>
      <c r="D37">
        <v>248</v>
      </c>
      <c r="E37">
        <v>272</v>
      </c>
      <c r="F37">
        <v>210</v>
      </c>
      <c r="G37">
        <v>230</v>
      </c>
      <c r="H37">
        <v>265</v>
      </c>
      <c r="I37">
        <v>248</v>
      </c>
      <c r="J37">
        <v>259</v>
      </c>
      <c r="K37">
        <v>248</v>
      </c>
      <c r="L37">
        <v>234</v>
      </c>
      <c r="M37">
        <v>295</v>
      </c>
      <c r="N37">
        <v>401</v>
      </c>
      <c r="O37">
        <v>428</v>
      </c>
      <c r="P37">
        <v>402</v>
      </c>
      <c r="R37">
        <f t="shared" si="0"/>
        <v>275</v>
      </c>
      <c r="S37">
        <f t="shared" si="1"/>
        <v>4125</v>
      </c>
      <c r="U37">
        <f t="shared" si="2"/>
        <v>0</v>
      </c>
      <c r="V37" s="5" t="s">
        <v>56</v>
      </c>
    </row>
    <row r="38" spans="1:22" x14ac:dyDescent="0.35">
      <c r="A38" s="5" t="s">
        <v>37</v>
      </c>
      <c r="B38">
        <v>2</v>
      </c>
      <c r="C38">
        <v>13</v>
      </c>
      <c r="D38">
        <v>13</v>
      </c>
      <c r="E38">
        <v>7</v>
      </c>
      <c r="F38">
        <v>10</v>
      </c>
      <c r="G38">
        <v>5</v>
      </c>
      <c r="H38">
        <v>9</v>
      </c>
      <c r="I38">
        <v>19</v>
      </c>
      <c r="J38">
        <v>12</v>
      </c>
      <c r="K38">
        <v>10</v>
      </c>
      <c r="L38">
        <v>15</v>
      </c>
      <c r="M38">
        <v>16</v>
      </c>
      <c r="N38">
        <v>13</v>
      </c>
      <c r="O38">
        <v>6</v>
      </c>
      <c r="P38">
        <v>14</v>
      </c>
      <c r="R38">
        <f t="shared" si="0"/>
        <v>10.933333333333334</v>
      </c>
      <c r="S38">
        <f t="shared" si="1"/>
        <v>164</v>
      </c>
      <c r="U38">
        <f t="shared" si="2"/>
        <v>0</v>
      </c>
      <c r="V38" s="5" t="s">
        <v>58</v>
      </c>
    </row>
    <row r="39" spans="1:22" x14ac:dyDescent="0.35">
      <c r="A39" s="5" t="s">
        <v>38</v>
      </c>
      <c r="B39">
        <v>17</v>
      </c>
      <c r="C39">
        <v>27</v>
      </c>
      <c r="D39">
        <v>15</v>
      </c>
      <c r="E39">
        <v>30</v>
      </c>
      <c r="F39">
        <v>45</v>
      </c>
      <c r="G39">
        <v>57</v>
      </c>
      <c r="H39">
        <v>67</v>
      </c>
      <c r="I39">
        <v>87</v>
      </c>
      <c r="J39">
        <v>76</v>
      </c>
      <c r="K39">
        <v>56</v>
      </c>
      <c r="L39">
        <v>102</v>
      </c>
      <c r="M39">
        <v>137</v>
      </c>
      <c r="N39">
        <v>155</v>
      </c>
      <c r="O39">
        <v>90</v>
      </c>
      <c r="P39">
        <v>107</v>
      </c>
      <c r="R39">
        <f t="shared" si="0"/>
        <v>71.2</v>
      </c>
      <c r="S39">
        <f t="shared" si="1"/>
        <v>1068</v>
      </c>
      <c r="U39">
        <f t="shared" si="2"/>
        <v>1</v>
      </c>
      <c r="V39" s="5" t="s">
        <v>60</v>
      </c>
    </row>
    <row r="40" spans="1:22" x14ac:dyDescent="0.35">
      <c r="A40" s="5" t="s">
        <v>39</v>
      </c>
      <c r="B40">
        <v>5</v>
      </c>
      <c r="C40">
        <v>12</v>
      </c>
      <c r="D40">
        <v>7</v>
      </c>
      <c r="E40">
        <v>5</v>
      </c>
      <c r="F40">
        <v>16</v>
      </c>
      <c r="G40">
        <v>10</v>
      </c>
      <c r="H40">
        <v>17</v>
      </c>
      <c r="I40">
        <v>29</v>
      </c>
      <c r="J40">
        <v>24</v>
      </c>
      <c r="K40">
        <v>18</v>
      </c>
      <c r="L40">
        <v>37</v>
      </c>
      <c r="M40">
        <v>34</v>
      </c>
      <c r="N40">
        <v>21</v>
      </c>
      <c r="O40">
        <v>6</v>
      </c>
      <c r="P40">
        <v>11</v>
      </c>
      <c r="R40">
        <f t="shared" si="0"/>
        <v>16.8</v>
      </c>
      <c r="S40">
        <f t="shared" si="1"/>
        <v>252</v>
      </c>
      <c r="U40">
        <f t="shared" si="2"/>
        <v>0</v>
      </c>
      <c r="V40" s="5" t="s">
        <v>62</v>
      </c>
    </row>
    <row r="41" spans="1:22" x14ac:dyDescent="0.35">
      <c r="A41" s="5" t="s">
        <v>40</v>
      </c>
      <c r="B41">
        <v>7</v>
      </c>
      <c r="C41">
        <v>8</v>
      </c>
      <c r="D41">
        <v>6</v>
      </c>
      <c r="E41">
        <v>3</v>
      </c>
      <c r="F41">
        <v>4</v>
      </c>
      <c r="G41">
        <v>9</v>
      </c>
      <c r="H41">
        <v>8</v>
      </c>
      <c r="I41">
        <v>11</v>
      </c>
      <c r="J41">
        <v>12</v>
      </c>
      <c r="K41">
        <v>6</v>
      </c>
      <c r="L41">
        <v>10</v>
      </c>
      <c r="M41">
        <v>5</v>
      </c>
      <c r="N41">
        <v>7</v>
      </c>
      <c r="O41">
        <v>11</v>
      </c>
      <c r="P41">
        <v>6</v>
      </c>
      <c r="R41">
        <f t="shared" si="0"/>
        <v>7.5333333333333332</v>
      </c>
      <c r="S41">
        <f t="shared" si="1"/>
        <v>113</v>
      </c>
      <c r="U41">
        <f t="shared" si="2"/>
        <v>0</v>
      </c>
      <c r="V41" s="5" t="s">
        <v>63</v>
      </c>
    </row>
    <row r="42" spans="1:22" x14ac:dyDescent="0.35">
      <c r="A42" s="5" t="s">
        <v>41</v>
      </c>
      <c r="B42">
        <v>85</v>
      </c>
      <c r="C42">
        <v>182</v>
      </c>
      <c r="D42">
        <v>138</v>
      </c>
      <c r="E42">
        <v>190</v>
      </c>
      <c r="F42">
        <v>243</v>
      </c>
      <c r="G42">
        <v>342</v>
      </c>
      <c r="H42">
        <v>375</v>
      </c>
      <c r="I42">
        <v>501</v>
      </c>
      <c r="J42">
        <v>340</v>
      </c>
      <c r="K42">
        <v>294</v>
      </c>
      <c r="L42">
        <v>413</v>
      </c>
      <c r="M42">
        <v>565</v>
      </c>
      <c r="N42">
        <v>576</v>
      </c>
      <c r="O42">
        <v>373</v>
      </c>
      <c r="P42">
        <v>354</v>
      </c>
      <c r="R42">
        <f t="shared" si="0"/>
        <v>331.4</v>
      </c>
      <c r="S42">
        <f t="shared" si="1"/>
        <v>4971</v>
      </c>
      <c r="U42">
        <f t="shared" si="2"/>
        <v>1</v>
      </c>
      <c r="V42" s="5" t="s">
        <v>64</v>
      </c>
    </row>
    <row r="43" spans="1:22" x14ac:dyDescent="0.35">
      <c r="A43" s="5" t="s">
        <v>42</v>
      </c>
      <c r="B43">
        <v>32</v>
      </c>
      <c r="C43">
        <v>39</v>
      </c>
      <c r="D43">
        <v>60</v>
      </c>
      <c r="E43">
        <v>43</v>
      </c>
      <c r="F43">
        <v>34</v>
      </c>
      <c r="G43">
        <v>31</v>
      </c>
      <c r="H43">
        <v>43</v>
      </c>
      <c r="I43">
        <v>40</v>
      </c>
      <c r="J43">
        <v>35</v>
      </c>
      <c r="K43">
        <v>22</v>
      </c>
      <c r="L43">
        <v>36</v>
      </c>
      <c r="M43">
        <v>50</v>
      </c>
      <c r="N43">
        <v>44</v>
      </c>
      <c r="O43">
        <v>47</v>
      </c>
      <c r="P43">
        <v>58</v>
      </c>
      <c r="R43">
        <f t="shared" si="0"/>
        <v>40.93333333333333</v>
      </c>
      <c r="S43">
        <f t="shared" si="1"/>
        <v>614</v>
      </c>
      <c r="U43">
        <f t="shared" si="2"/>
        <v>0</v>
      </c>
      <c r="V43" s="5" t="s">
        <v>65</v>
      </c>
    </row>
    <row r="44" spans="1:22" x14ac:dyDescent="0.35">
      <c r="A44" s="5" t="s">
        <v>43</v>
      </c>
      <c r="B44">
        <v>30</v>
      </c>
      <c r="C44">
        <v>52</v>
      </c>
      <c r="D44">
        <v>39</v>
      </c>
      <c r="E44">
        <v>46</v>
      </c>
      <c r="F44">
        <v>39</v>
      </c>
      <c r="G44">
        <v>48</v>
      </c>
      <c r="H44">
        <v>50</v>
      </c>
      <c r="I44">
        <v>41</v>
      </c>
      <c r="J44">
        <v>53</v>
      </c>
      <c r="K44">
        <v>42</v>
      </c>
      <c r="L44">
        <v>46</v>
      </c>
      <c r="M44">
        <v>61</v>
      </c>
      <c r="N44">
        <v>56</v>
      </c>
      <c r="O44">
        <v>56</v>
      </c>
      <c r="P44">
        <v>62</v>
      </c>
      <c r="R44">
        <f t="shared" si="0"/>
        <v>48.06666666666667</v>
      </c>
      <c r="S44">
        <f t="shared" si="1"/>
        <v>721</v>
      </c>
      <c r="U44">
        <f t="shared" si="2"/>
        <v>0</v>
      </c>
      <c r="V44" s="5" t="s">
        <v>66</v>
      </c>
    </row>
    <row r="45" spans="1:22" x14ac:dyDescent="0.35">
      <c r="A45" s="5" t="s">
        <v>44</v>
      </c>
      <c r="B45">
        <v>0</v>
      </c>
      <c r="C45">
        <v>4</v>
      </c>
      <c r="D45">
        <v>5</v>
      </c>
      <c r="E45">
        <v>2</v>
      </c>
      <c r="F45">
        <v>3</v>
      </c>
      <c r="G45">
        <v>7</v>
      </c>
      <c r="H45">
        <v>3</v>
      </c>
      <c r="I45">
        <v>6</v>
      </c>
      <c r="J45">
        <v>3</v>
      </c>
      <c r="K45">
        <v>0</v>
      </c>
      <c r="L45">
        <v>4</v>
      </c>
      <c r="M45">
        <v>6</v>
      </c>
      <c r="N45">
        <v>3</v>
      </c>
      <c r="O45">
        <v>2</v>
      </c>
      <c r="P45">
        <v>4</v>
      </c>
      <c r="R45">
        <f t="shared" si="0"/>
        <v>3.4666666666666668</v>
      </c>
      <c r="S45">
        <f t="shared" si="1"/>
        <v>52</v>
      </c>
      <c r="U45">
        <f t="shared" si="2"/>
        <v>0</v>
      </c>
      <c r="V45" s="5" t="s">
        <v>68</v>
      </c>
    </row>
    <row r="46" spans="1:22" x14ac:dyDescent="0.35">
      <c r="A46" s="5" t="s">
        <v>45</v>
      </c>
      <c r="B46">
        <v>57</v>
      </c>
      <c r="C46">
        <v>60</v>
      </c>
      <c r="D46">
        <v>66</v>
      </c>
      <c r="E46">
        <v>48</v>
      </c>
      <c r="F46">
        <v>63</v>
      </c>
      <c r="G46">
        <v>74</v>
      </c>
      <c r="H46">
        <v>92</v>
      </c>
      <c r="I46">
        <v>82</v>
      </c>
      <c r="J46">
        <v>83</v>
      </c>
      <c r="K46">
        <v>81</v>
      </c>
      <c r="L46">
        <v>131</v>
      </c>
      <c r="M46">
        <v>190</v>
      </c>
      <c r="N46">
        <v>132</v>
      </c>
      <c r="O46">
        <v>144</v>
      </c>
      <c r="P46">
        <v>151</v>
      </c>
      <c r="R46">
        <f t="shared" si="0"/>
        <v>96.933333333333337</v>
      </c>
      <c r="S46">
        <f t="shared" si="1"/>
        <v>1454</v>
      </c>
      <c r="U46">
        <f t="shared" si="2"/>
        <v>0</v>
      </c>
      <c r="V46" s="5" t="s">
        <v>69</v>
      </c>
    </row>
    <row r="47" spans="1:22" x14ac:dyDescent="0.35">
      <c r="A47" s="5" t="s">
        <v>46</v>
      </c>
      <c r="B47">
        <v>6</v>
      </c>
      <c r="C47">
        <v>11</v>
      </c>
      <c r="D47">
        <v>15</v>
      </c>
      <c r="E47">
        <v>17</v>
      </c>
      <c r="F47">
        <v>22</v>
      </c>
      <c r="G47">
        <v>22</v>
      </c>
      <c r="H47">
        <v>23</v>
      </c>
      <c r="I47">
        <v>39</v>
      </c>
      <c r="J47">
        <v>16</v>
      </c>
      <c r="K47">
        <v>13</v>
      </c>
      <c r="L47">
        <v>18</v>
      </c>
      <c r="M47">
        <v>25</v>
      </c>
      <c r="N47">
        <v>22</v>
      </c>
      <c r="O47">
        <v>22</v>
      </c>
      <c r="P47">
        <v>12</v>
      </c>
      <c r="R47">
        <f t="shared" si="0"/>
        <v>18.866666666666667</v>
      </c>
      <c r="S47">
        <f t="shared" si="1"/>
        <v>283</v>
      </c>
      <c r="U47">
        <f t="shared" si="2"/>
        <v>0</v>
      </c>
      <c r="V47" s="5" t="s">
        <v>70</v>
      </c>
    </row>
    <row r="48" spans="1:22" x14ac:dyDescent="0.35">
      <c r="A48" s="5" t="s">
        <v>47</v>
      </c>
      <c r="B48">
        <v>24</v>
      </c>
      <c r="C48">
        <v>57</v>
      </c>
      <c r="D48">
        <v>40</v>
      </c>
      <c r="E48">
        <v>35</v>
      </c>
      <c r="F48">
        <v>50</v>
      </c>
      <c r="G48">
        <v>49</v>
      </c>
      <c r="H48">
        <v>69</v>
      </c>
      <c r="I48">
        <v>94</v>
      </c>
      <c r="J48">
        <v>77</v>
      </c>
      <c r="K48">
        <v>81</v>
      </c>
      <c r="L48">
        <v>96</v>
      </c>
      <c r="M48">
        <v>94</v>
      </c>
      <c r="N48">
        <v>96</v>
      </c>
      <c r="O48">
        <v>75</v>
      </c>
      <c r="P48">
        <v>81</v>
      </c>
      <c r="R48">
        <f t="shared" si="0"/>
        <v>67.86666666666666</v>
      </c>
      <c r="S48">
        <f t="shared" si="1"/>
        <v>1018</v>
      </c>
      <c r="U48">
        <f t="shared" si="2"/>
        <v>1</v>
      </c>
    </row>
    <row r="49" spans="1:21" x14ac:dyDescent="0.35">
      <c r="A49" s="5" t="s">
        <v>48</v>
      </c>
      <c r="B49">
        <v>121</v>
      </c>
      <c r="C49">
        <v>231</v>
      </c>
      <c r="D49">
        <v>192</v>
      </c>
      <c r="E49">
        <v>168</v>
      </c>
      <c r="F49">
        <v>179</v>
      </c>
      <c r="G49">
        <v>165</v>
      </c>
      <c r="H49">
        <v>177</v>
      </c>
      <c r="I49">
        <v>183</v>
      </c>
      <c r="J49">
        <v>259</v>
      </c>
      <c r="K49">
        <v>231</v>
      </c>
      <c r="L49">
        <v>242</v>
      </c>
      <c r="M49">
        <v>254</v>
      </c>
      <c r="N49">
        <v>293</v>
      </c>
      <c r="O49">
        <v>279</v>
      </c>
      <c r="P49">
        <v>341</v>
      </c>
      <c r="R49">
        <f t="shared" si="0"/>
        <v>221</v>
      </c>
      <c r="S49">
        <f t="shared" si="1"/>
        <v>3315</v>
      </c>
      <c r="U49">
        <f t="shared" si="2"/>
        <v>0</v>
      </c>
    </row>
    <row r="50" spans="1:21" x14ac:dyDescent="0.35">
      <c r="A50" s="5" t="s">
        <v>49</v>
      </c>
      <c r="B50">
        <v>3</v>
      </c>
      <c r="C50">
        <v>2</v>
      </c>
      <c r="D50">
        <v>3</v>
      </c>
      <c r="E50">
        <v>3</v>
      </c>
      <c r="F50">
        <v>4</v>
      </c>
      <c r="G50">
        <v>2</v>
      </c>
      <c r="H50">
        <v>4</v>
      </c>
      <c r="I50">
        <v>6</v>
      </c>
      <c r="J50">
        <v>1</v>
      </c>
      <c r="K50">
        <v>4</v>
      </c>
      <c r="L50">
        <v>4</v>
      </c>
      <c r="M50">
        <v>4</v>
      </c>
      <c r="N50">
        <v>5</v>
      </c>
      <c r="O50">
        <v>2</v>
      </c>
      <c r="P50">
        <v>3</v>
      </c>
      <c r="R50">
        <f t="shared" si="0"/>
        <v>3.3333333333333335</v>
      </c>
      <c r="S50">
        <f t="shared" si="1"/>
        <v>50</v>
      </c>
      <c r="U50">
        <f t="shared" si="2"/>
        <v>0</v>
      </c>
    </row>
    <row r="51" spans="1:21" x14ac:dyDescent="0.35">
      <c r="A51" s="5" t="s">
        <v>50</v>
      </c>
      <c r="B51">
        <v>38</v>
      </c>
      <c r="C51">
        <v>70</v>
      </c>
      <c r="D51">
        <v>65</v>
      </c>
      <c r="E51">
        <v>64</v>
      </c>
      <c r="F51">
        <v>50</v>
      </c>
      <c r="G51">
        <v>73</v>
      </c>
      <c r="H51">
        <v>79</v>
      </c>
      <c r="I51">
        <v>79</v>
      </c>
      <c r="J51">
        <v>80</v>
      </c>
      <c r="K51">
        <v>78</v>
      </c>
      <c r="L51">
        <v>93</v>
      </c>
      <c r="M51">
        <v>89</v>
      </c>
      <c r="N51">
        <v>119</v>
      </c>
      <c r="O51">
        <v>93</v>
      </c>
      <c r="P51">
        <v>110</v>
      </c>
      <c r="R51">
        <f t="shared" si="0"/>
        <v>78.666666666666671</v>
      </c>
      <c r="S51">
        <f t="shared" si="1"/>
        <v>1180</v>
      </c>
      <c r="U51">
        <f t="shared" si="2"/>
        <v>0</v>
      </c>
    </row>
    <row r="52" spans="1:21" x14ac:dyDescent="0.35">
      <c r="A52" s="5" t="s">
        <v>51</v>
      </c>
      <c r="B52">
        <v>3</v>
      </c>
      <c r="C52">
        <v>6</v>
      </c>
      <c r="D52">
        <v>7</v>
      </c>
      <c r="E52">
        <v>11</v>
      </c>
      <c r="F52">
        <v>25</v>
      </c>
      <c r="G52">
        <v>37</v>
      </c>
      <c r="H52">
        <v>43</v>
      </c>
      <c r="I52">
        <v>57</v>
      </c>
      <c r="J52">
        <v>54</v>
      </c>
      <c r="K52">
        <v>14</v>
      </c>
      <c r="L52">
        <v>24</v>
      </c>
      <c r="M52">
        <v>52</v>
      </c>
      <c r="N52">
        <v>33</v>
      </c>
      <c r="O52">
        <v>7</v>
      </c>
      <c r="P52">
        <v>20</v>
      </c>
      <c r="R52">
        <f t="shared" si="0"/>
        <v>26.2</v>
      </c>
      <c r="S52">
        <f t="shared" si="1"/>
        <v>393</v>
      </c>
      <c r="U52">
        <f t="shared" si="2"/>
        <v>0</v>
      </c>
    </row>
    <row r="53" spans="1:21" x14ac:dyDescent="0.35">
      <c r="A53" s="5" t="s">
        <v>52</v>
      </c>
      <c r="B53">
        <v>32</v>
      </c>
      <c r="C53">
        <v>36</v>
      </c>
      <c r="D53">
        <v>39</v>
      </c>
      <c r="E53">
        <v>29</v>
      </c>
      <c r="F53">
        <v>51</v>
      </c>
      <c r="G53">
        <v>72</v>
      </c>
      <c r="H53">
        <v>115</v>
      </c>
      <c r="I53">
        <v>155</v>
      </c>
      <c r="J53">
        <v>139</v>
      </c>
      <c r="K53">
        <v>108</v>
      </c>
      <c r="L53">
        <v>244</v>
      </c>
      <c r="M53">
        <v>386</v>
      </c>
      <c r="N53">
        <v>299</v>
      </c>
      <c r="O53">
        <v>138</v>
      </c>
      <c r="P53">
        <v>138</v>
      </c>
      <c r="R53">
        <f t="shared" si="0"/>
        <v>132.06666666666666</v>
      </c>
      <c r="S53">
        <f t="shared" si="1"/>
        <v>1981</v>
      </c>
      <c r="U53">
        <f t="shared" si="2"/>
        <v>1</v>
      </c>
    </row>
    <row r="54" spans="1:21" x14ac:dyDescent="0.35">
      <c r="A54" s="5" t="s">
        <v>53</v>
      </c>
      <c r="B54">
        <v>5</v>
      </c>
      <c r="C54">
        <v>13</v>
      </c>
      <c r="D54">
        <v>10</v>
      </c>
      <c r="E54">
        <v>8</v>
      </c>
      <c r="F54">
        <v>7</v>
      </c>
      <c r="G54">
        <v>14</v>
      </c>
      <c r="H54">
        <v>8</v>
      </c>
      <c r="I54">
        <v>11</v>
      </c>
      <c r="J54">
        <v>6</v>
      </c>
      <c r="K54">
        <v>6</v>
      </c>
      <c r="L54">
        <v>6</v>
      </c>
      <c r="M54">
        <v>7</v>
      </c>
      <c r="N54">
        <v>2</v>
      </c>
      <c r="O54">
        <v>6</v>
      </c>
      <c r="P54">
        <v>9</v>
      </c>
      <c r="R54">
        <f t="shared" si="0"/>
        <v>7.8666666666666663</v>
      </c>
      <c r="S54">
        <f t="shared" si="1"/>
        <v>118</v>
      </c>
      <c r="U54">
        <f t="shared" si="2"/>
        <v>0</v>
      </c>
    </row>
    <row r="55" spans="1:21" x14ac:dyDescent="0.35">
      <c r="A55" s="5" t="s">
        <v>54</v>
      </c>
      <c r="B55">
        <v>6</v>
      </c>
      <c r="C55">
        <v>20</v>
      </c>
      <c r="D55">
        <v>20</v>
      </c>
      <c r="E55">
        <v>15</v>
      </c>
      <c r="F55">
        <v>11</v>
      </c>
      <c r="G55">
        <v>9</v>
      </c>
      <c r="H55">
        <v>22</v>
      </c>
      <c r="I55">
        <v>17</v>
      </c>
      <c r="J55">
        <v>15</v>
      </c>
      <c r="K55">
        <v>11</v>
      </c>
      <c r="L55">
        <v>22</v>
      </c>
      <c r="M55">
        <v>20</v>
      </c>
      <c r="N55">
        <v>11</v>
      </c>
      <c r="O55">
        <v>20</v>
      </c>
      <c r="P55">
        <v>23</v>
      </c>
      <c r="R55">
        <f t="shared" si="0"/>
        <v>16.133333333333333</v>
      </c>
      <c r="S55">
        <f t="shared" si="1"/>
        <v>242</v>
      </c>
      <c r="U55">
        <f t="shared" si="2"/>
        <v>0</v>
      </c>
    </row>
    <row r="56" spans="1:21" x14ac:dyDescent="0.35">
      <c r="A56" s="5" t="s">
        <v>55</v>
      </c>
      <c r="B56">
        <v>0</v>
      </c>
      <c r="C56">
        <v>2</v>
      </c>
      <c r="D56">
        <v>2</v>
      </c>
      <c r="E56">
        <v>4</v>
      </c>
      <c r="F56">
        <v>4</v>
      </c>
      <c r="G56">
        <v>7</v>
      </c>
      <c r="H56">
        <v>3</v>
      </c>
      <c r="I56">
        <v>9</v>
      </c>
      <c r="J56">
        <v>1</v>
      </c>
      <c r="K56">
        <v>4</v>
      </c>
      <c r="L56">
        <v>5</v>
      </c>
      <c r="M56">
        <v>8</v>
      </c>
      <c r="N56">
        <v>3</v>
      </c>
      <c r="O56">
        <v>2</v>
      </c>
      <c r="P56">
        <v>8</v>
      </c>
      <c r="R56">
        <f t="shared" si="0"/>
        <v>4.1333333333333337</v>
      </c>
      <c r="S56">
        <f t="shared" si="1"/>
        <v>62</v>
      </c>
      <c r="U56">
        <f t="shared" si="2"/>
        <v>0</v>
      </c>
    </row>
    <row r="57" spans="1:21" x14ac:dyDescent="0.35">
      <c r="A57" s="5" t="s">
        <v>56</v>
      </c>
      <c r="B57">
        <v>17</v>
      </c>
      <c r="C57">
        <v>60</v>
      </c>
      <c r="D57">
        <v>31</v>
      </c>
      <c r="E57">
        <v>26</v>
      </c>
      <c r="F57">
        <v>27</v>
      </c>
      <c r="G57">
        <v>39</v>
      </c>
      <c r="H57">
        <v>57</v>
      </c>
      <c r="I57">
        <v>51</v>
      </c>
      <c r="J57">
        <v>34</v>
      </c>
      <c r="K57">
        <v>21</v>
      </c>
      <c r="L57">
        <v>24</v>
      </c>
      <c r="M57">
        <v>25</v>
      </c>
      <c r="N57">
        <v>50</v>
      </c>
      <c r="O57">
        <v>35</v>
      </c>
      <c r="P57">
        <v>39</v>
      </c>
      <c r="R57">
        <f t="shared" si="0"/>
        <v>35.733333333333334</v>
      </c>
      <c r="S57">
        <f t="shared" si="1"/>
        <v>536</v>
      </c>
      <c r="U57">
        <f t="shared" si="2"/>
        <v>0</v>
      </c>
    </row>
    <row r="58" spans="1:21" x14ac:dyDescent="0.35">
      <c r="A58" s="5" t="s">
        <v>57</v>
      </c>
      <c r="B58">
        <v>10</v>
      </c>
      <c r="C58">
        <v>10</v>
      </c>
      <c r="D58">
        <v>19</v>
      </c>
      <c r="E58">
        <v>20</v>
      </c>
      <c r="F58">
        <v>13</v>
      </c>
      <c r="G58">
        <v>17</v>
      </c>
      <c r="H58">
        <v>28</v>
      </c>
      <c r="I58">
        <v>15</v>
      </c>
      <c r="J58">
        <v>37</v>
      </c>
      <c r="K58">
        <v>18</v>
      </c>
      <c r="L58">
        <v>15</v>
      </c>
      <c r="M58">
        <v>15</v>
      </c>
      <c r="N58">
        <v>22</v>
      </c>
      <c r="O58">
        <v>16</v>
      </c>
      <c r="P58">
        <v>32</v>
      </c>
      <c r="R58">
        <f t="shared" si="0"/>
        <v>19.133333333333333</v>
      </c>
      <c r="S58">
        <f t="shared" si="1"/>
        <v>287</v>
      </c>
      <c r="U58">
        <f t="shared" si="2"/>
        <v>0</v>
      </c>
    </row>
    <row r="59" spans="1:21" x14ac:dyDescent="0.35">
      <c r="A59" s="5" t="s">
        <v>58</v>
      </c>
      <c r="B59">
        <v>3</v>
      </c>
      <c r="C59">
        <v>4</v>
      </c>
      <c r="D59">
        <v>3</v>
      </c>
      <c r="E59">
        <v>3</v>
      </c>
      <c r="F59">
        <v>11</v>
      </c>
      <c r="G59">
        <v>7</v>
      </c>
      <c r="H59">
        <v>7</v>
      </c>
      <c r="I59">
        <v>10</v>
      </c>
      <c r="J59">
        <v>7</v>
      </c>
      <c r="K59">
        <v>12</v>
      </c>
      <c r="L59">
        <v>13</v>
      </c>
      <c r="M59">
        <v>6</v>
      </c>
      <c r="N59">
        <v>8</v>
      </c>
      <c r="O59">
        <v>4</v>
      </c>
      <c r="P59">
        <v>12</v>
      </c>
      <c r="R59">
        <f t="shared" si="0"/>
        <v>7.333333333333333</v>
      </c>
      <c r="S59">
        <f t="shared" si="1"/>
        <v>110</v>
      </c>
      <c r="U59">
        <f t="shared" si="2"/>
        <v>0</v>
      </c>
    </row>
    <row r="60" spans="1:21" x14ac:dyDescent="0.35">
      <c r="A60" s="5" t="s">
        <v>59</v>
      </c>
      <c r="B60">
        <v>0</v>
      </c>
      <c r="C60">
        <v>6</v>
      </c>
      <c r="D60">
        <v>6</v>
      </c>
      <c r="E60">
        <v>1</v>
      </c>
      <c r="F60">
        <v>5</v>
      </c>
      <c r="G60">
        <v>7</v>
      </c>
      <c r="H60">
        <v>4</v>
      </c>
      <c r="I60">
        <v>6</v>
      </c>
      <c r="J60">
        <v>3</v>
      </c>
      <c r="K60">
        <v>5</v>
      </c>
      <c r="L60">
        <v>4</v>
      </c>
      <c r="M60">
        <v>5</v>
      </c>
      <c r="N60">
        <v>6</v>
      </c>
      <c r="O60">
        <v>2</v>
      </c>
      <c r="P60">
        <v>5</v>
      </c>
      <c r="R60">
        <f t="shared" si="0"/>
        <v>4.333333333333333</v>
      </c>
      <c r="S60">
        <f t="shared" si="1"/>
        <v>65</v>
      </c>
      <c r="U60">
        <f t="shared" si="2"/>
        <v>0</v>
      </c>
    </row>
    <row r="61" spans="1:21" x14ac:dyDescent="0.35">
      <c r="A61" s="5" t="s">
        <v>60</v>
      </c>
      <c r="B61">
        <v>8</v>
      </c>
      <c r="C61">
        <v>19</v>
      </c>
      <c r="D61">
        <v>14</v>
      </c>
      <c r="E61">
        <v>12</v>
      </c>
      <c r="F61">
        <v>11</v>
      </c>
      <c r="G61">
        <v>26</v>
      </c>
      <c r="H61">
        <v>25</v>
      </c>
      <c r="I61">
        <v>35</v>
      </c>
      <c r="J61">
        <v>33</v>
      </c>
      <c r="K61">
        <v>31</v>
      </c>
      <c r="L61">
        <v>40</v>
      </c>
      <c r="M61">
        <v>42</v>
      </c>
      <c r="N61">
        <v>49</v>
      </c>
      <c r="O61">
        <v>37</v>
      </c>
      <c r="P61">
        <v>57</v>
      </c>
      <c r="R61">
        <f t="shared" si="0"/>
        <v>29.266666666666666</v>
      </c>
      <c r="S61">
        <f t="shared" si="1"/>
        <v>439</v>
      </c>
      <c r="U61">
        <f t="shared" si="2"/>
        <v>0</v>
      </c>
    </row>
    <row r="62" spans="1:21" x14ac:dyDescent="0.35">
      <c r="A62" s="5" t="s">
        <v>61</v>
      </c>
      <c r="B62">
        <v>3</v>
      </c>
      <c r="C62">
        <v>6</v>
      </c>
      <c r="D62">
        <v>8</v>
      </c>
      <c r="E62">
        <v>17</v>
      </c>
      <c r="F62">
        <v>15</v>
      </c>
      <c r="G62">
        <v>11</v>
      </c>
      <c r="H62">
        <v>21</v>
      </c>
      <c r="I62">
        <v>14</v>
      </c>
      <c r="J62">
        <v>11</v>
      </c>
      <c r="K62">
        <v>12</v>
      </c>
      <c r="L62">
        <v>10</v>
      </c>
      <c r="M62">
        <v>9</v>
      </c>
      <c r="N62">
        <v>15</v>
      </c>
      <c r="O62">
        <v>13</v>
      </c>
      <c r="P62">
        <v>12</v>
      </c>
      <c r="R62">
        <f t="shared" si="0"/>
        <v>11.8</v>
      </c>
      <c r="S62">
        <f t="shared" si="1"/>
        <v>177</v>
      </c>
      <c r="U62">
        <f t="shared" si="2"/>
        <v>0</v>
      </c>
    </row>
    <row r="63" spans="1:21" x14ac:dyDescent="0.35">
      <c r="A63" s="5" t="s">
        <v>62</v>
      </c>
      <c r="B63">
        <v>69</v>
      </c>
      <c r="C63">
        <v>170</v>
      </c>
      <c r="D63">
        <v>143</v>
      </c>
      <c r="E63">
        <v>139</v>
      </c>
      <c r="F63">
        <v>157</v>
      </c>
      <c r="G63">
        <v>142</v>
      </c>
      <c r="H63">
        <v>201</v>
      </c>
      <c r="I63">
        <v>237</v>
      </c>
      <c r="J63">
        <v>211</v>
      </c>
      <c r="K63">
        <v>199</v>
      </c>
      <c r="L63">
        <v>192</v>
      </c>
      <c r="M63">
        <v>221</v>
      </c>
      <c r="N63">
        <v>176</v>
      </c>
      <c r="O63">
        <v>159</v>
      </c>
      <c r="P63">
        <v>167</v>
      </c>
      <c r="R63">
        <f t="shared" si="0"/>
        <v>172.2</v>
      </c>
      <c r="S63">
        <f t="shared" si="1"/>
        <v>2583</v>
      </c>
      <c r="U63">
        <f t="shared" si="2"/>
        <v>0</v>
      </c>
    </row>
    <row r="64" spans="1:21" x14ac:dyDescent="0.35">
      <c r="A64" s="5" t="s">
        <v>63</v>
      </c>
      <c r="B64">
        <v>6</v>
      </c>
      <c r="C64">
        <v>8</v>
      </c>
      <c r="D64">
        <v>1</v>
      </c>
      <c r="E64">
        <v>2</v>
      </c>
      <c r="F64">
        <v>11</v>
      </c>
      <c r="G64">
        <v>9</v>
      </c>
      <c r="H64">
        <v>3</v>
      </c>
      <c r="I64">
        <v>4</v>
      </c>
      <c r="J64">
        <v>6</v>
      </c>
      <c r="K64">
        <v>2</v>
      </c>
      <c r="L64">
        <v>9</v>
      </c>
      <c r="M64">
        <v>14</v>
      </c>
      <c r="N64">
        <v>23</v>
      </c>
      <c r="O64">
        <v>4</v>
      </c>
      <c r="P64">
        <v>5</v>
      </c>
      <c r="R64">
        <f t="shared" si="0"/>
        <v>7.1333333333333337</v>
      </c>
      <c r="S64">
        <f t="shared" si="1"/>
        <v>107</v>
      </c>
      <c r="U64">
        <f t="shared" si="2"/>
        <v>1</v>
      </c>
    </row>
    <row r="65" spans="1:21" x14ac:dyDescent="0.35">
      <c r="A65" s="5" t="s">
        <v>64</v>
      </c>
      <c r="B65">
        <v>9</v>
      </c>
      <c r="C65">
        <v>18</v>
      </c>
      <c r="D65">
        <v>18</v>
      </c>
      <c r="E65">
        <v>29</v>
      </c>
      <c r="F65">
        <v>15</v>
      </c>
      <c r="G65">
        <v>22</v>
      </c>
      <c r="H65">
        <v>29</v>
      </c>
      <c r="I65">
        <v>15</v>
      </c>
      <c r="J65">
        <v>25</v>
      </c>
      <c r="K65">
        <v>18</v>
      </c>
      <c r="L65">
        <v>27</v>
      </c>
      <c r="M65">
        <v>28</v>
      </c>
      <c r="N65">
        <v>24</v>
      </c>
      <c r="O65">
        <v>14</v>
      </c>
      <c r="P65">
        <v>15</v>
      </c>
      <c r="R65">
        <f t="shared" si="0"/>
        <v>20.399999999999999</v>
      </c>
      <c r="S65">
        <f t="shared" si="1"/>
        <v>306</v>
      </c>
      <c r="U65">
        <f t="shared" si="2"/>
        <v>0</v>
      </c>
    </row>
    <row r="66" spans="1:21" x14ac:dyDescent="0.35">
      <c r="A66" s="5" t="s">
        <v>65</v>
      </c>
      <c r="B66">
        <v>43</v>
      </c>
      <c r="C66">
        <v>95</v>
      </c>
      <c r="D66">
        <v>86</v>
      </c>
      <c r="E66">
        <v>93</v>
      </c>
      <c r="F66">
        <v>106</v>
      </c>
      <c r="G66">
        <v>99</v>
      </c>
      <c r="H66">
        <v>99</v>
      </c>
      <c r="I66">
        <v>155</v>
      </c>
      <c r="J66">
        <v>122</v>
      </c>
      <c r="K66">
        <v>88</v>
      </c>
      <c r="L66">
        <v>109</v>
      </c>
      <c r="M66">
        <v>137</v>
      </c>
      <c r="N66">
        <v>108</v>
      </c>
      <c r="O66">
        <v>83</v>
      </c>
      <c r="P66">
        <v>83</v>
      </c>
      <c r="R66">
        <f t="shared" si="0"/>
        <v>100.4</v>
      </c>
      <c r="S66">
        <f t="shared" si="1"/>
        <v>1506</v>
      </c>
      <c r="U66">
        <f t="shared" si="2"/>
        <v>0</v>
      </c>
    </row>
    <row r="67" spans="1:21" x14ac:dyDescent="0.35">
      <c r="A67" s="5" t="s">
        <v>66</v>
      </c>
      <c r="B67">
        <v>9</v>
      </c>
      <c r="C67">
        <v>9</v>
      </c>
      <c r="D67">
        <v>4</v>
      </c>
      <c r="E67">
        <v>9</v>
      </c>
      <c r="F67">
        <v>15</v>
      </c>
      <c r="G67">
        <v>28</v>
      </c>
      <c r="H67">
        <v>25</v>
      </c>
      <c r="I67">
        <v>42</v>
      </c>
      <c r="J67">
        <v>25</v>
      </c>
      <c r="K67">
        <v>25</v>
      </c>
      <c r="L67">
        <v>13</v>
      </c>
      <c r="M67">
        <v>30</v>
      </c>
      <c r="N67">
        <v>26</v>
      </c>
      <c r="O67">
        <v>13</v>
      </c>
      <c r="P67">
        <v>32</v>
      </c>
      <c r="R67">
        <f t="shared" ref="R67:R71" si="3">AVERAGE(B67:P67)</f>
        <v>20.333333333333332</v>
      </c>
      <c r="S67">
        <f t="shared" ref="S67:S71" si="4">SUM(B67:P67)</f>
        <v>305</v>
      </c>
      <c r="U67">
        <f t="shared" ref="U67:U71" si="5">COUNTIF(V$3:V$14,A67)</f>
        <v>1</v>
      </c>
    </row>
    <row r="68" spans="1:21" x14ac:dyDescent="0.35">
      <c r="A68" s="5" t="s">
        <v>67</v>
      </c>
      <c r="B68">
        <v>13</v>
      </c>
      <c r="C68">
        <v>35</v>
      </c>
      <c r="D68">
        <v>29</v>
      </c>
      <c r="E68">
        <v>45</v>
      </c>
      <c r="F68">
        <v>30</v>
      </c>
      <c r="G68">
        <v>38</v>
      </c>
      <c r="H68">
        <v>35</v>
      </c>
      <c r="I68">
        <v>39</v>
      </c>
      <c r="J68">
        <v>30</v>
      </c>
      <c r="K68">
        <v>48</v>
      </c>
      <c r="L68">
        <v>31</v>
      </c>
      <c r="M68">
        <v>46</v>
      </c>
      <c r="N68">
        <v>55</v>
      </c>
      <c r="O68">
        <v>56</v>
      </c>
      <c r="P68">
        <v>42</v>
      </c>
      <c r="R68">
        <f t="shared" si="3"/>
        <v>38.133333333333333</v>
      </c>
      <c r="S68">
        <f t="shared" si="4"/>
        <v>572</v>
      </c>
      <c r="U68">
        <f t="shared" si="5"/>
        <v>0</v>
      </c>
    </row>
    <row r="69" spans="1:21" x14ac:dyDescent="0.35">
      <c r="A69" s="5" t="s">
        <v>68</v>
      </c>
      <c r="B69">
        <v>10</v>
      </c>
      <c r="C69">
        <v>37</v>
      </c>
      <c r="D69">
        <v>20</v>
      </c>
      <c r="E69">
        <v>11</v>
      </c>
      <c r="F69">
        <v>47</v>
      </c>
      <c r="G69">
        <v>65</v>
      </c>
      <c r="H69">
        <v>65</v>
      </c>
      <c r="I69">
        <v>84</v>
      </c>
      <c r="J69">
        <v>50</v>
      </c>
      <c r="K69">
        <v>53</v>
      </c>
      <c r="L69">
        <v>133</v>
      </c>
      <c r="M69">
        <v>187</v>
      </c>
      <c r="N69">
        <v>180</v>
      </c>
      <c r="O69">
        <v>86</v>
      </c>
      <c r="P69">
        <v>108</v>
      </c>
      <c r="R69">
        <f t="shared" si="3"/>
        <v>75.733333333333334</v>
      </c>
      <c r="S69">
        <f t="shared" si="4"/>
        <v>1136</v>
      </c>
      <c r="U69">
        <f t="shared" si="5"/>
        <v>1</v>
      </c>
    </row>
    <row r="70" spans="1:21" x14ac:dyDescent="0.35">
      <c r="A70" s="5" t="s">
        <v>69</v>
      </c>
      <c r="B70">
        <v>6</v>
      </c>
      <c r="C70">
        <v>15</v>
      </c>
      <c r="D70">
        <v>7</v>
      </c>
      <c r="E70">
        <v>7</v>
      </c>
      <c r="F70">
        <v>13</v>
      </c>
      <c r="G70">
        <v>15</v>
      </c>
      <c r="H70">
        <v>16</v>
      </c>
      <c r="I70">
        <v>45</v>
      </c>
      <c r="J70">
        <v>28</v>
      </c>
      <c r="K70">
        <v>16</v>
      </c>
      <c r="L70">
        <v>59</v>
      </c>
      <c r="M70">
        <v>109</v>
      </c>
      <c r="N70">
        <v>110</v>
      </c>
      <c r="O70">
        <v>68</v>
      </c>
      <c r="P70">
        <v>77</v>
      </c>
      <c r="R70">
        <f t="shared" si="3"/>
        <v>39.4</v>
      </c>
      <c r="S70">
        <f t="shared" si="4"/>
        <v>591</v>
      </c>
      <c r="U70">
        <f t="shared" si="5"/>
        <v>1</v>
      </c>
    </row>
    <row r="71" spans="1:21" x14ac:dyDescent="0.35">
      <c r="A71" s="5" t="s">
        <v>70</v>
      </c>
      <c r="B71">
        <v>7</v>
      </c>
      <c r="C71">
        <v>13</v>
      </c>
      <c r="D71">
        <v>11</v>
      </c>
      <c r="E71">
        <v>11</v>
      </c>
      <c r="F71">
        <v>19</v>
      </c>
      <c r="G71">
        <v>21</v>
      </c>
      <c r="H71">
        <v>25</v>
      </c>
      <c r="I71">
        <v>17</v>
      </c>
      <c r="J71">
        <v>20</v>
      </c>
      <c r="K71">
        <v>21</v>
      </c>
      <c r="L71">
        <v>20</v>
      </c>
      <c r="M71">
        <v>27</v>
      </c>
      <c r="N71">
        <v>24</v>
      </c>
      <c r="O71">
        <v>6</v>
      </c>
      <c r="P71">
        <v>12</v>
      </c>
      <c r="R71">
        <f t="shared" si="3"/>
        <v>16.933333333333334</v>
      </c>
      <c r="S71">
        <f t="shared" si="4"/>
        <v>254</v>
      </c>
      <c r="U71">
        <f t="shared" si="5"/>
        <v>0</v>
      </c>
    </row>
    <row r="73" spans="1:21" x14ac:dyDescent="0.35">
      <c r="A73" s="5" t="s">
        <v>71</v>
      </c>
      <c r="B73">
        <f>SUM(B2:B71)</f>
        <v>1210</v>
      </c>
      <c r="C73">
        <f t="shared" ref="C73:P73" si="6">SUM(C2:C71)</f>
        <v>2312</v>
      </c>
      <c r="D73">
        <f t="shared" si="6"/>
        <v>1934</v>
      </c>
      <c r="E73">
        <f t="shared" si="6"/>
        <v>2102</v>
      </c>
      <c r="F73">
        <f t="shared" si="6"/>
        <v>2295</v>
      </c>
      <c r="G73">
        <f t="shared" si="6"/>
        <v>2692</v>
      </c>
      <c r="H73">
        <f t="shared" si="6"/>
        <v>3194</v>
      </c>
      <c r="I73">
        <f t="shared" si="6"/>
        <v>3707</v>
      </c>
      <c r="J73">
        <f t="shared" si="6"/>
        <v>3294</v>
      </c>
      <c r="K73">
        <f t="shared" si="6"/>
        <v>2749</v>
      </c>
      <c r="L73">
        <f t="shared" si="6"/>
        <v>3649</v>
      </c>
      <c r="M73">
        <f t="shared" si="6"/>
        <v>4708</v>
      </c>
      <c r="N73">
        <f t="shared" si="6"/>
        <v>4734</v>
      </c>
      <c r="O73">
        <f>SUM(O2:O71)</f>
        <v>3641</v>
      </c>
      <c r="P73">
        <f t="shared" si="6"/>
        <v>3900</v>
      </c>
      <c r="R73">
        <f>SUM(R2:R71)</f>
        <v>3074.7333333333331</v>
      </c>
      <c r="S73">
        <f>SUM(S2:S71)</f>
        <v>46121</v>
      </c>
    </row>
    <row r="74" spans="1:21" x14ac:dyDescent="0.35">
      <c r="A74" s="5" t="s">
        <v>122</v>
      </c>
      <c r="B74">
        <f>AVERAGE(B2:B71)</f>
        <v>17.285714285714285</v>
      </c>
      <c r="C74">
        <f t="shared" ref="C74:S74" si="7">AVERAGE(C2:C71)</f>
        <v>33.028571428571432</v>
      </c>
      <c r="D74">
        <f t="shared" si="7"/>
        <v>27.62857142857143</v>
      </c>
      <c r="E74">
        <f t="shared" si="7"/>
        <v>30.028571428571428</v>
      </c>
      <c r="F74">
        <f t="shared" si="7"/>
        <v>32.785714285714285</v>
      </c>
      <c r="G74">
        <f t="shared" si="7"/>
        <v>38.457142857142856</v>
      </c>
      <c r="H74">
        <f t="shared" si="7"/>
        <v>45.628571428571426</v>
      </c>
      <c r="I74">
        <f t="shared" si="7"/>
        <v>52.957142857142856</v>
      </c>
      <c r="J74">
        <f t="shared" si="7"/>
        <v>47.057142857142857</v>
      </c>
      <c r="K74">
        <f t="shared" si="7"/>
        <v>39.271428571428572</v>
      </c>
      <c r="L74">
        <f t="shared" si="7"/>
        <v>52.128571428571426</v>
      </c>
      <c r="M74">
        <f t="shared" si="7"/>
        <v>67.257142857142853</v>
      </c>
      <c r="N74">
        <f t="shared" si="7"/>
        <v>67.628571428571433</v>
      </c>
      <c r="O74">
        <f t="shared" si="7"/>
        <v>52.014285714285712</v>
      </c>
      <c r="P74">
        <f t="shared" si="7"/>
        <v>55.714285714285715</v>
      </c>
      <c r="R74">
        <f t="shared" si="7"/>
        <v>43.924761904761901</v>
      </c>
      <c r="S74">
        <f t="shared" si="7"/>
        <v>658.87142857142862</v>
      </c>
    </row>
  </sheetData>
  <sortState xmlns:xlrd2="http://schemas.microsoft.com/office/spreadsheetml/2017/richdata2" ref="A2:S71">
    <sortCondition ref="A2:A71"/>
  </sortState>
  <conditionalFormatting sqref="S1:S71">
    <cfRule type="top10" dxfId="3" priority="1" rank="15"/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A482-B6E1-4E8D-9251-2D80271FE484}">
  <dimension ref="A1:V74"/>
  <sheetViews>
    <sheetView topLeftCell="A38" workbookViewId="0">
      <pane xSplit="1" topLeftCell="M1" activePane="topRight" state="frozen"/>
      <selection pane="topRight" activeCell="O60" sqref="O60:P60"/>
    </sheetView>
  </sheetViews>
  <sheetFormatPr defaultColWidth="8.90625" defaultRowHeight="14.5" x14ac:dyDescent="0.35"/>
  <cols>
    <col min="1" max="1" width="14" style="5" bestFit="1" customWidth="1"/>
  </cols>
  <sheetData>
    <row r="1" spans="1:22" x14ac:dyDescent="0.35">
      <c r="A1" s="5" t="s">
        <v>115</v>
      </c>
      <c r="B1" s="9">
        <v>2007</v>
      </c>
      <c r="C1" s="9">
        <v>2008</v>
      </c>
      <c r="D1" s="9">
        <v>2009</v>
      </c>
      <c r="E1" s="9">
        <v>2010</v>
      </c>
      <c r="F1" s="9">
        <v>2011</v>
      </c>
      <c r="G1" s="9">
        <v>2012</v>
      </c>
      <c r="H1" s="9">
        <v>2013</v>
      </c>
      <c r="I1" s="9">
        <v>2014</v>
      </c>
      <c r="J1" s="9">
        <v>2015</v>
      </c>
      <c r="K1" s="9">
        <v>2016</v>
      </c>
      <c r="L1" s="10">
        <v>2017</v>
      </c>
      <c r="M1" s="10">
        <v>2018</v>
      </c>
      <c r="N1" s="10">
        <v>2019</v>
      </c>
      <c r="O1" s="10">
        <v>2020</v>
      </c>
      <c r="P1" s="10">
        <v>2021</v>
      </c>
      <c r="R1" t="s">
        <v>122</v>
      </c>
      <c r="S1" t="s">
        <v>71</v>
      </c>
      <c r="U1" s="5" t="s">
        <v>134</v>
      </c>
    </row>
    <row r="2" spans="1:22" x14ac:dyDescent="0.35">
      <c r="A2" s="5" t="s">
        <v>1</v>
      </c>
      <c r="B2">
        <v>2</v>
      </c>
      <c r="C2">
        <v>1</v>
      </c>
      <c r="D2">
        <v>1</v>
      </c>
      <c r="E2">
        <v>1</v>
      </c>
      <c r="F2">
        <v>7</v>
      </c>
      <c r="G2">
        <v>8</v>
      </c>
      <c r="H2">
        <v>4</v>
      </c>
      <c r="I2">
        <v>5</v>
      </c>
      <c r="J2">
        <v>5</v>
      </c>
      <c r="K2">
        <v>0</v>
      </c>
      <c r="L2">
        <v>8</v>
      </c>
      <c r="M2">
        <v>3</v>
      </c>
      <c r="N2">
        <v>8</v>
      </c>
      <c r="O2">
        <v>1</v>
      </c>
      <c r="P2">
        <v>3</v>
      </c>
      <c r="R2">
        <f>AVERAGE(B2:P2)</f>
        <v>3.8</v>
      </c>
      <c r="S2">
        <f>SUM(B2:P2)</f>
        <v>57</v>
      </c>
      <c r="U2">
        <f>COUNTIF(V$3:V$14,A2)</f>
        <v>1</v>
      </c>
    </row>
    <row r="3" spans="1:22" x14ac:dyDescent="0.35">
      <c r="A3" s="5" t="s">
        <v>2</v>
      </c>
      <c r="B3">
        <v>2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3</v>
      </c>
      <c r="O3">
        <v>2</v>
      </c>
      <c r="P3">
        <v>0</v>
      </c>
      <c r="R3">
        <f t="shared" ref="R3:R66" si="0">AVERAGE(B3:P3)</f>
        <v>0.53333333333333333</v>
      </c>
      <c r="S3">
        <f t="shared" ref="S3:S66" si="1">SUM(B3:P3)</f>
        <v>8</v>
      </c>
      <c r="U3">
        <f t="shared" ref="U3:U66" si="2">COUNTIF(V$3:V$14,A3)</f>
        <v>0</v>
      </c>
      <c r="V3" s="69" t="s">
        <v>1</v>
      </c>
    </row>
    <row r="4" spans="1:22" x14ac:dyDescent="0.35">
      <c r="A4" s="5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R4">
        <f t="shared" si="0"/>
        <v>0</v>
      </c>
      <c r="S4">
        <f t="shared" si="1"/>
        <v>0</v>
      </c>
      <c r="U4">
        <f t="shared" si="2"/>
        <v>0</v>
      </c>
      <c r="V4" s="69" t="s">
        <v>9</v>
      </c>
    </row>
    <row r="5" spans="1:22" x14ac:dyDescent="0.35">
      <c r="A5" s="5" t="s">
        <v>4</v>
      </c>
      <c r="B5">
        <v>2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5</v>
      </c>
      <c r="K5">
        <v>3</v>
      </c>
      <c r="L5">
        <v>0</v>
      </c>
      <c r="M5">
        <v>0</v>
      </c>
      <c r="N5">
        <v>0</v>
      </c>
      <c r="O5">
        <v>4</v>
      </c>
      <c r="P5">
        <v>0</v>
      </c>
      <c r="R5">
        <f t="shared" si="0"/>
        <v>1</v>
      </c>
      <c r="S5">
        <f t="shared" si="1"/>
        <v>15</v>
      </c>
      <c r="U5">
        <f t="shared" si="2"/>
        <v>0</v>
      </c>
      <c r="V5" s="69" t="s">
        <v>16</v>
      </c>
    </row>
    <row r="6" spans="1:22" x14ac:dyDescent="0.35">
      <c r="A6" s="5" t="s">
        <v>5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R6">
        <f t="shared" si="0"/>
        <v>0.13333333333333333</v>
      </c>
      <c r="S6">
        <f t="shared" si="1"/>
        <v>2</v>
      </c>
      <c r="U6">
        <f t="shared" si="2"/>
        <v>0</v>
      </c>
      <c r="V6" s="69" t="s">
        <v>35</v>
      </c>
    </row>
    <row r="7" spans="1:22" x14ac:dyDescent="0.35">
      <c r="A7" s="5" t="s">
        <v>6</v>
      </c>
      <c r="B7">
        <v>1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1</v>
      </c>
      <c r="J7">
        <v>1</v>
      </c>
      <c r="K7">
        <v>2</v>
      </c>
      <c r="L7">
        <v>0</v>
      </c>
      <c r="M7">
        <v>0</v>
      </c>
      <c r="N7">
        <v>0</v>
      </c>
      <c r="O7">
        <v>1</v>
      </c>
      <c r="P7">
        <v>0</v>
      </c>
      <c r="R7">
        <f t="shared" si="0"/>
        <v>0.46666666666666667</v>
      </c>
      <c r="S7">
        <f t="shared" si="1"/>
        <v>7</v>
      </c>
      <c r="U7">
        <f t="shared" si="2"/>
        <v>0</v>
      </c>
      <c r="V7" s="69" t="s">
        <v>38</v>
      </c>
    </row>
    <row r="8" spans="1:22" x14ac:dyDescent="0.35">
      <c r="A8" s="5" t="s">
        <v>7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3</v>
      </c>
      <c r="I8">
        <v>0</v>
      </c>
      <c r="J8">
        <v>0</v>
      </c>
      <c r="K8">
        <v>0</v>
      </c>
      <c r="L8">
        <v>0</v>
      </c>
      <c r="M8">
        <v>1</v>
      </c>
      <c r="N8">
        <v>1</v>
      </c>
      <c r="O8">
        <v>0</v>
      </c>
      <c r="P8">
        <v>0</v>
      </c>
      <c r="R8">
        <f t="shared" si="0"/>
        <v>0.4</v>
      </c>
      <c r="S8">
        <f t="shared" si="1"/>
        <v>6</v>
      </c>
      <c r="U8">
        <f t="shared" si="2"/>
        <v>0</v>
      </c>
      <c r="V8" s="69" t="s">
        <v>41</v>
      </c>
    </row>
    <row r="9" spans="1:22" x14ac:dyDescent="0.35">
      <c r="A9" s="5" t="s">
        <v>8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R9">
        <f t="shared" si="0"/>
        <v>6.6666666666666666E-2</v>
      </c>
      <c r="S9">
        <f t="shared" si="1"/>
        <v>1</v>
      </c>
      <c r="U9">
        <f t="shared" si="2"/>
        <v>0</v>
      </c>
      <c r="V9" s="69" t="s">
        <v>47</v>
      </c>
    </row>
    <row r="10" spans="1:22" x14ac:dyDescent="0.35">
      <c r="A10" s="5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2</v>
      </c>
      <c r="J10">
        <v>1</v>
      </c>
      <c r="K10">
        <v>0</v>
      </c>
      <c r="L10">
        <v>1</v>
      </c>
      <c r="M10">
        <v>2</v>
      </c>
      <c r="N10">
        <v>0</v>
      </c>
      <c r="O10">
        <v>1</v>
      </c>
      <c r="P10">
        <v>1</v>
      </c>
      <c r="R10">
        <f t="shared" si="0"/>
        <v>0.6</v>
      </c>
      <c r="S10">
        <f t="shared" si="1"/>
        <v>9</v>
      </c>
      <c r="U10">
        <f t="shared" si="2"/>
        <v>1</v>
      </c>
      <c r="V10" s="69" t="s">
        <v>52</v>
      </c>
    </row>
    <row r="11" spans="1:22" x14ac:dyDescent="0.35">
      <c r="A11" s="5" t="s">
        <v>10</v>
      </c>
      <c r="B11">
        <v>1</v>
      </c>
      <c r="C11">
        <v>0</v>
      </c>
      <c r="D11">
        <v>0</v>
      </c>
      <c r="E11">
        <v>1</v>
      </c>
      <c r="F11">
        <v>2</v>
      </c>
      <c r="G11">
        <v>0</v>
      </c>
      <c r="H11">
        <v>1</v>
      </c>
      <c r="I11">
        <v>2</v>
      </c>
      <c r="J11">
        <v>0</v>
      </c>
      <c r="K11">
        <v>4</v>
      </c>
      <c r="L11">
        <v>5</v>
      </c>
      <c r="M11">
        <v>2</v>
      </c>
      <c r="N11">
        <v>3</v>
      </c>
      <c r="O11">
        <v>2</v>
      </c>
      <c r="P11">
        <v>1</v>
      </c>
      <c r="R11">
        <f t="shared" si="0"/>
        <v>1.6</v>
      </c>
      <c r="S11">
        <f t="shared" si="1"/>
        <v>24</v>
      </c>
      <c r="U11">
        <f t="shared" si="2"/>
        <v>0</v>
      </c>
      <c r="V11" s="69" t="s">
        <v>63</v>
      </c>
    </row>
    <row r="12" spans="1:22" x14ac:dyDescent="0.35">
      <c r="A12" s="5" t="s">
        <v>11</v>
      </c>
      <c r="B12">
        <v>0</v>
      </c>
      <c r="C12">
        <v>0</v>
      </c>
      <c r="D12">
        <v>0</v>
      </c>
      <c r="E12">
        <v>0</v>
      </c>
      <c r="F12">
        <v>3</v>
      </c>
      <c r="G12">
        <v>0</v>
      </c>
      <c r="H12">
        <v>0</v>
      </c>
      <c r="I12">
        <v>0</v>
      </c>
      <c r="J12">
        <v>0</v>
      </c>
      <c r="K12">
        <v>3</v>
      </c>
      <c r="L12">
        <v>0</v>
      </c>
      <c r="M12">
        <v>0</v>
      </c>
      <c r="N12">
        <v>0</v>
      </c>
      <c r="O12">
        <v>1</v>
      </c>
      <c r="P12">
        <v>0</v>
      </c>
      <c r="R12">
        <f t="shared" si="0"/>
        <v>0.46666666666666667</v>
      </c>
      <c r="S12">
        <f t="shared" si="1"/>
        <v>7</v>
      </c>
      <c r="U12">
        <f t="shared" si="2"/>
        <v>0</v>
      </c>
      <c r="V12" s="69" t="s">
        <v>66</v>
      </c>
    </row>
    <row r="13" spans="1:22" x14ac:dyDescent="0.35">
      <c r="A13" s="5" t="s">
        <v>12</v>
      </c>
      <c r="B13">
        <v>1</v>
      </c>
      <c r="C13">
        <v>0</v>
      </c>
      <c r="D13">
        <v>2</v>
      </c>
      <c r="E13">
        <v>2</v>
      </c>
      <c r="F13">
        <v>1</v>
      </c>
      <c r="G13">
        <v>0</v>
      </c>
      <c r="H13">
        <v>0</v>
      </c>
      <c r="I13">
        <v>2</v>
      </c>
      <c r="J13">
        <v>4</v>
      </c>
      <c r="K13">
        <v>2</v>
      </c>
      <c r="L13">
        <v>3</v>
      </c>
      <c r="M13">
        <v>2</v>
      </c>
      <c r="N13">
        <v>3</v>
      </c>
      <c r="O13">
        <v>0</v>
      </c>
      <c r="P13">
        <v>7</v>
      </c>
      <c r="R13">
        <f t="shared" si="0"/>
        <v>1.9333333333333333</v>
      </c>
      <c r="S13">
        <f t="shared" si="1"/>
        <v>29</v>
      </c>
      <c r="U13">
        <f t="shared" si="2"/>
        <v>0</v>
      </c>
      <c r="V13" s="69" t="s">
        <v>68</v>
      </c>
    </row>
    <row r="14" spans="1:22" x14ac:dyDescent="0.35">
      <c r="A14" s="5" t="s">
        <v>13</v>
      </c>
      <c r="B14">
        <v>0</v>
      </c>
      <c r="C14">
        <v>1</v>
      </c>
      <c r="D14">
        <v>0</v>
      </c>
      <c r="E14">
        <v>0</v>
      </c>
      <c r="F14">
        <v>1</v>
      </c>
      <c r="G14">
        <v>0</v>
      </c>
      <c r="H14">
        <v>1</v>
      </c>
      <c r="I14">
        <v>2</v>
      </c>
      <c r="J14">
        <v>0</v>
      </c>
      <c r="K14">
        <v>2</v>
      </c>
      <c r="L14">
        <v>2</v>
      </c>
      <c r="M14">
        <v>1</v>
      </c>
      <c r="N14">
        <v>0</v>
      </c>
      <c r="O14">
        <v>0</v>
      </c>
      <c r="P14">
        <v>1</v>
      </c>
      <c r="R14">
        <f t="shared" si="0"/>
        <v>0.73333333333333328</v>
      </c>
      <c r="S14">
        <f t="shared" si="1"/>
        <v>11</v>
      </c>
      <c r="U14">
        <f t="shared" si="2"/>
        <v>0</v>
      </c>
      <c r="V14" s="69" t="s">
        <v>69</v>
      </c>
    </row>
    <row r="15" spans="1:22" x14ac:dyDescent="0.35">
      <c r="A15" s="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1</v>
      </c>
      <c r="I15">
        <v>0</v>
      </c>
      <c r="J15">
        <v>1</v>
      </c>
      <c r="K15">
        <v>1</v>
      </c>
      <c r="L15">
        <v>0</v>
      </c>
      <c r="M15">
        <v>1</v>
      </c>
      <c r="N15">
        <v>1</v>
      </c>
      <c r="O15">
        <v>1</v>
      </c>
      <c r="P15">
        <v>6</v>
      </c>
      <c r="R15">
        <f t="shared" si="0"/>
        <v>0.8666666666666667</v>
      </c>
      <c r="S15">
        <f t="shared" si="1"/>
        <v>13</v>
      </c>
      <c r="U15">
        <f t="shared" si="2"/>
        <v>0</v>
      </c>
      <c r="V15" s="5" t="s">
        <v>18</v>
      </c>
    </row>
    <row r="16" spans="1:22" x14ac:dyDescent="0.35">
      <c r="A16" s="5" t="s">
        <v>15</v>
      </c>
      <c r="B16">
        <v>0</v>
      </c>
      <c r="C16">
        <v>0</v>
      </c>
      <c r="D16">
        <v>0</v>
      </c>
      <c r="E16">
        <v>0</v>
      </c>
      <c r="F16">
        <v>2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R16">
        <f t="shared" si="0"/>
        <v>0.26666666666666666</v>
      </c>
      <c r="S16">
        <f t="shared" si="1"/>
        <v>4</v>
      </c>
      <c r="U16">
        <f t="shared" si="2"/>
        <v>0</v>
      </c>
      <c r="V16" s="5" t="s">
        <v>20</v>
      </c>
    </row>
    <row r="17" spans="1:22" x14ac:dyDescent="0.35">
      <c r="A17" s="5" t="s">
        <v>16</v>
      </c>
      <c r="B17">
        <v>1</v>
      </c>
      <c r="C17">
        <v>3</v>
      </c>
      <c r="D17">
        <v>1</v>
      </c>
      <c r="E17">
        <v>3</v>
      </c>
      <c r="F17">
        <v>6</v>
      </c>
      <c r="G17">
        <v>9</v>
      </c>
      <c r="H17">
        <v>11</v>
      </c>
      <c r="I17">
        <v>7</v>
      </c>
      <c r="J17">
        <v>18</v>
      </c>
      <c r="K17">
        <v>8</v>
      </c>
      <c r="L17">
        <v>6</v>
      </c>
      <c r="M17">
        <v>22</v>
      </c>
      <c r="N17">
        <v>12</v>
      </c>
      <c r="O17">
        <v>10</v>
      </c>
      <c r="P17">
        <v>13</v>
      </c>
      <c r="R17">
        <f t="shared" si="0"/>
        <v>8.6666666666666661</v>
      </c>
      <c r="S17">
        <f t="shared" si="1"/>
        <v>130</v>
      </c>
      <c r="U17">
        <f t="shared" si="2"/>
        <v>1</v>
      </c>
      <c r="V17" s="5" t="s">
        <v>21</v>
      </c>
    </row>
    <row r="18" spans="1:22" x14ac:dyDescent="0.35">
      <c r="A18" s="5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R18">
        <f t="shared" si="0"/>
        <v>0</v>
      </c>
      <c r="S18">
        <f t="shared" si="1"/>
        <v>0</v>
      </c>
      <c r="U18">
        <f t="shared" si="2"/>
        <v>0</v>
      </c>
      <c r="V18" s="5" t="s">
        <v>22</v>
      </c>
    </row>
    <row r="19" spans="1:22" x14ac:dyDescent="0.35">
      <c r="A19" s="5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0</v>
      </c>
      <c r="K19">
        <v>1</v>
      </c>
      <c r="L19">
        <v>0</v>
      </c>
      <c r="M19">
        <v>0</v>
      </c>
      <c r="N19">
        <v>1</v>
      </c>
      <c r="O19">
        <v>0</v>
      </c>
      <c r="P19">
        <v>0</v>
      </c>
      <c r="R19">
        <f t="shared" si="0"/>
        <v>0.26666666666666666</v>
      </c>
      <c r="S19">
        <f t="shared" si="1"/>
        <v>4</v>
      </c>
      <c r="U19">
        <f t="shared" si="2"/>
        <v>0</v>
      </c>
      <c r="V19" s="5" t="s">
        <v>25</v>
      </c>
    </row>
    <row r="20" spans="1:22" x14ac:dyDescent="0.35">
      <c r="A20" s="5" t="s">
        <v>19</v>
      </c>
      <c r="B20">
        <v>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3</v>
      </c>
      <c r="R20">
        <f t="shared" si="0"/>
        <v>0.33333333333333331</v>
      </c>
      <c r="S20">
        <f t="shared" si="1"/>
        <v>5</v>
      </c>
      <c r="U20">
        <f t="shared" si="2"/>
        <v>0</v>
      </c>
      <c r="V20" s="5" t="s">
        <v>26</v>
      </c>
    </row>
    <row r="21" spans="1:22" x14ac:dyDescent="0.35">
      <c r="A21" s="5" t="s">
        <v>20</v>
      </c>
      <c r="B21">
        <v>1</v>
      </c>
      <c r="C21">
        <v>0</v>
      </c>
      <c r="D21">
        <v>1</v>
      </c>
      <c r="E21">
        <v>2</v>
      </c>
      <c r="F21">
        <v>0</v>
      </c>
      <c r="G21">
        <v>2</v>
      </c>
      <c r="H21">
        <v>0</v>
      </c>
      <c r="I21">
        <v>0</v>
      </c>
      <c r="J21">
        <v>2</v>
      </c>
      <c r="K21">
        <v>1</v>
      </c>
      <c r="L21">
        <v>1</v>
      </c>
      <c r="M21">
        <v>2</v>
      </c>
      <c r="N21">
        <v>0</v>
      </c>
      <c r="O21">
        <v>0</v>
      </c>
      <c r="P21">
        <v>3</v>
      </c>
      <c r="R21">
        <f t="shared" si="0"/>
        <v>1</v>
      </c>
      <c r="S21">
        <f t="shared" si="1"/>
        <v>15</v>
      </c>
      <c r="U21">
        <f t="shared" si="2"/>
        <v>0</v>
      </c>
      <c r="V21" s="5" t="s">
        <v>28</v>
      </c>
    </row>
    <row r="22" spans="1:22" x14ac:dyDescent="0.35">
      <c r="A22" s="5" t="s">
        <v>21</v>
      </c>
      <c r="B22">
        <v>1</v>
      </c>
      <c r="C22">
        <v>0</v>
      </c>
      <c r="D22">
        <v>1</v>
      </c>
      <c r="E22">
        <v>2</v>
      </c>
      <c r="F22">
        <v>0</v>
      </c>
      <c r="G22">
        <v>0</v>
      </c>
      <c r="H22">
        <v>1</v>
      </c>
      <c r="I22">
        <v>5</v>
      </c>
      <c r="J22">
        <v>0</v>
      </c>
      <c r="K22">
        <v>1</v>
      </c>
      <c r="L22">
        <v>1</v>
      </c>
      <c r="M22">
        <v>0</v>
      </c>
      <c r="N22">
        <v>0</v>
      </c>
      <c r="O22">
        <v>1</v>
      </c>
      <c r="P22">
        <v>1</v>
      </c>
      <c r="R22">
        <f t="shared" si="0"/>
        <v>0.93333333333333335</v>
      </c>
      <c r="S22">
        <f t="shared" si="1"/>
        <v>14</v>
      </c>
      <c r="U22">
        <f t="shared" si="2"/>
        <v>0</v>
      </c>
      <c r="V22" s="5" t="s">
        <v>30</v>
      </c>
    </row>
    <row r="23" spans="1:22" x14ac:dyDescent="0.35">
      <c r="A23" s="5" t="s">
        <v>22</v>
      </c>
      <c r="B23">
        <v>0</v>
      </c>
      <c r="C23">
        <v>0</v>
      </c>
      <c r="D23">
        <v>1</v>
      </c>
      <c r="E23">
        <v>1</v>
      </c>
      <c r="F23">
        <v>0</v>
      </c>
      <c r="G23">
        <v>8</v>
      </c>
      <c r="H23">
        <v>1</v>
      </c>
      <c r="I23">
        <v>1</v>
      </c>
      <c r="J23">
        <v>5</v>
      </c>
      <c r="K23">
        <v>1</v>
      </c>
      <c r="L23">
        <v>1</v>
      </c>
      <c r="M23">
        <v>3</v>
      </c>
      <c r="N23">
        <v>3</v>
      </c>
      <c r="O23">
        <v>1</v>
      </c>
      <c r="P23">
        <v>1</v>
      </c>
      <c r="R23">
        <f t="shared" si="0"/>
        <v>1.8</v>
      </c>
      <c r="S23">
        <f t="shared" si="1"/>
        <v>27</v>
      </c>
      <c r="U23">
        <f t="shared" si="2"/>
        <v>0</v>
      </c>
      <c r="V23" s="5" t="s">
        <v>35</v>
      </c>
    </row>
    <row r="24" spans="1:22" x14ac:dyDescent="0.35">
      <c r="A24" s="5" t="s">
        <v>23</v>
      </c>
      <c r="B24">
        <v>2</v>
      </c>
      <c r="C24">
        <v>3</v>
      </c>
      <c r="D24">
        <v>5</v>
      </c>
      <c r="E24">
        <v>2</v>
      </c>
      <c r="F24">
        <v>4</v>
      </c>
      <c r="G24">
        <v>5</v>
      </c>
      <c r="H24">
        <v>0</v>
      </c>
      <c r="I24">
        <v>1</v>
      </c>
      <c r="J24">
        <v>2</v>
      </c>
      <c r="K24">
        <v>3</v>
      </c>
      <c r="L24">
        <v>0</v>
      </c>
      <c r="M24">
        <v>2</v>
      </c>
      <c r="N24">
        <v>4</v>
      </c>
      <c r="O24">
        <v>2</v>
      </c>
      <c r="P24">
        <v>0</v>
      </c>
      <c r="R24">
        <f t="shared" si="0"/>
        <v>2.3333333333333335</v>
      </c>
      <c r="S24">
        <f t="shared" si="1"/>
        <v>35</v>
      </c>
      <c r="U24">
        <f t="shared" si="2"/>
        <v>0</v>
      </c>
      <c r="V24" s="5" t="s">
        <v>36</v>
      </c>
    </row>
    <row r="25" spans="1:22" x14ac:dyDescent="0.35">
      <c r="A25" s="5" t="s">
        <v>24</v>
      </c>
      <c r="B25">
        <v>1</v>
      </c>
      <c r="C25">
        <v>6</v>
      </c>
      <c r="D25">
        <v>1</v>
      </c>
      <c r="E25">
        <v>0</v>
      </c>
      <c r="F25">
        <v>0</v>
      </c>
      <c r="G25">
        <v>0</v>
      </c>
      <c r="H25">
        <v>0</v>
      </c>
      <c r="I25">
        <v>2</v>
      </c>
      <c r="J25">
        <v>0</v>
      </c>
      <c r="K25">
        <v>0</v>
      </c>
      <c r="L25">
        <v>2</v>
      </c>
      <c r="M25">
        <v>0</v>
      </c>
      <c r="N25">
        <v>1</v>
      </c>
      <c r="O25">
        <v>1</v>
      </c>
      <c r="P25">
        <v>2</v>
      </c>
      <c r="R25">
        <f t="shared" si="0"/>
        <v>1.0666666666666667</v>
      </c>
      <c r="S25">
        <f t="shared" si="1"/>
        <v>16</v>
      </c>
      <c r="U25">
        <f t="shared" si="2"/>
        <v>0</v>
      </c>
      <c r="V25" s="5" t="s">
        <v>37</v>
      </c>
    </row>
    <row r="26" spans="1:22" x14ac:dyDescent="0.35">
      <c r="A26" s="5" t="s">
        <v>25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I26">
        <v>1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1</v>
      </c>
      <c r="R26">
        <f t="shared" si="0"/>
        <v>0.4</v>
      </c>
      <c r="S26">
        <f t="shared" si="1"/>
        <v>6</v>
      </c>
      <c r="U26">
        <f t="shared" si="2"/>
        <v>0</v>
      </c>
      <c r="V26" s="5" t="s">
        <v>38</v>
      </c>
    </row>
    <row r="27" spans="1:22" x14ac:dyDescent="0.35">
      <c r="A27" s="5" t="s">
        <v>26</v>
      </c>
      <c r="B27">
        <v>2</v>
      </c>
      <c r="C27">
        <v>2</v>
      </c>
      <c r="D27">
        <v>0</v>
      </c>
      <c r="E27">
        <v>0</v>
      </c>
      <c r="F27">
        <v>3</v>
      </c>
      <c r="G27">
        <v>5</v>
      </c>
      <c r="H27">
        <v>5</v>
      </c>
      <c r="I27">
        <v>4</v>
      </c>
      <c r="J27">
        <v>3</v>
      </c>
      <c r="K27">
        <v>4</v>
      </c>
      <c r="L27">
        <v>4</v>
      </c>
      <c r="M27">
        <v>2</v>
      </c>
      <c r="N27">
        <v>3</v>
      </c>
      <c r="O27">
        <v>4</v>
      </c>
      <c r="P27">
        <v>14</v>
      </c>
      <c r="R27">
        <f t="shared" si="0"/>
        <v>3.6666666666666665</v>
      </c>
      <c r="S27">
        <f t="shared" si="1"/>
        <v>55</v>
      </c>
      <c r="U27">
        <f t="shared" si="2"/>
        <v>0</v>
      </c>
      <c r="V27" s="5" t="s">
        <v>39</v>
      </c>
    </row>
    <row r="28" spans="1:22" x14ac:dyDescent="0.35">
      <c r="A28" s="5" t="s">
        <v>110</v>
      </c>
      <c r="B28">
        <v>2</v>
      </c>
      <c r="C28">
        <v>4</v>
      </c>
      <c r="D28">
        <v>0</v>
      </c>
      <c r="E28">
        <v>1</v>
      </c>
      <c r="F28">
        <v>1</v>
      </c>
      <c r="G28">
        <v>1</v>
      </c>
      <c r="H28">
        <v>6</v>
      </c>
      <c r="I28">
        <v>2</v>
      </c>
      <c r="J28">
        <v>3</v>
      </c>
      <c r="K28">
        <v>7</v>
      </c>
      <c r="L28">
        <v>5</v>
      </c>
      <c r="M28">
        <v>4</v>
      </c>
      <c r="N28">
        <v>4</v>
      </c>
      <c r="O28">
        <v>4</v>
      </c>
      <c r="P28">
        <v>2</v>
      </c>
      <c r="R28">
        <f t="shared" si="0"/>
        <v>3.0666666666666669</v>
      </c>
      <c r="S28">
        <f t="shared" si="1"/>
        <v>46</v>
      </c>
      <c r="U28">
        <f t="shared" si="2"/>
        <v>0</v>
      </c>
      <c r="V28" s="5" t="s">
        <v>40</v>
      </c>
    </row>
    <row r="29" spans="1:22" x14ac:dyDescent="0.35">
      <c r="A29" s="5" t="s">
        <v>28</v>
      </c>
      <c r="B29">
        <v>1</v>
      </c>
      <c r="C29">
        <v>0</v>
      </c>
      <c r="D29">
        <v>1</v>
      </c>
      <c r="E29">
        <v>0</v>
      </c>
      <c r="F29">
        <v>1</v>
      </c>
      <c r="G29">
        <v>1</v>
      </c>
      <c r="H29">
        <v>1</v>
      </c>
      <c r="I29">
        <v>8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R29">
        <f t="shared" si="0"/>
        <v>1</v>
      </c>
      <c r="S29">
        <f t="shared" si="1"/>
        <v>15</v>
      </c>
      <c r="U29">
        <f t="shared" si="2"/>
        <v>0</v>
      </c>
      <c r="V29" s="5" t="s">
        <v>41</v>
      </c>
    </row>
    <row r="30" spans="1:22" x14ac:dyDescent="0.35">
      <c r="A30" s="5" t="s">
        <v>29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R30">
        <f t="shared" si="0"/>
        <v>6.6666666666666666E-2</v>
      </c>
      <c r="S30">
        <f t="shared" si="1"/>
        <v>1</v>
      </c>
      <c r="U30">
        <f t="shared" si="2"/>
        <v>0</v>
      </c>
      <c r="V30" s="5" t="s">
        <v>42</v>
      </c>
    </row>
    <row r="31" spans="1:22" x14ac:dyDescent="0.35">
      <c r="A31" s="5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R31">
        <f t="shared" si="0"/>
        <v>0</v>
      </c>
      <c r="S31">
        <f t="shared" si="1"/>
        <v>0</v>
      </c>
      <c r="U31">
        <f t="shared" si="2"/>
        <v>0</v>
      </c>
      <c r="V31" s="5" t="s">
        <v>45</v>
      </c>
    </row>
    <row r="32" spans="1:22" x14ac:dyDescent="0.35">
      <c r="A32" s="5" t="s">
        <v>31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5</v>
      </c>
      <c r="K32">
        <v>2</v>
      </c>
      <c r="L32">
        <v>3</v>
      </c>
      <c r="M32">
        <v>3</v>
      </c>
      <c r="N32">
        <v>1</v>
      </c>
      <c r="O32">
        <v>2</v>
      </c>
      <c r="P32">
        <v>0</v>
      </c>
      <c r="R32">
        <f t="shared" si="0"/>
        <v>1.1333333333333333</v>
      </c>
      <c r="S32">
        <f t="shared" si="1"/>
        <v>17</v>
      </c>
      <c r="U32">
        <f t="shared" si="2"/>
        <v>0</v>
      </c>
      <c r="V32" s="5" t="s">
        <v>47</v>
      </c>
    </row>
    <row r="33" spans="1:22" x14ac:dyDescent="0.35">
      <c r="A33" s="5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R33">
        <f t="shared" si="0"/>
        <v>0.13333333333333333</v>
      </c>
      <c r="S33">
        <f t="shared" si="1"/>
        <v>2</v>
      </c>
      <c r="U33">
        <f t="shared" si="2"/>
        <v>0</v>
      </c>
      <c r="V33" s="5" t="s">
        <v>51</v>
      </c>
    </row>
    <row r="34" spans="1:22" x14ac:dyDescent="0.35">
      <c r="A34" s="5" t="s">
        <v>33</v>
      </c>
      <c r="B34">
        <v>0</v>
      </c>
      <c r="C34">
        <v>0</v>
      </c>
      <c r="D34">
        <v>0</v>
      </c>
      <c r="E34">
        <v>2</v>
      </c>
      <c r="F34">
        <v>0</v>
      </c>
      <c r="G34">
        <v>0</v>
      </c>
      <c r="H34">
        <v>0</v>
      </c>
      <c r="I34">
        <v>1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1</v>
      </c>
      <c r="R34">
        <f t="shared" si="0"/>
        <v>0.4</v>
      </c>
      <c r="S34">
        <f t="shared" si="1"/>
        <v>6</v>
      </c>
      <c r="U34">
        <f t="shared" si="2"/>
        <v>0</v>
      </c>
      <c r="V34" s="5" t="s">
        <v>52</v>
      </c>
    </row>
    <row r="35" spans="1:22" x14ac:dyDescent="0.35">
      <c r="A35" s="5" t="s">
        <v>34</v>
      </c>
      <c r="B35">
        <v>4</v>
      </c>
      <c r="C35">
        <v>0</v>
      </c>
      <c r="D35">
        <v>3</v>
      </c>
      <c r="E35">
        <v>0</v>
      </c>
      <c r="F35">
        <v>0</v>
      </c>
      <c r="G35">
        <v>0</v>
      </c>
      <c r="H35">
        <v>5</v>
      </c>
      <c r="I35">
        <v>1</v>
      </c>
      <c r="J35">
        <v>1</v>
      </c>
      <c r="K35">
        <v>0</v>
      </c>
      <c r="L35">
        <v>1</v>
      </c>
      <c r="M35">
        <v>0</v>
      </c>
      <c r="N35">
        <v>0</v>
      </c>
      <c r="O35">
        <v>0</v>
      </c>
      <c r="P35">
        <v>2</v>
      </c>
      <c r="R35">
        <f t="shared" si="0"/>
        <v>1.1333333333333333</v>
      </c>
      <c r="S35">
        <f t="shared" si="1"/>
        <v>17</v>
      </c>
      <c r="U35">
        <f t="shared" si="2"/>
        <v>0</v>
      </c>
      <c r="V35" s="5" t="s">
        <v>54</v>
      </c>
    </row>
    <row r="36" spans="1:22" x14ac:dyDescent="0.35">
      <c r="A36" s="5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2</v>
      </c>
      <c r="J36">
        <v>2</v>
      </c>
      <c r="K36">
        <v>2</v>
      </c>
      <c r="L36">
        <v>0</v>
      </c>
      <c r="M36">
        <v>2</v>
      </c>
      <c r="N36">
        <v>3</v>
      </c>
      <c r="O36">
        <v>1</v>
      </c>
      <c r="P36">
        <v>2</v>
      </c>
      <c r="R36">
        <f t="shared" si="0"/>
        <v>0.93333333333333335</v>
      </c>
      <c r="S36">
        <f t="shared" si="1"/>
        <v>14</v>
      </c>
      <c r="U36">
        <f t="shared" si="2"/>
        <v>1</v>
      </c>
      <c r="V36" s="5" t="s">
        <v>55</v>
      </c>
    </row>
    <row r="37" spans="1:22" x14ac:dyDescent="0.35">
      <c r="A37" s="5" t="s">
        <v>36</v>
      </c>
      <c r="B37">
        <v>3</v>
      </c>
      <c r="C37">
        <v>0</v>
      </c>
      <c r="D37">
        <v>2</v>
      </c>
      <c r="E37">
        <v>3</v>
      </c>
      <c r="F37">
        <v>7</v>
      </c>
      <c r="G37">
        <v>5</v>
      </c>
      <c r="H37">
        <v>2</v>
      </c>
      <c r="I37">
        <v>7</v>
      </c>
      <c r="J37">
        <v>4</v>
      </c>
      <c r="K37">
        <v>4</v>
      </c>
      <c r="L37">
        <v>1</v>
      </c>
      <c r="M37">
        <v>2</v>
      </c>
      <c r="N37">
        <v>11</v>
      </c>
      <c r="O37">
        <v>6</v>
      </c>
      <c r="P37">
        <v>7</v>
      </c>
      <c r="R37">
        <f t="shared" si="0"/>
        <v>4.2666666666666666</v>
      </c>
      <c r="S37">
        <f t="shared" si="1"/>
        <v>64</v>
      </c>
      <c r="U37">
        <f t="shared" si="2"/>
        <v>0</v>
      </c>
      <c r="V37" s="5" t="s">
        <v>56</v>
      </c>
    </row>
    <row r="38" spans="1:22" x14ac:dyDescent="0.35">
      <c r="A38" s="5" t="s">
        <v>37</v>
      </c>
      <c r="B38">
        <v>1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1</v>
      </c>
      <c r="K38">
        <v>2</v>
      </c>
      <c r="L38">
        <v>3</v>
      </c>
      <c r="M38">
        <v>1</v>
      </c>
      <c r="N38">
        <v>0</v>
      </c>
      <c r="O38">
        <v>0</v>
      </c>
      <c r="P38">
        <v>1</v>
      </c>
      <c r="R38">
        <f t="shared" si="0"/>
        <v>0.66666666666666663</v>
      </c>
      <c r="S38">
        <f t="shared" si="1"/>
        <v>10</v>
      </c>
      <c r="U38">
        <f t="shared" si="2"/>
        <v>0</v>
      </c>
      <c r="V38" s="5" t="s">
        <v>58</v>
      </c>
    </row>
    <row r="39" spans="1:22" x14ac:dyDescent="0.35">
      <c r="A39" s="5" t="s">
        <v>38</v>
      </c>
      <c r="B39">
        <v>0</v>
      </c>
      <c r="C39">
        <v>1</v>
      </c>
      <c r="D39">
        <v>0</v>
      </c>
      <c r="E39">
        <v>0</v>
      </c>
      <c r="F39">
        <v>2</v>
      </c>
      <c r="G39">
        <v>2</v>
      </c>
      <c r="H39">
        <v>2</v>
      </c>
      <c r="I39">
        <v>6</v>
      </c>
      <c r="J39">
        <v>1</v>
      </c>
      <c r="K39">
        <v>3</v>
      </c>
      <c r="L39">
        <v>3</v>
      </c>
      <c r="M39">
        <v>5</v>
      </c>
      <c r="N39">
        <v>8</v>
      </c>
      <c r="O39">
        <v>4</v>
      </c>
      <c r="P39">
        <v>9</v>
      </c>
      <c r="R39">
        <f t="shared" si="0"/>
        <v>3.0666666666666669</v>
      </c>
      <c r="S39">
        <f t="shared" si="1"/>
        <v>46</v>
      </c>
      <c r="U39">
        <f t="shared" si="2"/>
        <v>1</v>
      </c>
      <c r="V39" s="5" t="s">
        <v>60</v>
      </c>
    </row>
    <row r="40" spans="1:22" x14ac:dyDescent="0.35">
      <c r="A40" s="5" t="s">
        <v>39</v>
      </c>
      <c r="B40">
        <v>0</v>
      </c>
      <c r="C40">
        <v>1</v>
      </c>
      <c r="D40">
        <v>0</v>
      </c>
      <c r="E40">
        <v>0</v>
      </c>
      <c r="F40">
        <v>1</v>
      </c>
      <c r="G40">
        <v>0</v>
      </c>
      <c r="H40">
        <v>0</v>
      </c>
      <c r="I40">
        <v>2</v>
      </c>
      <c r="J40">
        <v>0</v>
      </c>
      <c r="K40">
        <v>0</v>
      </c>
      <c r="L40">
        <v>0</v>
      </c>
      <c r="M40">
        <v>3</v>
      </c>
      <c r="N40">
        <v>1</v>
      </c>
      <c r="O40">
        <v>0</v>
      </c>
      <c r="P40">
        <v>0</v>
      </c>
      <c r="R40">
        <f t="shared" si="0"/>
        <v>0.53333333333333333</v>
      </c>
      <c r="S40">
        <f t="shared" si="1"/>
        <v>8</v>
      </c>
      <c r="U40">
        <f t="shared" si="2"/>
        <v>0</v>
      </c>
      <c r="V40" s="5" t="s">
        <v>62</v>
      </c>
    </row>
    <row r="41" spans="1:22" x14ac:dyDescent="0.35">
      <c r="A41" s="5" t="s">
        <v>40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2</v>
      </c>
      <c r="O41">
        <v>0</v>
      </c>
      <c r="P41">
        <v>0</v>
      </c>
      <c r="R41">
        <f t="shared" si="0"/>
        <v>0.33333333333333331</v>
      </c>
      <c r="S41">
        <f t="shared" si="1"/>
        <v>5</v>
      </c>
      <c r="U41">
        <f t="shared" si="2"/>
        <v>0</v>
      </c>
      <c r="V41" s="5" t="s">
        <v>63</v>
      </c>
    </row>
    <row r="42" spans="1:22" x14ac:dyDescent="0.35">
      <c r="A42" s="5" t="s">
        <v>41</v>
      </c>
      <c r="B42">
        <v>4</v>
      </c>
      <c r="C42">
        <v>4</v>
      </c>
      <c r="D42">
        <v>4</v>
      </c>
      <c r="E42">
        <v>7</v>
      </c>
      <c r="F42">
        <v>11</v>
      </c>
      <c r="G42">
        <v>14</v>
      </c>
      <c r="H42">
        <v>13</v>
      </c>
      <c r="I42">
        <v>14</v>
      </c>
      <c r="J42">
        <v>7</v>
      </c>
      <c r="K42">
        <v>9</v>
      </c>
      <c r="L42">
        <v>18</v>
      </c>
      <c r="M42">
        <v>17</v>
      </c>
      <c r="N42">
        <v>15</v>
      </c>
      <c r="O42">
        <v>6</v>
      </c>
      <c r="P42">
        <v>8</v>
      </c>
      <c r="R42">
        <f t="shared" si="0"/>
        <v>10.066666666666666</v>
      </c>
      <c r="S42">
        <f t="shared" si="1"/>
        <v>151</v>
      </c>
      <c r="U42">
        <f t="shared" si="2"/>
        <v>1</v>
      </c>
      <c r="V42" s="5" t="s">
        <v>64</v>
      </c>
    </row>
    <row r="43" spans="1:22" x14ac:dyDescent="0.35">
      <c r="A43" s="5" t="s">
        <v>42</v>
      </c>
      <c r="B43">
        <v>5</v>
      </c>
      <c r="C43">
        <v>3</v>
      </c>
      <c r="D43">
        <v>0</v>
      </c>
      <c r="E43">
        <v>3</v>
      </c>
      <c r="F43">
        <v>1</v>
      </c>
      <c r="G43">
        <v>0</v>
      </c>
      <c r="H43">
        <v>1</v>
      </c>
      <c r="I43">
        <v>2</v>
      </c>
      <c r="J43">
        <v>3</v>
      </c>
      <c r="K43">
        <v>2</v>
      </c>
      <c r="L43">
        <v>0</v>
      </c>
      <c r="M43">
        <v>3</v>
      </c>
      <c r="N43">
        <v>1</v>
      </c>
      <c r="O43">
        <v>2</v>
      </c>
      <c r="P43">
        <v>2</v>
      </c>
      <c r="R43">
        <f t="shared" si="0"/>
        <v>1.8666666666666667</v>
      </c>
      <c r="S43">
        <f t="shared" si="1"/>
        <v>28</v>
      </c>
      <c r="U43">
        <f t="shared" si="2"/>
        <v>0</v>
      </c>
      <c r="V43" s="5" t="s">
        <v>65</v>
      </c>
    </row>
    <row r="44" spans="1:22" x14ac:dyDescent="0.35">
      <c r="A44" s="5" t="s">
        <v>43</v>
      </c>
      <c r="B44">
        <v>2</v>
      </c>
      <c r="C44">
        <v>2</v>
      </c>
      <c r="D44">
        <v>1</v>
      </c>
      <c r="E44">
        <v>1</v>
      </c>
      <c r="F44">
        <v>0</v>
      </c>
      <c r="G44">
        <v>1</v>
      </c>
      <c r="H44">
        <v>10</v>
      </c>
      <c r="I44">
        <v>3</v>
      </c>
      <c r="J44">
        <v>0</v>
      </c>
      <c r="K44">
        <v>2</v>
      </c>
      <c r="L44">
        <v>0</v>
      </c>
      <c r="M44">
        <v>4</v>
      </c>
      <c r="N44">
        <v>2</v>
      </c>
      <c r="O44">
        <v>2</v>
      </c>
      <c r="P44">
        <v>2</v>
      </c>
      <c r="R44">
        <f t="shared" si="0"/>
        <v>2.1333333333333333</v>
      </c>
      <c r="S44">
        <f t="shared" si="1"/>
        <v>32</v>
      </c>
      <c r="U44">
        <f t="shared" si="2"/>
        <v>0</v>
      </c>
      <c r="V44" s="5" t="s">
        <v>66</v>
      </c>
    </row>
    <row r="45" spans="1:22" x14ac:dyDescent="0.35">
      <c r="A45" s="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R45">
        <f t="shared" si="0"/>
        <v>0</v>
      </c>
      <c r="S45">
        <f t="shared" si="1"/>
        <v>0</v>
      </c>
      <c r="U45">
        <f t="shared" si="2"/>
        <v>0</v>
      </c>
      <c r="V45" s="5" t="s">
        <v>68</v>
      </c>
    </row>
    <row r="46" spans="1:22" x14ac:dyDescent="0.35">
      <c r="A46" s="5" t="s">
        <v>45</v>
      </c>
      <c r="B46">
        <v>2</v>
      </c>
      <c r="C46">
        <v>5</v>
      </c>
      <c r="D46">
        <v>0</v>
      </c>
      <c r="E46">
        <v>0</v>
      </c>
      <c r="F46">
        <v>1</v>
      </c>
      <c r="G46">
        <v>3</v>
      </c>
      <c r="H46">
        <v>5</v>
      </c>
      <c r="I46">
        <v>2</v>
      </c>
      <c r="J46">
        <v>1</v>
      </c>
      <c r="K46">
        <v>3</v>
      </c>
      <c r="L46">
        <v>7</v>
      </c>
      <c r="M46">
        <v>3</v>
      </c>
      <c r="N46">
        <v>4</v>
      </c>
      <c r="O46">
        <v>1</v>
      </c>
      <c r="P46">
        <v>5</v>
      </c>
      <c r="R46">
        <f t="shared" si="0"/>
        <v>2.8</v>
      </c>
      <c r="S46">
        <f t="shared" si="1"/>
        <v>42</v>
      </c>
      <c r="U46">
        <f t="shared" si="2"/>
        <v>0</v>
      </c>
      <c r="V46" s="5" t="s">
        <v>69</v>
      </c>
    </row>
    <row r="47" spans="1:22" x14ac:dyDescent="0.35">
      <c r="A47" s="5" t="s">
        <v>46</v>
      </c>
      <c r="B47">
        <v>0</v>
      </c>
      <c r="C47">
        <v>2</v>
      </c>
      <c r="D47">
        <v>2</v>
      </c>
      <c r="E47">
        <v>0</v>
      </c>
      <c r="F47">
        <v>1</v>
      </c>
      <c r="G47">
        <v>0</v>
      </c>
      <c r="H47">
        <v>1</v>
      </c>
      <c r="I47">
        <v>5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2</v>
      </c>
      <c r="R47">
        <f t="shared" si="0"/>
        <v>0.93333333333333335</v>
      </c>
      <c r="S47">
        <f t="shared" si="1"/>
        <v>14</v>
      </c>
      <c r="U47">
        <f t="shared" si="2"/>
        <v>0</v>
      </c>
      <c r="V47" s="5" t="s">
        <v>70</v>
      </c>
    </row>
    <row r="48" spans="1:22" x14ac:dyDescent="0.35">
      <c r="A48" s="5" t="s">
        <v>47</v>
      </c>
      <c r="B48">
        <v>2</v>
      </c>
      <c r="C48">
        <v>2</v>
      </c>
      <c r="D48">
        <v>0</v>
      </c>
      <c r="E48">
        <v>0</v>
      </c>
      <c r="F48">
        <v>1</v>
      </c>
      <c r="G48">
        <v>1</v>
      </c>
      <c r="H48">
        <v>1</v>
      </c>
      <c r="I48">
        <v>5</v>
      </c>
      <c r="J48">
        <v>2</v>
      </c>
      <c r="K48">
        <v>3</v>
      </c>
      <c r="L48">
        <v>11</v>
      </c>
      <c r="M48">
        <v>2</v>
      </c>
      <c r="N48">
        <v>5</v>
      </c>
      <c r="O48">
        <v>3</v>
      </c>
      <c r="P48">
        <v>2</v>
      </c>
      <c r="R48">
        <f t="shared" si="0"/>
        <v>2.6666666666666665</v>
      </c>
      <c r="S48">
        <f t="shared" si="1"/>
        <v>40</v>
      </c>
      <c r="U48">
        <f t="shared" si="2"/>
        <v>1</v>
      </c>
    </row>
    <row r="49" spans="1:21" x14ac:dyDescent="0.35">
      <c r="A49" s="5" t="s">
        <v>48</v>
      </c>
      <c r="B49">
        <v>3</v>
      </c>
      <c r="C49">
        <v>5</v>
      </c>
      <c r="D49">
        <v>4</v>
      </c>
      <c r="E49">
        <v>4</v>
      </c>
      <c r="F49">
        <v>7</v>
      </c>
      <c r="G49">
        <v>3</v>
      </c>
      <c r="H49">
        <v>5</v>
      </c>
      <c r="I49">
        <v>2</v>
      </c>
      <c r="J49">
        <v>4</v>
      </c>
      <c r="K49">
        <v>3</v>
      </c>
      <c r="L49">
        <v>2</v>
      </c>
      <c r="M49">
        <v>4</v>
      </c>
      <c r="N49">
        <v>4</v>
      </c>
      <c r="O49">
        <v>3</v>
      </c>
      <c r="P49">
        <v>2</v>
      </c>
      <c r="R49">
        <f t="shared" si="0"/>
        <v>3.6666666666666665</v>
      </c>
      <c r="S49">
        <f t="shared" si="1"/>
        <v>55</v>
      </c>
      <c r="U49">
        <f t="shared" si="2"/>
        <v>0</v>
      </c>
    </row>
    <row r="50" spans="1:21" x14ac:dyDescent="0.35">
      <c r="A50" s="5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1</v>
      </c>
      <c r="P50">
        <v>0</v>
      </c>
      <c r="R50">
        <f t="shared" si="0"/>
        <v>0.13333333333333333</v>
      </c>
      <c r="S50">
        <f t="shared" si="1"/>
        <v>2</v>
      </c>
      <c r="U50">
        <f t="shared" si="2"/>
        <v>0</v>
      </c>
    </row>
    <row r="51" spans="1:21" x14ac:dyDescent="0.35">
      <c r="A51" s="5" t="s">
        <v>50</v>
      </c>
      <c r="B51">
        <v>0</v>
      </c>
      <c r="C51">
        <v>2</v>
      </c>
      <c r="D51">
        <v>0</v>
      </c>
      <c r="E51">
        <v>0</v>
      </c>
      <c r="F51">
        <v>0</v>
      </c>
      <c r="G51">
        <v>3</v>
      </c>
      <c r="H51">
        <v>1</v>
      </c>
      <c r="I51">
        <v>1</v>
      </c>
      <c r="J51">
        <v>1</v>
      </c>
      <c r="K51">
        <v>1</v>
      </c>
      <c r="L51">
        <v>2</v>
      </c>
      <c r="M51">
        <v>1</v>
      </c>
      <c r="N51">
        <v>4</v>
      </c>
      <c r="O51">
        <v>2</v>
      </c>
      <c r="P51">
        <v>2</v>
      </c>
      <c r="R51">
        <f t="shared" si="0"/>
        <v>1.3333333333333333</v>
      </c>
      <c r="S51">
        <f t="shared" si="1"/>
        <v>20</v>
      </c>
      <c r="U51">
        <f t="shared" si="2"/>
        <v>0</v>
      </c>
    </row>
    <row r="52" spans="1:21" x14ac:dyDescent="0.35">
      <c r="A52" s="5" t="s">
        <v>51</v>
      </c>
      <c r="B52">
        <v>0</v>
      </c>
      <c r="C52">
        <v>0</v>
      </c>
      <c r="D52">
        <v>1</v>
      </c>
      <c r="E52">
        <v>0</v>
      </c>
      <c r="F52">
        <v>0</v>
      </c>
      <c r="G52">
        <v>1</v>
      </c>
      <c r="H52">
        <v>3</v>
      </c>
      <c r="I52">
        <v>3</v>
      </c>
      <c r="J52">
        <v>1</v>
      </c>
      <c r="K52">
        <v>0</v>
      </c>
      <c r="L52">
        <v>1</v>
      </c>
      <c r="M52">
        <v>4</v>
      </c>
      <c r="N52">
        <v>3</v>
      </c>
      <c r="O52">
        <v>0</v>
      </c>
      <c r="P52">
        <v>2</v>
      </c>
      <c r="R52">
        <f t="shared" si="0"/>
        <v>1.2666666666666666</v>
      </c>
      <c r="S52">
        <f t="shared" si="1"/>
        <v>19</v>
      </c>
      <c r="U52">
        <f t="shared" si="2"/>
        <v>0</v>
      </c>
    </row>
    <row r="53" spans="1:21" x14ac:dyDescent="0.35">
      <c r="A53" s="5" t="s">
        <v>52</v>
      </c>
      <c r="B53">
        <v>6</v>
      </c>
      <c r="C53">
        <v>1</v>
      </c>
      <c r="D53">
        <v>1</v>
      </c>
      <c r="E53">
        <v>4</v>
      </c>
      <c r="F53">
        <v>0</v>
      </c>
      <c r="G53">
        <v>3</v>
      </c>
      <c r="H53">
        <v>7</v>
      </c>
      <c r="I53">
        <v>6</v>
      </c>
      <c r="J53">
        <v>10</v>
      </c>
      <c r="K53">
        <v>10</v>
      </c>
      <c r="L53">
        <v>6</v>
      </c>
      <c r="M53">
        <v>17</v>
      </c>
      <c r="N53">
        <v>8</v>
      </c>
      <c r="O53">
        <v>7</v>
      </c>
      <c r="P53">
        <v>5</v>
      </c>
      <c r="R53">
        <f t="shared" si="0"/>
        <v>6.0666666666666664</v>
      </c>
      <c r="S53">
        <f t="shared" si="1"/>
        <v>91</v>
      </c>
      <c r="U53">
        <f t="shared" si="2"/>
        <v>1</v>
      </c>
    </row>
    <row r="54" spans="1:21" x14ac:dyDescent="0.35">
      <c r="A54" s="5" t="s">
        <v>53</v>
      </c>
      <c r="B54">
        <v>1</v>
      </c>
      <c r="C54">
        <v>0</v>
      </c>
      <c r="D54">
        <v>5</v>
      </c>
      <c r="E54">
        <v>0</v>
      </c>
      <c r="F54">
        <v>1</v>
      </c>
      <c r="G54">
        <v>1</v>
      </c>
      <c r="H54">
        <v>0</v>
      </c>
      <c r="I54">
        <v>2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R54">
        <f t="shared" si="0"/>
        <v>0.73333333333333328</v>
      </c>
      <c r="S54">
        <f t="shared" si="1"/>
        <v>11</v>
      </c>
      <c r="U54">
        <f t="shared" si="2"/>
        <v>0</v>
      </c>
    </row>
    <row r="55" spans="1:21" x14ac:dyDescent="0.35">
      <c r="A55" s="5" t="s">
        <v>54</v>
      </c>
      <c r="B55">
        <v>0</v>
      </c>
      <c r="C55">
        <v>1</v>
      </c>
      <c r="D55">
        <v>0</v>
      </c>
      <c r="E55">
        <v>0</v>
      </c>
      <c r="F55">
        <v>2</v>
      </c>
      <c r="G55">
        <v>1</v>
      </c>
      <c r="H55">
        <v>0</v>
      </c>
      <c r="I55">
        <v>3</v>
      </c>
      <c r="J55">
        <v>0</v>
      </c>
      <c r="K55">
        <v>0</v>
      </c>
      <c r="L55">
        <v>1</v>
      </c>
      <c r="M55">
        <v>0</v>
      </c>
      <c r="N55">
        <v>0</v>
      </c>
      <c r="O55">
        <v>1</v>
      </c>
      <c r="P55">
        <v>0</v>
      </c>
      <c r="R55">
        <f t="shared" si="0"/>
        <v>0.6</v>
      </c>
      <c r="S55">
        <f t="shared" si="1"/>
        <v>9</v>
      </c>
      <c r="U55">
        <f t="shared" si="2"/>
        <v>0</v>
      </c>
    </row>
    <row r="56" spans="1:21" x14ac:dyDescent="0.35">
      <c r="A56" s="5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R56">
        <f t="shared" si="0"/>
        <v>0.13333333333333333</v>
      </c>
      <c r="S56">
        <f t="shared" si="1"/>
        <v>2</v>
      </c>
      <c r="U56">
        <f t="shared" si="2"/>
        <v>0</v>
      </c>
    </row>
    <row r="57" spans="1:21" x14ac:dyDescent="0.35">
      <c r="A57" s="5" t="s">
        <v>56</v>
      </c>
      <c r="B57">
        <v>0</v>
      </c>
      <c r="C57">
        <v>1</v>
      </c>
      <c r="D57">
        <v>2</v>
      </c>
      <c r="E57">
        <v>1</v>
      </c>
      <c r="F57">
        <v>0</v>
      </c>
      <c r="G57">
        <v>0</v>
      </c>
      <c r="H57">
        <v>2</v>
      </c>
      <c r="I57">
        <v>2</v>
      </c>
      <c r="J57">
        <v>1</v>
      </c>
      <c r="K57">
        <v>0</v>
      </c>
      <c r="L57">
        <v>1</v>
      </c>
      <c r="M57">
        <v>2</v>
      </c>
      <c r="N57">
        <v>2</v>
      </c>
      <c r="O57">
        <v>0</v>
      </c>
      <c r="P57">
        <v>2</v>
      </c>
      <c r="R57">
        <f t="shared" si="0"/>
        <v>1.0666666666666667</v>
      </c>
      <c r="S57">
        <f t="shared" si="1"/>
        <v>16</v>
      </c>
      <c r="U57">
        <f t="shared" si="2"/>
        <v>0</v>
      </c>
    </row>
    <row r="58" spans="1:21" x14ac:dyDescent="0.35">
      <c r="A58" s="5" t="s">
        <v>57</v>
      </c>
      <c r="B58">
        <v>0</v>
      </c>
      <c r="C58">
        <v>3</v>
      </c>
      <c r="D58">
        <v>1</v>
      </c>
      <c r="E58">
        <v>3</v>
      </c>
      <c r="F58">
        <v>0</v>
      </c>
      <c r="G58">
        <v>1</v>
      </c>
      <c r="H58">
        <v>2</v>
      </c>
      <c r="I58">
        <v>0</v>
      </c>
      <c r="J58">
        <v>1</v>
      </c>
      <c r="K58">
        <v>0</v>
      </c>
      <c r="L58">
        <v>0</v>
      </c>
      <c r="M58">
        <v>1</v>
      </c>
      <c r="N58">
        <v>1</v>
      </c>
      <c r="O58">
        <v>4</v>
      </c>
      <c r="P58">
        <v>1</v>
      </c>
      <c r="R58">
        <f t="shared" si="0"/>
        <v>1.2</v>
      </c>
      <c r="S58">
        <f t="shared" si="1"/>
        <v>18</v>
      </c>
      <c r="U58">
        <f t="shared" si="2"/>
        <v>0</v>
      </c>
    </row>
    <row r="59" spans="1:21" x14ac:dyDescent="0.35">
      <c r="A59" s="5" t="s">
        <v>58</v>
      </c>
      <c r="B59">
        <v>0</v>
      </c>
      <c r="C59">
        <v>1</v>
      </c>
      <c r="D59">
        <v>0</v>
      </c>
      <c r="E59">
        <v>0</v>
      </c>
      <c r="F59">
        <v>1</v>
      </c>
      <c r="G59">
        <v>0</v>
      </c>
      <c r="H59">
        <v>0</v>
      </c>
      <c r="I59">
        <v>2</v>
      </c>
      <c r="J59">
        <v>1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R59">
        <f t="shared" si="0"/>
        <v>0.4</v>
      </c>
      <c r="S59">
        <f t="shared" si="1"/>
        <v>6</v>
      </c>
      <c r="U59">
        <f t="shared" si="2"/>
        <v>0</v>
      </c>
    </row>
    <row r="60" spans="1:21" x14ac:dyDescent="0.35">
      <c r="A60" s="5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1</v>
      </c>
      <c r="H60">
        <v>1</v>
      </c>
      <c r="I60">
        <v>0</v>
      </c>
      <c r="J60">
        <v>0</v>
      </c>
      <c r="K60">
        <v>0</v>
      </c>
      <c r="L60">
        <v>1</v>
      </c>
      <c r="M60">
        <v>0</v>
      </c>
      <c r="N60">
        <v>2</v>
      </c>
      <c r="O60">
        <v>0</v>
      </c>
      <c r="P60">
        <v>0</v>
      </c>
      <c r="R60">
        <f t="shared" si="0"/>
        <v>0.33333333333333331</v>
      </c>
      <c r="S60">
        <f t="shared" si="1"/>
        <v>5</v>
      </c>
      <c r="U60">
        <f t="shared" si="2"/>
        <v>0</v>
      </c>
    </row>
    <row r="61" spans="1:21" x14ac:dyDescent="0.35">
      <c r="A61" s="5" t="s">
        <v>60</v>
      </c>
      <c r="B61">
        <v>1</v>
      </c>
      <c r="C61">
        <v>2</v>
      </c>
      <c r="D61">
        <v>1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2</v>
      </c>
      <c r="L61">
        <v>2</v>
      </c>
      <c r="M61">
        <v>0</v>
      </c>
      <c r="N61">
        <v>2</v>
      </c>
      <c r="O61">
        <v>0</v>
      </c>
      <c r="P61">
        <v>2</v>
      </c>
      <c r="R61">
        <f t="shared" si="0"/>
        <v>1.0666666666666667</v>
      </c>
      <c r="S61">
        <f t="shared" si="1"/>
        <v>16</v>
      </c>
      <c r="U61">
        <f t="shared" si="2"/>
        <v>0</v>
      </c>
    </row>
    <row r="62" spans="1:21" x14ac:dyDescent="0.35">
      <c r="A62" s="5" t="s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R62">
        <f t="shared" si="0"/>
        <v>0.13333333333333333</v>
      </c>
      <c r="S62">
        <f t="shared" si="1"/>
        <v>2</v>
      </c>
      <c r="U62">
        <f t="shared" si="2"/>
        <v>0</v>
      </c>
    </row>
    <row r="63" spans="1:21" x14ac:dyDescent="0.35">
      <c r="A63" s="5" t="s">
        <v>62</v>
      </c>
      <c r="B63">
        <v>8</v>
      </c>
      <c r="C63">
        <v>3</v>
      </c>
      <c r="D63">
        <v>1</v>
      </c>
      <c r="E63">
        <v>2</v>
      </c>
      <c r="F63">
        <v>0</v>
      </c>
      <c r="G63">
        <v>2</v>
      </c>
      <c r="H63">
        <v>2</v>
      </c>
      <c r="I63">
        <v>2</v>
      </c>
      <c r="J63">
        <v>7</v>
      </c>
      <c r="K63">
        <v>2</v>
      </c>
      <c r="L63">
        <v>6</v>
      </c>
      <c r="M63">
        <v>2</v>
      </c>
      <c r="N63">
        <v>3</v>
      </c>
      <c r="O63">
        <v>3</v>
      </c>
      <c r="P63">
        <v>2</v>
      </c>
      <c r="R63">
        <f t="shared" si="0"/>
        <v>3</v>
      </c>
      <c r="S63">
        <f t="shared" si="1"/>
        <v>45</v>
      </c>
      <c r="U63">
        <f t="shared" si="2"/>
        <v>0</v>
      </c>
    </row>
    <row r="64" spans="1:21" x14ac:dyDescent="0.35">
      <c r="A64" s="5" t="s">
        <v>63</v>
      </c>
      <c r="B64">
        <v>1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5</v>
      </c>
      <c r="O64">
        <v>1</v>
      </c>
      <c r="P64">
        <v>1</v>
      </c>
      <c r="R64">
        <f t="shared" si="0"/>
        <v>0.66666666666666663</v>
      </c>
      <c r="S64">
        <f t="shared" si="1"/>
        <v>10</v>
      </c>
      <c r="U64">
        <f t="shared" si="2"/>
        <v>1</v>
      </c>
    </row>
    <row r="65" spans="1:21" x14ac:dyDescent="0.35">
      <c r="A65" s="5" t="s">
        <v>64</v>
      </c>
      <c r="B65">
        <v>1</v>
      </c>
      <c r="C65">
        <v>2</v>
      </c>
      <c r="D65">
        <v>0</v>
      </c>
      <c r="E65">
        <v>3</v>
      </c>
      <c r="F65">
        <v>0</v>
      </c>
      <c r="G65">
        <v>1</v>
      </c>
      <c r="H65">
        <v>0</v>
      </c>
      <c r="I65">
        <v>1</v>
      </c>
      <c r="J65">
        <v>2</v>
      </c>
      <c r="K65">
        <v>0</v>
      </c>
      <c r="L65">
        <v>1</v>
      </c>
      <c r="M65">
        <v>1</v>
      </c>
      <c r="N65">
        <v>0</v>
      </c>
      <c r="O65">
        <v>0</v>
      </c>
      <c r="P65">
        <v>0</v>
      </c>
      <c r="R65">
        <f t="shared" si="0"/>
        <v>0.8</v>
      </c>
      <c r="S65">
        <f t="shared" si="1"/>
        <v>12</v>
      </c>
      <c r="U65">
        <f t="shared" si="2"/>
        <v>0</v>
      </c>
    </row>
    <row r="66" spans="1:21" x14ac:dyDescent="0.35">
      <c r="A66" s="5" t="s">
        <v>65</v>
      </c>
      <c r="B66">
        <v>2</v>
      </c>
      <c r="C66">
        <v>0</v>
      </c>
      <c r="D66">
        <v>0</v>
      </c>
      <c r="E66">
        <v>0</v>
      </c>
      <c r="F66">
        <v>0</v>
      </c>
      <c r="G66">
        <v>2</v>
      </c>
      <c r="H66">
        <v>0</v>
      </c>
      <c r="I66">
        <v>5</v>
      </c>
      <c r="J66">
        <v>1</v>
      </c>
      <c r="K66">
        <v>0</v>
      </c>
      <c r="L66">
        <v>0</v>
      </c>
      <c r="M66">
        <v>3</v>
      </c>
      <c r="N66">
        <v>0</v>
      </c>
      <c r="O66">
        <v>1</v>
      </c>
      <c r="P66">
        <v>2</v>
      </c>
      <c r="R66">
        <f t="shared" si="0"/>
        <v>1.0666666666666667</v>
      </c>
      <c r="S66">
        <f t="shared" si="1"/>
        <v>16</v>
      </c>
      <c r="U66">
        <f t="shared" si="2"/>
        <v>0</v>
      </c>
    </row>
    <row r="67" spans="1:21" x14ac:dyDescent="0.35">
      <c r="A67" s="5" t="s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3</v>
      </c>
      <c r="H67">
        <v>1</v>
      </c>
      <c r="I67">
        <v>5</v>
      </c>
      <c r="J67">
        <v>2</v>
      </c>
      <c r="K67">
        <v>1</v>
      </c>
      <c r="L67">
        <v>0</v>
      </c>
      <c r="M67">
        <v>0</v>
      </c>
      <c r="N67">
        <v>4</v>
      </c>
      <c r="O67">
        <v>0</v>
      </c>
      <c r="P67">
        <v>2</v>
      </c>
      <c r="R67">
        <f t="shared" ref="R67:R71" si="3">AVERAGE(B67:P67)</f>
        <v>1.2</v>
      </c>
      <c r="S67">
        <f t="shared" ref="S67:S71" si="4">SUM(B67:P67)</f>
        <v>18</v>
      </c>
      <c r="U67">
        <f t="shared" ref="U67:U71" si="5">COUNTIF(V$3:V$14,A67)</f>
        <v>1</v>
      </c>
    </row>
    <row r="68" spans="1:21" x14ac:dyDescent="0.35">
      <c r="A68" s="5" t="s">
        <v>67</v>
      </c>
      <c r="B68">
        <v>0</v>
      </c>
      <c r="C68">
        <v>0</v>
      </c>
      <c r="D68">
        <v>1</v>
      </c>
      <c r="E68">
        <v>2</v>
      </c>
      <c r="F68">
        <v>0</v>
      </c>
      <c r="G68">
        <v>0</v>
      </c>
      <c r="H68">
        <v>2</v>
      </c>
      <c r="I68">
        <v>1</v>
      </c>
      <c r="J68">
        <v>2</v>
      </c>
      <c r="K68">
        <v>1</v>
      </c>
      <c r="L68">
        <v>0</v>
      </c>
      <c r="M68">
        <v>1</v>
      </c>
      <c r="N68">
        <v>1</v>
      </c>
      <c r="O68">
        <v>0</v>
      </c>
      <c r="P68">
        <v>1</v>
      </c>
      <c r="R68">
        <f t="shared" si="3"/>
        <v>0.8</v>
      </c>
      <c r="S68">
        <f t="shared" si="4"/>
        <v>12</v>
      </c>
      <c r="U68">
        <f t="shared" si="5"/>
        <v>0</v>
      </c>
    </row>
    <row r="69" spans="1:21" x14ac:dyDescent="0.35">
      <c r="A69" s="5" t="s">
        <v>68</v>
      </c>
      <c r="B69">
        <v>0</v>
      </c>
      <c r="C69">
        <v>2</v>
      </c>
      <c r="D69">
        <v>0</v>
      </c>
      <c r="E69">
        <v>0</v>
      </c>
      <c r="F69">
        <v>0</v>
      </c>
      <c r="G69">
        <v>4</v>
      </c>
      <c r="H69">
        <v>2</v>
      </c>
      <c r="I69">
        <v>5</v>
      </c>
      <c r="J69">
        <v>1</v>
      </c>
      <c r="K69">
        <v>3</v>
      </c>
      <c r="L69">
        <v>6</v>
      </c>
      <c r="M69">
        <v>8</v>
      </c>
      <c r="N69">
        <v>4</v>
      </c>
      <c r="O69">
        <v>3</v>
      </c>
      <c r="P69">
        <v>4</v>
      </c>
      <c r="R69">
        <f t="shared" si="3"/>
        <v>2.8</v>
      </c>
      <c r="S69">
        <f t="shared" si="4"/>
        <v>42</v>
      </c>
      <c r="U69">
        <f t="shared" si="5"/>
        <v>1</v>
      </c>
    </row>
    <row r="70" spans="1:21" x14ac:dyDescent="0.35">
      <c r="A70" s="5" t="s">
        <v>69</v>
      </c>
      <c r="B70">
        <v>2</v>
      </c>
      <c r="C70">
        <v>0</v>
      </c>
      <c r="D70">
        <v>0</v>
      </c>
      <c r="E70">
        <v>1</v>
      </c>
      <c r="F70">
        <v>0</v>
      </c>
      <c r="G70">
        <v>0</v>
      </c>
      <c r="H70">
        <v>2</v>
      </c>
      <c r="I70">
        <v>0</v>
      </c>
      <c r="J70">
        <v>2</v>
      </c>
      <c r="K70">
        <v>1</v>
      </c>
      <c r="L70">
        <v>4</v>
      </c>
      <c r="M70">
        <v>13</v>
      </c>
      <c r="N70">
        <v>1</v>
      </c>
      <c r="O70">
        <v>5</v>
      </c>
      <c r="P70">
        <v>2</v>
      </c>
      <c r="R70">
        <f t="shared" si="3"/>
        <v>2.2000000000000002</v>
      </c>
      <c r="S70">
        <f t="shared" si="4"/>
        <v>33</v>
      </c>
      <c r="U70">
        <f t="shared" si="5"/>
        <v>1</v>
      </c>
    </row>
    <row r="71" spans="1:21" x14ac:dyDescent="0.35">
      <c r="A71" s="5" t="s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2</v>
      </c>
      <c r="I71">
        <v>1</v>
      </c>
      <c r="J71">
        <v>1</v>
      </c>
      <c r="K71">
        <v>0</v>
      </c>
      <c r="L71">
        <v>1</v>
      </c>
      <c r="M71">
        <v>2</v>
      </c>
      <c r="N71">
        <v>0</v>
      </c>
      <c r="O71">
        <v>0</v>
      </c>
      <c r="P71">
        <v>0</v>
      </c>
      <c r="R71">
        <f t="shared" si="3"/>
        <v>0.46666666666666667</v>
      </c>
      <c r="S71">
        <f t="shared" si="4"/>
        <v>7</v>
      </c>
      <c r="U71">
        <f t="shared" si="5"/>
        <v>0</v>
      </c>
    </row>
    <row r="73" spans="1:21" x14ac:dyDescent="0.35">
      <c r="A73" s="5" t="s">
        <v>71</v>
      </c>
      <c r="B73">
        <f>SUM(B2:B71)</f>
        <v>72</v>
      </c>
      <c r="C73">
        <f t="shared" ref="C73:P73" si="6">SUM(C2:C71)</f>
        <v>63</v>
      </c>
      <c r="D73">
        <f t="shared" si="6"/>
        <v>47</v>
      </c>
      <c r="E73">
        <f t="shared" si="6"/>
        <v>55</v>
      </c>
      <c r="F73">
        <f t="shared" si="6"/>
        <v>68</v>
      </c>
      <c r="G73">
        <f t="shared" si="6"/>
        <v>97</v>
      </c>
      <c r="H73">
        <f t="shared" si="6"/>
        <v>116</v>
      </c>
      <c r="I73">
        <f t="shared" si="6"/>
        <v>138</v>
      </c>
      <c r="J73">
        <f t="shared" si="6"/>
        <v>117</v>
      </c>
      <c r="K73">
        <f t="shared" si="6"/>
        <v>104</v>
      </c>
      <c r="L73">
        <f t="shared" si="6"/>
        <v>121</v>
      </c>
      <c r="M73">
        <f t="shared" si="6"/>
        <v>154</v>
      </c>
      <c r="N73">
        <f t="shared" si="6"/>
        <v>145</v>
      </c>
      <c r="O73">
        <f>SUM(O2:O71)</f>
        <v>95</v>
      </c>
      <c r="P73">
        <f t="shared" si="6"/>
        <v>133</v>
      </c>
      <c r="R73">
        <f>SUM(R2:R71)</f>
        <v>101.66666666666667</v>
      </c>
      <c r="S73">
        <f>SUM(S2:S71)</f>
        <v>1525</v>
      </c>
    </row>
    <row r="74" spans="1:21" x14ac:dyDescent="0.35">
      <c r="A74" s="5" t="s">
        <v>122</v>
      </c>
      <c r="B74">
        <f>AVERAGE(B2:B71)</f>
        <v>1.0285714285714285</v>
      </c>
      <c r="C74">
        <f t="shared" ref="C74:S74" si="7">AVERAGE(C2:C71)</f>
        <v>0.9</v>
      </c>
      <c r="D74">
        <f t="shared" si="7"/>
        <v>0.67142857142857137</v>
      </c>
      <c r="E74">
        <f t="shared" si="7"/>
        <v>0.7857142857142857</v>
      </c>
      <c r="F74">
        <f t="shared" si="7"/>
        <v>0.97142857142857142</v>
      </c>
      <c r="G74">
        <f t="shared" si="7"/>
        <v>1.3857142857142857</v>
      </c>
      <c r="H74">
        <f t="shared" si="7"/>
        <v>1.6571428571428573</v>
      </c>
      <c r="I74">
        <f t="shared" si="7"/>
        <v>1.9714285714285715</v>
      </c>
      <c r="J74">
        <f t="shared" si="7"/>
        <v>1.6714285714285715</v>
      </c>
      <c r="K74">
        <f t="shared" si="7"/>
        <v>1.4857142857142858</v>
      </c>
      <c r="L74">
        <f t="shared" si="7"/>
        <v>1.7285714285714286</v>
      </c>
      <c r="M74">
        <f t="shared" si="7"/>
        <v>2.2000000000000002</v>
      </c>
      <c r="N74">
        <f t="shared" si="7"/>
        <v>2.0714285714285716</v>
      </c>
      <c r="O74">
        <f t="shared" si="7"/>
        <v>1.3571428571428572</v>
      </c>
      <c r="P74">
        <f t="shared" si="7"/>
        <v>1.9</v>
      </c>
      <c r="R74">
        <f t="shared" si="7"/>
        <v>1.4523809523809526</v>
      </c>
      <c r="S74">
        <f t="shared" si="7"/>
        <v>21.785714285714285</v>
      </c>
    </row>
  </sheetData>
  <sortState xmlns:xlrd2="http://schemas.microsoft.com/office/spreadsheetml/2017/richdata2" ref="A2:S71">
    <sortCondition ref="A2:A71"/>
  </sortState>
  <conditionalFormatting sqref="S1:S71">
    <cfRule type="top10" dxfId="2" priority="1" rank="15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27FDC-6686-4BAB-B2B5-C94B0B11E60D}">
  <sheetPr filterMode="1"/>
  <dimension ref="A1:AA74"/>
  <sheetViews>
    <sheetView zoomScaleNormal="100" workbookViewId="0">
      <pane xSplit="1" topLeftCell="E1" activePane="topRight" state="frozen"/>
      <selection activeCell="A3" sqref="A3"/>
      <selection pane="topRight" activeCell="X70" sqref="A1:X70"/>
    </sheetView>
  </sheetViews>
  <sheetFormatPr defaultColWidth="8.90625" defaultRowHeight="14.5" x14ac:dyDescent="0.35"/>
  <cols>
    <col min="1" max="1" width="10.90625" style="5" bestFit="1" customWidth="1"/>
    <col min="16" max="16" width="12.1796875" style="3" customWidth="1"/>
    <col min="17" max="17" width="8.90625" style="77"/>
    <col min="19" max="19" width="13.6328125" customWidth="1"/>
    <col min="24" max="24" width="17.453125" customWidth="1"/>
  </cols>
  <sheetData>
    <row r="1" spans="1:27" x14ac:dyDescent="0.35">
      <c r="A1" s="5" t="s">
        <v>72</v>
      </c>
      <c r="B1" s="8">
        <v>2007</v>
      </c>
      <c r="C1" s="8">
        <v>2008</v>
      </c>
      <c r="D1" s="8">
        <v>2009</v>
      </c>
      <c r="E1" s="8">
        <v>2010</v>
      </c>
      <c r="F1" s="8">
        <v>2011</v>
      </c>
      <c r="G1" s="8">
        <v>2012</v>
      </c>
      <c r="H1" s="8">
        <v>2013</v>
      </c>
      <c r="I1" s="8">
        <v>2014</v>
      </c>
      <c r="J1" s="8">
        <v>2015</v>
      </c>
      <c r="K1" s="8">
        <v>2016</v>
      </c>
      <c r="L1" s="8">
        <v>2017</v>
      </c>
      <c r="M1" s="8">
        <v>2018</v>
      </c>
      <c r="N1" s="8">
        <v>2019</v>
      </c>
      <c r="O1" s="8">
        <v>2020</v>
      </c>
      <c r="P1" s="91">
        <v>2021</v>
      </c>
      <c r="R1" t="s">
        <v>122</v>
      </c>
      <c r="S1" t="s">
        <v>71</v>
      </c>
      <c r="X1" t="s">
        <v>153</v>
      </c>
      <c r="Z1" s="5" t="s">
        <v>134</v>
      </c>
    </row>
    <row r="2" spans="1:27" hidden="1" x14ac:dyDescent="0.35">
      <c r="A2" s="5" t="s">
        <v>1</v>
      </c>
      <c r="B2" s="1">
        <v>6678</v>
      </c>
      <c r="C2" s="1">
        <v>6571</v>
      </c>
      <c r="D2" s="1">
        <v>6985</v>
      </c>
      <c r="E2" s="1">
        <v>7120</v>
      </c>
      <c r="F2" s="1">
        <v>7794</v>
      </c>
      <c r="G2" s="1">
        <v>8499</v>
      </c>
      <c r="H2" s="1">
        <v>9198</v>
      </c>
      <c r="I2" s="1">
        <v>9755</v>
      </c>
      <c r="J2" s="1">
        <v>9303</v>
      </c>
      <c r="K2" s="1">
        <v>8639</v>
      </c>
      <c r="L2" s="1">
        <v>9011</v>
      </c>
      <c r="M2" s="1">
        <v>9383</v>
      </c>
      <c r="N2" s="1">
        <v>9906</v>
      </c>
      <c r="O2" s="50">
        <v>9220</v>
      </c>
      <c r="P2" s="92">
        <v>8992</v>
      </c>
      <c r="R2" s="1">
        <f>AVERAGE(B2:P2)</f>
        <v>8470.2666666666664</v>
      </c>
      <c r="S2" s="1">
        <f>SUM(B2:P2)</f>
        <v>127054</v>
      </c>
      <c r="X2" s="131">
        <f>P2/Table1[[#This Row],[2021]]</f>
        <v>0.48763557483731018</v>
      </c>
      <c r="Z2">
        <f t="shared" ref="Z2:Z33" si="0">COUNTIF(AA$3:AA$19,A2)</f>
        <v>1</v>
      </c>
    </row>
    <row r="3" spans="1:27" x14ac:dyDescent="0.35">
      <c r="A3" s="5" t="s">
        <v>2</v>
      </c>
      <c r="B3" s="1">
        <v>372</v>
      </c>
      <c r="C3" s="1">
        <v>397</v>
      </c>
      <c r="D3" s="1">
        <v>424</v>
      </c>
      <c r="E3" s="1">
        <v>357</v>
      </c>
      <c r="F3" s="1">
        <v>389</v>
      </c>
      <c r="G3" s="1">
        <v>419</v>
      </c>
      <c r="H3" s="1">
        <v>417</v>
      </c>
      <c r="I3" s="1">
        <v>423</v>
      </c>
      <c r="J3" s="1">
        <v>411</v>
      </c>
      <c r="K3" s="1">
        <v>391</v>
      </c>
      <c r="L3">
        <v>318</v>
      </c>
      <c r="M3" s="1">
        <v>349</v>
      </c>
      <c r="N3" s="1">
        <v>404</v>
      </c>
      <c r="O3" s="50">
        <v>430</v>
      </c>
      <c r="P3" s="92">
        <v>581</v>
      </c>
      <c r="R3" s="1">
        <f t="shared" ref="R3:R66" si="1">AVERAGE(B3:P3)</f>
        <v>405.46666666666664</v>
      </c>
      <c r="S3" s="1">
        <f t="shared" ref="S3:S66" si="2">SUM(B3:P3)</f>
        <v>6082</v>
      </c>
      <c r="X3" s="131">
        <f>P3/Table1[[#This Row],[2021]]</f>
        <v>0.94165316045380876</v>
      </c>
      <c r="Z3">
        <f t="shared" si="0"/>
        <v>1</v>
      </c>
      <c r="AA3" s="70" t="s">
        <v>1</v>
      </c>
    </row>
    <row r="4" spans="1:27" hidden="1" x14ac:dyDescent="0.35">
      <c r="A4" s="5" t="s">
        <v>3</v>
      </c>
      <c r="B4" s="1">
        <v>5217</v>
      </c>
      <c r="C4" s="1">
        <v>4989</v>
      </c>
      <c r="D4" s="1">
        <v>5153</v>
      </c>
      <c r="E4" s="1">
        <v>4912</v>
      </c>
      <c r="F4" s="1">
        <v>4862</v>
      </c>
      <c r="G4" s="1">
        <v>5046</v>
      </c>
      <c r="H4" s="1">
        <v>4166</v>
      </c>
      <c r="I4" s="1">
        <v>4159</v>
      </c>
      <c r="J4" s="1">
        <v>3913</v>
      </c>
      <c r="K4" s="1">
        <v>3968</v>
      </c>
      <c r="L4" s="1">
        <v>3921</v>
      </c>
      <c r="M4" s="1">
        <v>4062</v>
      </c>
      <c r="N4" s="1">
        <v>4207</v>
      </c>
      <c r="O4" s="50">
        <v>4083</v>
      </c>
      <c r="P4" s="92">
        <v>4181</v>
      </c>
      <c r="R4" s="1">
        <f t="shared" si="1"/>
        <v>4455.9333333333334</v>
      </c>
      <c r="S4" s="1">
        <f t="shared" si="2"/>
        <v>66839</v>
      </c>
      <c r="X4" s="131">
        <f>P4/Table1[[#This Row],[2021]]</f>
        <v>0.44243386243386246</v>
      </c>
      <c r="Z4">
        <f t="shared" si="0"/>
        <v>0</v>
      </c>
      <c r="AA4" s="70" t="s">
        <v>2</v>
      </c>
    </row>
    <row r="5" spans="1:27" x14ac:dyDescent="0.35">
      <c r="A5" s="5" t="s">
        <v>4</v>
      </c>
      <c r="B5" s="1">
        <v>3349</v>
      </c>
      <c r="C5" s="1">
        <v>3250</v>
      </c>
      <c r="D5" s="1">
        <v>3261</v>
      </c>
      <c r="E5" s="1">
        <v>3353</v>
      </c>
      <c r="F5" s="1">
        <v>3425</v>
      </c>
      <c r="G5" s="1">
        <v>3185</v>
      </c>
      <c r="H5" s="1">
        <v>3187</v>
      </c>
      <c r="I5" s="1">
        <v>3193</v>
      </c>
      <c r="J5" s="1">
        <v>3114</v>
      </c>
      <c r="K5" s="1">
        <v>3065</v>
      </c>
      <c r="L5" s="1">
        <v>3060</v>
      </c>
      <c r="M5" s="1">
        <v>3040</v>
      </c>
      <c r="N5" s="1">
        <v>3011</v>
      </c>
      <c r="O5" s="50">
        <v>2930</v>
      </c>
      <c r="P5" s="92">
        <v>2958</v>
      </c>
      <c r="R5" s="1">
        <f t="shared" si="1"/>
        <v>3158.7333333333331</v>
      </c>
      <c r="S5" s="1">
        <f t="shared" si="2"/>
        <v>47381</v>
      </c>
      <c r="X5" s="131">
        <f>P5/Table1[[#This Row],[2021]]</f>
        <v>0.51479289940828399</v>
      </c>
      <c r="Z5">
        <f t="shared" si="0"/>
        <v>0</v>
      </c>
      <c r="AA5" s="78" t="s">
        <v>9</v>
      </c>
    </row>
    <row r="6" spans="1:27" hidden="1" x14ac:dyDescent="0.35">
      <c r="A6" s="5" t="s">
        <v>5</v>
      </c>
      <c r="B6" s="1">
        <v>1477</v>
      </c>
      <c r="C6" s="1">
        <v>1501</v>
      </c>
      <c r="D6" s="1">
        <v>1506</v>
      </c>
      <c r="E6" s="1">
        <v>1524</v>
      </c>
      <c r="F6" s="1">
        <v>1498</v>
      </c>
      <c r="G6" s="1">
        <v>1447</v>
      </c>
      <c r="H6" s="1">
        <v>1403</v>
      </c>
      <c r="I6" s="1">
        <v>1398</v>
      </c>
      <c r="J6" s="1">
        <v>1316</v>
      </c>
      <c r="K6" s="1">
        <v>1172</v>
      </c>
      <c r="L6" s="1">
        <v>1133</v>
      </c>
      <c r="M6" s="1">
        <v>1116</v>
      </c>
      <c r="N6" s="1">
        <v>1123</v>
      </c>
      <c r="O6" s="50">
        <v>1114</v>
      </c>
      <c r="P6" s="92">
        <v>1072</v>
      </c>
      <c r="R6" s="1">
        <f t="shared" si="1"/>
        <v>1320</v>
      </c>
      <c r="S6" s="1">
        <f t="shared" si="2"/>
        <v>19800</v>
      </c>
      <c r="X6" s="131">
        <f>P6/Table1[[#This Row],[2021]]</f>
        <v>0.42607313195548491</v>
      </c>
      <c r="Z6">
        <f t="shared" si="0"/>
        <v>0</v>
      </c>
      <c r="AA6" s="70" t="s">
        <v>14</v>
      </c>
    </row>
    <row r="7" spans="1:27" hidden="1" x14ac:dyDescent="0.35">
      <c r="A7" s="5" t="s">
        <v>6</v>
      </c>
      <c r="B7" s="1">
        <v>1377</v>
      </c>
      <c r="C7" s="1">
        <v>1194</v>
      </c>
      <c r="D7" s="1">
        <v>1322</v>
      </c>
      <c r="E7" s="1">
        <v>1575</v>
      </c>
      <c r="F7" s="1">
        <v>1536</v>
      </c>
      <c r="G7" s="1">
        <v>1190</v>
      </c>
      <c r="H7" s="1">
        <v>1463</v>
      </c>
      <c r="I7" s="1">
        <v>1125</v>
      </c>
      <c r="J7" s="1">
        <v>1402</v>
      </c>
      <c r="K7" s="1">
        <v>1424</v>
      </c>
      <c r="L7" s="1">
        <v>1396</v>
      </c>
      <c r="M7" s="1">
        <v>1454</v>
      </c>
      <c r="N7" s="1">
        <v>1456</v>
      </c>
      <c r="O7" s="50">
        <v>1374</v>
      </c>
      <c r="P7" s="92">
        <v>1365</v>
      </c>
      <c r="R7" s="1">
        <f t="shared" si="1"/>
        <v>1376.8666666666666</v>
      </c>
      <c r="S7" s="1">
        <f t="shared" si="2"/>
        <v>20653</v>
      </c>
      <c r="X7" s="131">
        <f>P7/Table1[[#This Row],[2021]]</f>
        <v>0.41102077687443539</v>
      </c>
      <c r="Z7">
        <f t="shared" si="0"/>
        <v>0</v>
      </c>
      <c r="AA7" s="70" t="s">
        <v>16</v>
      </c>
    </row>
    <row r="8" spans="1:27" hidden="1" x14ac:dyDescent="0.35">
      <c r="A8" s="5" t="s">
        <v>7</v>
      </c>
      <c r="B8" s="1">
        <v>1315</v>
      </c>
      <c r="C8" s="1">
        <v>1319</v>
      </c>
      <c r="D8" s="1">
        <v>1348</v>
      </c>
      <c r="E8" s="1">
        <v>1566</v>
      </c>
      <c r="F8" s="1">
        <v>1576</v>
      </c>
      <c r="G8" s="1">
        <v>1313</v>
      </c>
      <c r="H8" s="1">
        <v>1458</v>
      </c>
      <c r="I8" s="1">
        <v>1308</v>
      </c>
      <c r="J8" s="1">
        <v>1372</v>
      </c>
      <c r="K8" s="1">
        <v>1305</v>
      </c>
      <c r="L8" s="1">
        <v>1207</v>
      </c>
      <c r="M8" s="1">
        <v>1120</v>
      </c>
      <c r="N8" s="1">
        <v>1238</v>
      </c>
      <c r="O8" s="50">
        <v>1320</v>
      </c>
      <c r="P8" s="92">
        <v>1350</v>
      </c>
      <c r="R8" s="1">
        <f t="shared" si="1"/>
        <v>1341</v>
      </c>
      <c r="S8" s="1">
        <f t="shared" si="2"/>
        <v>20115</v>
      </c>
      <c r="X8" s="131">
        <f>P8/Table1[[#This Row],[2021]]</f>
        <v>0.40407063753367256</v>
      </c>
      <c r="Z8">
        <f t="shared" si="0"/>
        <v>0</v>
      </c>
      <c r="AA8" s="70" t="s">
        <v>20</v>
      </c>
    </row>
    <row r="9" spans="1:27" hidden="1" x14ac:dyDescent="0.35">
      <c r="A9" s="5" t="s">
        <v>8</v>
      </c>
      <c r="B9" s="1">
        <v>819</v>
      </c>
      <c r="C9" s="1">
        <v>829</v>
      </c>
      <c r="D9" s="1">
        <v>799</v>
      </c>
      <c r="E9" s="1">
        <v>669</v>
      </c>
      <c r="F9" s="1">
        <v>667</v>
      </c>
      <c r="G9" s="1">
        <v>666</v>
      </c>
      <c r="H9" s="1">
        <v>624</v>
      </c>
      <c r="I9" s="1">
        <v>605</v>
      </c>
      <c r="J9" s="1">
        <v>545</v>
      </c>
      <c r="K9" s="1">
        <v>525</v>
      </c>
      <c r="L9" s="1">
        <v>517</v>
      </c>
      <c r="M9" s="1">
        <v>530</v>
      </c>
      <c r="N9" s="1">
        <v>551</v>
      </c>
      <c r="O9" s="50">
        <v>570</v>
      </c>
      <c r="P9" s="92">
        <v>604</v>
      </c>
      <c r="R9" s="1">
        <f t="shared" si="1"/>
        <v>634.66666666666663</v>
      </c>
      <c r="S9" s="1">
        <f t="shared" si="2"/>
        <v>9520</v>
      </c>
      <c r="X9" s="131">
        <f>P9/Table1[[#This Row],[2021]]</f>
        <v>0.43736422881969589</v>
      </c>
      <c r="Z9">
        <f t="shared" si="0"/>
        <v>0</v>
      </c>
      <c r="AA9" s="78" t="s">
        <v>22</v>
      </c>
    </row>
    <row r="10" spans="1:27" hidden="1" x14ac:dyDescent="0.35">
      <c r="A10" s="5" t="s">
        <v>9</v>
      </c>
      <c r="B10" s="1">
        <v>1645</v>
      </c>
      <c r="C10" s="1">
        <v>1639</v>
      </c>
      <c r="D10" s="1">
        <v>1771</v>
      </c>
      <c r="E10" s="1">
        <v>1819</v>
      </c>
      <c r="F10" s="1">
        <v>1919</v>
      </c>
      <c r="G10" s="1">
        <v>1890</v>
      </c>
      <c r="H10" s="1">
        <v>2093</v>
      </c>
      <c r="I10" s="1">
        <v>1982</v>
      </c>
      <c r="J10" s="1">
        <v>1829</v>
      </c>
      <c r="K10" s="1">
        <v>1772</v>
      </c>
      <c r="L10" s="1">
        <v>1588</v>
      </c>
      <c r="M10" s="1">
        <v>1796</v>
      </c>
      <c r="N10" s="1">
        <v>1569</v>
      </c>
      <c r="O10" s="50">
        <v>1624</v>
      </c>
      <c r="P10" s="92">
        <v>1626</v>
      </c>
      <c r="R10" s="1">
        <f t="shared" si="1"/>
        <v>1770.8</v>
      </c>
      <c r="S10" s="1">
        <f t="shared" si="2"/>
        <v>26562</v>
      </c>
      <c r="X10" s="131">
        <f>P10/Table1[[#This Row],[2021]]</f>
        <v>0.34743589743589742</v>
      </c>
      <c r="Z10">
        <f t="shared" si="0"/>
        <v>1</v>
      </c>
      <c r="AA10" s="70" t="s">
        <v>26</v>
      </c>
    </row>
    <row r="11" spans="1:27" hidden="1" x14ac:dyDescent="0.35">
      <c r="A11" s="5" t="s">
        <v>10</v>
      </c>
      <c r="B11" s="1">
        <v>2068</v>
      </c>
      <c r="C11" s="1">
        <v>2110</v>
      </c>
      <c r="D11" s="1">
        <v>2282</v>
      </c>
      <c r="E11" s="1">
        <v>1721</v>
      </c>
      <c r="F11" s="1">
        <v>1715</v>
      </c>
      <c r="G11" s="1">
        <v>2161</v>
      </c>
      <c r="H11" s="1">
        <v>1889</v>
      </c>
      <c r="I11" s="1">
        <v>2539</v>
      </c>
      <c r="J11" s="1">
        <v>1989</v>
      </c>
      <c r="K11" s="1">
        <v>1726</v>
      </c>
      <c r="L11" s="1">
        <v>1689</v>
      </c>
      <c r="M11" s="1">
        <v>1645</v>
      </c>
      <c r="N11" s="1">
        <v>1637</v>
      </c>
      <c r="O11" s="50">
        <v>1559</v>
      </c>
      <c r="P11" s="92">
        <v>1467</v>
      </c>
      <c r="R11" s="1">
        <f t="shared" si="1"/>
        <v>1879.8</v>
      </c>
      <c r="S11" s="1">
        <f t="shared" si="2"/>
        <v>28197</v>
      </c>
      <c r="X11" s="131">
        <f>P11/Table1[[#This Row],[2021]]</f>
        <v>0.47816166883963496</v>
      </c>
      <c r="Z11">
        <f t="shared" si="0"/>
        <v>0</v>
      </c>
      <c r="AA11" s="70" t="s">
        <v>35</v>
      </c>
    </row>
    <row r="12" spans="1:27" hidden="1" x14ac:dyDescent="0.35">
      <c r="A12" s="5" t="s">
        <v>11</v>
      </c>
      <c r="B12" s="1">
        <v>2638</v>
      </c>
      <c r="C12" s="1">
        <v>2601</v>
      </c>
      <c r="D12" s="1">
        <v>2581</v>
      </c>
      <c r="E12" s="1">
        <v>2951</v>
      </c>
      <c r="F12" s="1">
        <v>3005</v>
      </c>
      <c r="G12" s="1">
        <v>2911</v>
      </c>
      <c r="H12" s="1">
        <v>2767</v>
      </c>
      <c r="I12" s="1">
        <v>2698</v>
      </c>
      <c r="J12" s="1">
        <v>2645</v>
      </c>
      <c r="K12" s="1">
        <v>2616</v>
      </c>
      <c r="L12" s="1">
        <v>2603</v>
      </c>
      <c r="M12" s="1">
        <v>2566</v>
      </c>
      <c r="N12" s="1">
        <v>2499</v>
      </c>
      <c r="O12" s="50">
        <v>2389</v>
      </c>
      <c r="P12" s="92">
        <v>2376</v>
      </c>
      <c r="R12" s="1">
        <f t="shared" si="1"/>
        <v>2656.4</v>
      </c>
      <c r="S12" s="1">
        <f t="shared" si="2"/>
        <v>39846</v>
      </c>
      <c r="X12" s="131">
        <f>P12/Table1[[#This Row],[2021]]</f>
        <v>0.46533490011750883</v>
      </c>
      <c r="Z12">
        <f t="shared" si="0"/>
        <v>0</v>
      </c>
      <c r="AA12" s="70" t="s">
        <v>38</v>
      </c>
    </row>
    <row r="13" spans="1:27" hidden="1" x14ac:dyDescent="0.35">
      <c r="A13" s="5" t="s">
        <v>12</v>
      </c>
      <c r="B13" s="1">
        <v>1752</v>
      </c>
      <c r="C13" s="1">
        <v>1754</v>
      </c>
      <c r="D13" s="1">
        <v>1809</v>
      </c>
      <c r="E13" s="1">
        <v>1032</v>
      </c>
      <c r="F13" s="1">
        <v>1018</v>
      </c>
      <c r="G13" s="1">
        <v>989</v>
      </c>
      <c r="H13" s="1">
        <v>1019</v>
      </c>
      <c r="I13" s="1">
        <v>1012</v>
      </c>
      <c r="J13" s="1">
        <v>1039</v>
      </c>
      <c r="K13" s="1">
        <v>998</v>
      </c>
      <c r="L13" s="1">
        <v>913</v>
      </c>
      <c r="M13" s="1">
        <v>979</v>
      </c>
      <c r="N13" s="1">
        <v>1044</v>
      </c>
      <c r="O13" s="50">
        <v>1150</v>
      </c>
      <c r="P13" s="92">
        <v>1066</v>
      </c>
      <c r="R13" s="1">
        <f t="shared" si="1"/>
        <v>1171.5999999999999</v>
      </c>
      <c r="S13" s="1">
        <f t="shared" si="2"/>
        <v>17574</v>
      </c>
      <c r="X13" s="131">
        <f>P13/Table1[[#This Row],[2021]]</f>
        <v>0.48609211126310992</v>
      </c>
      <c r="Z13">
        <f t="shared" si="0"/>
        <v>0</v>
      </c>
      <c r="AA13" s="70" t="s">
        <v>41</v>
      </c>
    </row>
    <row r="14" spans="1:27" x14ac:dyDescent="0.35">
      <c r="A14" s="5" t="s">
        <v>13</v>
      </c>
      <c r="B14" s="1">
        <v>3236</v>
      </c>
      <c r="C14" s="1">
        <v>3341</v>
      </c>
      <c r="D14" s="1">
        <v>3756</v>
      </c>
      <c r="E14" s="1">
        <v>3880</v>
      </c>
      <c r="F14" s="1">
        <v>4054</v>
      </c>
      <c r="G14" s="1">
        <v>3764</v>
      </c>
      <c r="H14" s="1">
        <v>3910</v>
      </c>
      <c r="I14" s="1">
        <v>3718</v>
      </c>
      <c r="J14" s="1">
        <v>3980</v>
      </c>
      <c r="K14" s="1">
        <v>3998</v>
      </c>
      <c r="L14" s="1">
        <v>4056</v>
      </c>
      <c r="M14" s="1">
        <v>4076</v>
      </c>
      <c r="N14" s="1">
        <v>3918</v>
      </c>
      <c r="O14" s="50">
        <v>3750</v>
      </c>
      <c r="P14" s="92">
        <v>3803</v>
      </c>
      <c r="R14" s="1">
        <f t="shared" si="1"/>
        <v>3816</v>
      </c>
      <c r="S14" s="1">
        <f t="shared" si="2"/>
        <v>57240</v>
      </c>
      <c r="X14" s="131">
        <f>P14/Table1[[#This Row],[2021]]</f>
        <v>0.53025655326268828</v>
      </c>
      <c r="Z14">
        <f t="shared" si="0"/>
        <v>0</v>
      </c>
      <c r="AA14" s="78" t="s">
        <v>47</v>
      </c>
    </row>
    <row r="15" spans="1:27" hidden="1" x14ac:dyDescent="0.35">
      <c r="A15" s="5" t="s">
        <v>14</v>
      </c>
      <c r="B15" s="1">
        <v>5074</v>
      </c>
      <c r="C15" s="1">
        <v>5080</v>
      </c>
      <c r="D15" s="1">
        <v>5357</v>
      </c>
      <c r="E15" s="1">
        <v>5136</v>
      </c>
      <c r="F15" s="1">
        <v>5223</v>
      </c>
      <c r="G15" s="1">
        <v>5387</v>
      </c>
      <c r="H15" s="1">
        <v>5014</v>
      </c>
      <c r="I15" s="1">
        <v>5142</v>
      </c>
      <c r="J15" s="1">
        <v>4790</v>
      </c>
      <c r="K15" s="1">
        <v>4651</v>
      </c>
      <c r="L15" s="1">
        <v>4656</v>
      </c>
      <c r="M15" s="1">
        <v>4591</v>
      </c>
      <c r="N15" s="1">
        <v>4642</v>
      </c>
      <c r="O15" s="50">
        <v>4558</v>
      </c>
      <c r="P15" s="92">
        <v>4598</v>
      </c>
      <c r="R15" s="1">
        <f t="shared" si="1"/>
        <v>4926.6000000000004</v>
      </c>
      <c r="S15" s="1">
        <f t="shared" si="2"/>
        <v>73899</v>
      </c>
      <c r="X15" s="131">
        <f>P15/Table1[[#This Row],[2021]]</f>
        <v>0.37041811004591962</v>
      </c>
      <c r="Z15">
        <f t="shared" si="0"/>
        <v>1</v>
      </c>
      <c r="AA15" s="70" t="s">
        <v>52</v>
      </c>
    </row>
    <row r="16" spans="1:27" hidden="1" x14ac:dyDescent="0.35">
      <c r="A16" s="5" t="s">
        <v>15</v>
      </c>
      <c r="B16" s="6">
        <v>1176</v>
      </c>
      <c r="C16" s="7">
        <v>994</v>
      </c>
      <c r="D16" s="6">
        <v>1027</v>
      </c>
      <c r="E16" s="7">
        <v>871</v>
      </c>
      <c r="F16" s="7">
        <v>910</v>
      </c>
      <c r="G16" s="7">
        <v>833</v>
      </c>
      <c r="H16" s="7">
        <v>771</v>
      </c>
      <c r="I16" s="7">
        <v>744</v>
      </c>
      <c r="J16" s="7">
        <v>700</v>
      </c>
      <c r="K16" s="7">
        <v>690</v>
      </c>
      <c r="L16">
        <v>682</v>
      </c>
      <c r="M16" s="1">
        <v>672</v>
      </c>
      <c r="N16" s="1">
        <v>682</v>
      </c>
      <c r="O16" s="50">
        <v>671</v>
      </c>
      <c r="P16" s="92">
        <v>693</v>
      </c>
      <c r="R16" s="1">
        <f t="shared" si="1"/>
        <v>807.73333333333335</v>
      </c>
      <c r="S16" s="1">
        <f t="shared" si="2"/>
        <v>12116</v>
      </c>
      <c r="X16" s="131">
        <f>P16/Table1[[#This Row],[2021]]</f>
        <v>0.39827586206896554</v>
      </c>
      <c r="Z16">
        <f t="shared" si="0"/>
        <v>0</v>
      </c>
      <c r="AA16" s="78" t="s">
        <v>63</v>
      </c>
    </row>
    <row r="17" spans="1:27" x14ac:dyDescent="0.35">
      <c r="A17" s="5" t="s">
        <v>16</v>
      </c>
      <c r="B17" s="1">
        <v>66597</v>
      </c>
      <c r="C17" s="1">
        <v>68384</v>
      </c>
      <c r="D17" s="1">
        <v>71470</v>
      </c>
      <c r="E17" s="1">
        <v>68186</v>
      </c>
      <c r="F17" s="1">
        <v>72809</v>
      </c>
      <c r="G17" s="1">
        <v>81124</v>
      </c>
      <c r="H17" s="1">
        <v>78968</v>
      </c>
      <c r="I17" s="1">
        <v>85515</v>
      </c>
      <c r="J17" s="1">
        <v>79869</v>
      </c>
      <c r="K17" s="1">
        <v>75790</v>
      </c>
      <c r="L17" s="1">
        <v>78116</v>
      </c>
      <c r="M17" s="1">
        <v>85113</v>
      </c>
      <c r="N17" s="1">
        <v>88186</v>
      </c>
      <c r="O17" s="50">
        <v>82852</v>
      </c>
      <c r="P17" s="92">
        <v>80507</v>
      </c>
      <c r="R17" s="1">
        <f t="shared" si="1"/>
        <v>77565.733333333337</v>
      </c>
      <c r="S17" s="1">
        <f t="shared" si="2"/>
        <v>1163486</v>
      </c>
      <c r="X17" s="131">
        <f>P17/Table1[[#This Row],[2021]]</f>
        <v>0.49976100464954593</v>
      </c>
      <c r="Z17">
        <f t="shared" si="0"/>
        <v>1</v>
      </c>
      <c r="AA17" s="70" t="s">
        <v>66</v>
      </c>
    </row>
    <row r="18" spans="1:27" x14ac:dyDescent="0.35">
      <c r="A18" s="5" t="s">
        <v>17</v>
      </c>
      <c r="B18" s="1">
        <v>1001</v>
      </c>
      <c r="C18" s="1" t="s">
        <v>73</v>
      </c>
      <c r="D18" s="1">
        <v>1076</v>
      </c>
      <c r="E18" s="1">
        <v>1037</v>
      </c>
      <c r="F18">
        <v>991</v>
      </c>
      <c r="G18" s="1" t="s">
        <v>73</v>
      </c>
      <c r="H18">
        <v>905</v>
      </c>
      <c r="I18" s="1" t="s">
        <v>73</v>
      </c>
      <c r="J18" s="1">
        <v>868</v>
      </c>
      <c r="K18">
        <v>857</v>
      </c>
      <c r="L18">
        <v>904</v>
      </c>
      <c r="M18" s="1">
        <v>892</v>
      </c>
      <c r="N18" s="1">
        <v>1054</v>
      </c>
      <c r="O18" s="50">
        <v>1251</v>
      </c>
      <c r="P18" s="92">
        <v>1265</v>
      </c>
      <c r="R18" s="1">
        <f t="shared" si="1"/>
        <v>1008.4166666666666</v>
      </c>
      <c r="S18" s="1">
        <f t="shared" si="2"/>
        <v>12101</v>
      </c>
      <c r="X18" s="131">
        <f>P18/Table1[[#This Row],[2021]]</f>
        <v>0.87969401947148818</v>
      </c>
      <c r="Z18">
        <f t="shared" si="0"/>
        <v>0</v>
      </c>
      <c r="AA18" s="70" t="s">
        <v>68</v>
      </c>
    </row>
    <row r="19" spans="1:27" hidden="1" x14ac:dyDescent="0.35">
      <c r="A19" s="5" t="s">
        <v>18</v>
      </c>
      <c r="B19" s="1">
        <v>1972</v>
      </c>
      <c r="C19" s="1">
        <v>1981</v>
      </c>
      <c r="D19" s="1">
        <v>2020</v>
      </c>
      <c r="E19" s="1">
        <v>1925</v>
      </c>
      <c r="F19" s="1">
        <v>1941</v>
      </c>
      <c r="G19" s="1">
        <v>1908</v>
      </c>
      <c r="H19" s="1">
        <v>1888</v>
      </c>
      <c r="I19" s="1">
        <v>1860</v>
      </c>
      <c r="J19" s="1">
        <v>1795</v>
      </c>
      <c r="K19" s="1">
        <v>1753</v>
      </c>
      <c r="L19" s="1">
        <v>1722</v>
      </c>
      <c r="M19" s="1">
        <v>1666</v>
      </c>
      <c r="N19" s="1">
        <v>1634</v>
      </c>
      <c r="O19" s="50">
        <v>1605</v>
      </c>
      <c r="P19" s="92">
        <v>1606</v>
      </c>
      <c r="R19" s="1">
        <f t="shared" si="1"/>
        <v>1818.4</v>
      </c>
      <c r="S19" s="1">
        <f t="shared" si="2"/>
        <v>27276</v>
      </c>
      <c r="X19" s="131">
        <f>P19/Table1[[#This Row],[2021]]</f>
        <v>0.43335132218024824</v>
      </c>
      <c r="Z19">
        <f t="shared" si="0"/>
        <v>0</v>
      </c>
      <c r="AA19" s="78" t="s">
        <v>69</v>
      </c>
    </row>
    <row r="20" spans="1:27" hidden="1" x14ac:dyDescent="0.35">
      <c r="A20" s="5" t="s">
        <v>19</v>
      </c>
      <c r="B20" s="1">
        <v>3131</v>
      </c>
      <c r="C20" s="1">
        <v>3212</v>
      </c>
      <c r="D20" s="1">
        <v>3221</v>
      </c>
      <c r="E20" s="1">
        <v>3372</v>
      </c>
      <c r="F20" s="1">
        <v>3328</v>
      </c>
      <c r="G20" s="1">
        <v>3198</v>
      </c>
      <c r="H20" s="1">
        <v>3126</v>
      </c>
      <c r="I20" s="1">
        <v>2960</v>
      </c>
      <c r="J20" s="1">
        <v>2736</v>
      </c>
      <c r="K20" s="1">
        <v>2736</v>
      </c>
      <c r="L20" s="1">
        <v>2694</v>
      </c>
      <c r="M20" s="1">
        <v>2694</v>
      </c>
      <c r="N20" s="1">
        <v>2580</v>
      </c>
      <c r="O20" s="50">
        <v>2516</v>
      </c>
      <c r="P20" s="92">
        <v>2503</v>
      </c>
      <c r="R20" s="1">
        <f t="shared" si="1"/>
        <v>2933.8</v>
      </c>
      <c r="S20" s="1">
        <f t="shared" si="2"/>
        <v>44007</v>
      </c>
      <c r="X20" s="131">
        <f>P20/Table1[[#This Row],[2021]]</f>
        <v>0.46785046728971963</v>
      </c>
      <c r="Z20">
        <f t="shared" si="0"/>
        <v>0</v>
      </c>
      <c r="AA20" s="69" t="s">
        <v>26</v>
      </c>
    </row>
    <row r="21" spans="1:27" hidden="1" x14ac:dyDescent="0.35">
      <c r="A21" s="5" t="s">
        <v>20</v>
      </c>
      <c r="B21" s="1">
        <v>6399</v>
      </c>
      <c r="C21" s="1">
        <v>6555</v>
      </c>
      <c r="D21" s="1">
        <v>7041</v>
      </c>
      <c r="E21" s="1">
        <v>7935</v>
      </c>
      <c r="F21" s="1">
        <v>8508</v>
      </c>
      <c r="G21" s="1">
        <v>7879</v>
      </c>
      <c r="H21" s="1">
        <v>8941</v>
      </c>
      <c r="I21" s="1">
        <v>8169</v>
      </c>
      <c r="J21" s="1">
        <v>9336</v>
      </c>
      <c r="K21" s="1">
        <v>9094</v>
      </c>
      <c r="L21" s="1">
        <v>9239</v>
      </c>
      <c r="M21" s="1">
        <v>9440</v>
      </c>
      <c r="N21" s="1">
        <v>9812</v>
      </c>
      <c r="O21" s="50">
        <v>9720</v>
      </c>
      <c r="P21" s="92">
        <v>9748</v>
      </c>
      <c r="R21" s="1">
        <f t="shared" si="1"/>
        <v>8521.0666666666675</v>
      </c>
      <c r="S21" s="1">
        <f t="shared" si="2"/>
        <v>127816</v>
      </c>
      <c r="X21" s="131">
        <f>P21/Table1[[#This Row],[2021]]</f>
        <v>0.44521580269467914</v>
      </c>
      <c r="Z21">
        <f t="shared" si="0"/>
        <v>1</v>
      </c>
      <c r="AA21" s="69" t="s">
        <v>28</v>
      </c>
    </row>
    <row r="22" spans="1:27" hidden="1" x14ac:dyDescent="0.35">
      <c r="A22" s="5" t="s">
        <v>21</v>
      </c>
      <c r="B22" s="1">
        <v>2425</v>
      </c>
      <c r="C22" s="1">
        <v>2396</v>
      </c>
      <c r="D22" s="1">
        <v>2456</v>
      </c>
      <c r="E22" s="1">
        <v>2143</v>
      </c>
      <c r="F22" s="1">
        <v>2225</v>
      </c>
      <c r="G22" s="1">
        <v>2607</v>
      </c>
      <c r="H22" s="1">
        <v>2244</v>
      </c>
      <c r="I22" s="1">
        <v>2699</v>
      </c>
      <c r="J22" s="1">
        <v>2125</v>
      </c>
      <c r="K22" s="1">
        <v>2122</v>
      </c>
      <c r="L22" s="1">
        <v>2117</v>
      </c>
      <c r="M22" s="1">
        <v>2133</v>
      </c>
      <c r="N22" s="1">
        <v>2176</v>
      </c>
      <c r="O22" s="50">
        <v>2020</v>
      </c>
      <c r="P22" s="92">
        <v>1988</v>
      </c>
      <c r="R22" s="1">
        <f t="shared" si="1"/>
        <v>2258.4</v>
      </c>
      <c r="S22" s="1">
        <f t="shared" si="2"/>
        <v>33876</v>
      </c>
      <c r="X22" s="131">
        <f>P22/Table1[[#This Row],[2021]]</f>
        <v>0.33907555858775373</v>
      </c>
      <c r="Z22">
        <f t="shared" si="0"/>
        <v>0</v>
      </c>
      <c r="AA22" s="69" t="s">
        <v>30</v>
      </c>
    </row>
    <row r="23" spans="1:27" x14ac:dyDescent="0.35">
      <c r="A23" s="5" t="s">
        <v>22</v>
      </c>
      <c r="B23">
        <v>600</v>
      </c>
      <c r="C23" s="1">
        <v>602</v>
      </c>
      <c r="D23">
        <v>652</v>
      </c>
      <c r="E23">
        <v>704</v>
      </c>
      <c r="F23">
        <v>748</v>
      </c>
      <c r="G23" s="1">
        <v>666</v>
      </c>
      <c r="H23">
        <v>746</v>
      </c>
      <c r="I23" s="1">
        <v>651</v>
      </c>
      <c r="J23" s="1">
        <v>823</v>
      </c>
      <c r="K23">
        <v>755</v>
      </c>
      <c r="L23">
        <v>710</v>
      </c>
      <c r="M23" s="1">
        <v>857</v>
      </c>
      <c r="N23" s="1">
        <v>795</v>
      </c>
      <c r="O23" s="50">
        <v>797</v>
      </c>
      <c r="P23" s="92">
        <v>815</v>
      </c>
      <c r="R23" s="1">
        <f t="shared" si="1"/>
        <v>728.06666666666672</v>
      </c>
      <c r="S23" s="1">
        <f t="shared" si="2"/>
        <v>10921</v>
      </c>
      <c r="X23" s="131">
        <f>P23/Table1[[#This Row],[2021]]</f>
        <v>0.70931244560487383</v>
      </c>
      <c r="Z23">
        <f t="shared" si="0"/>
        <v>1</v>
      </c>
      <c r="AA23" s="69" t="s">
        <v>35</v>
      </c>
    </row>
    <row r="24" spans="1:27" hidden="1" x14ac:dyDescent="0.35">
      <c r="A24" s="5" t="s">
        <v>23</v>
      </c>
      <c r="B24" s="1">
        <v>11155</v>
      </c>
      <c r="C24" s="1">
        <v>1095</v>
      </c>
      <c r="D24" s="1">
        <v>11279</v>
      </c>
      <c r="E24" s="1">
        <v>9282</v>
      </c>
      <c r="F24" s="1">
        <v>9634</v>
      </c>
      <c r="G24" s="1">
        <v>1740</v>
      </c>
      <c r="H24" s="1">
        <v>9813</v>
      </c>
      <c r="I24" s="1">
        <v>1973</v>
      </c>
      <c r="J24" s="1">
        <v>9307</v>
      </c>
      <c r="K24" s="1">
        <v>8475</v>
      </c>
      <c r="L24" s="1">
        <v>8216</v>
      </c>
      <c r="M24" s="1">
        <v>8182</v>
      </c>
      <c r="N24" s="1">
        <v>8080</v>
      </c>
      <c r="O24" s="50">
        <v>7783</v>
      </c>
      <c r="P24" s="92">
        <v>7681</v>
      </c>
      <c r="R24" s="1">
        <f t="shared" si="1"/>
        <v>7579.666666666667</v>
      </c>
      <c r="S24" s="1">
        <f t="shared" si="2"/>
        <v>113695</v>
      </c>
      <c r="X24" s="131">
        <f>P24/Table1[[#This Row],[2021]]</f>
        <v>0.36524013314312886</v>
      </c>
      <c r="Z24">
        <f t="shared" si="0"/>
        <v>0</v>
      </c>
      <c r="AA24" s="69" t="s">
        <v>36</v>
      </c>
    </row>
    <row r="25" spans="1:27" hidden="1" x14ac:dyDescent="0.35">
      <c r="A25" s="5" t="s">
        <v>24</v>
      </c>
      <c r="B25" s="1">
        <v>16208</v>
      </c>
      <c r="C25" s="1">
        <v>6414</v>
      </c>
      <c r="D25" s="1">
        <v>17323</v>
      </c>
      <c r="E25" s="1">
        <v>16180</v>
      </c>
      <c r="F25" s="1">
        <v>16238</v>
      </c>
      <c r="G25" s="1">
        <v>7341</v>
      </c>
      <c r="H25" s="1">
        <v>14843</v>
      </c>
      <c r="I25" s="1">
        <v>5073</v>
      </c>
      <c r="J25" s="1">
        <v>12919</v>
      </c>
      <c r="K25" s="1">
        <v>12554</v>
      </c>
      <c r="L25" s="1">
        <v>12418</v>
      </c>
      <c r="M25" s="1">
        <v>12542</v>
      </c>
      <c r="N25" s="1">
        <v>12210</v>
      </c>
      <c r="O25" s="50">
        <v>11826</v>
      </c>
      <c r="P25" s="92">
        <v>11915</v>
      </c>
      <c r="R25" s="1">
        <f t="shared" si="1"/>
        <v>12400.266666666666</v>
      </c>
      <c r="S25" s="1">
        <f t="shared" si="2"/>
        <v>186004</v>
      </c>
      <c r="X25" s="131">
        <f>P25/Table1[[#This Row],[2021]]</f>
        <v>0.36980136561142146</v>
      </c>
      <c r="Z25">
        <f t="shared" si="0"/>
        <v>0</v>
      </c>
      <c r="AA25" s="69" t="s">
        <v>37</v>
      </c>
    </row>
    <row r="26" spans="1:27" x14ac:dyDescent="0.35">
      <c r="A26" s="5" t="s">
        <v>25</v>
      </c>
      <c r="B26" s="1">
        <v>11376</v>
      </c>
      <c r="C26" s="1">
        <v>11563</v>
      </c>
      <c r="D26" s="1">
        <v>12196</v>
      </c>
      <c r="E26" s="1">
        <v>11030</v>
      </c>
      <c r="F26" s="1">
        <v>11360</v>
      </c>
      <c r="G26" s="1">
        <v>12857</v>
      </c>
      <c r="H26" s="1">
        <v>11957</v>
      </c>
      <c r="I26" s="1">
        <v>13648</v>
      </c>
      <c r="J26" s="1">
        <v>11745</v>
      </c>
      <c r="K26" s="1">
        <v>11140</v>
      </c>
      <c r="L26" s="1">
        <v>11270</v>
      </c>
      <c r="M26" s="1">
        <v>11563</v>
      </c>
      <c r="N26" s="1">
        <v>11290</v>
      </c>
      <c r="O26" s="50">
        <v>10671</v>
      </c>
      <c r="P26" s="92">
        <v>10657</v>
      </c>
      <c r="R26" s="1">
        <f t="shared" si="1"/>
        <v>11621.533333333333</v>
      </c>
      <c r="S26" s="1">
        <f t="shared" si="2"/>
        <v>174323</v>
      </c>
      <c r="X26" s="131">
        <f>P26/Table1[[#This Row],[2021]]</f>
        <v>0.4988531573280906</v>
      </c>
      <c r="Z26">
        <f t="shared" si="0"/>
        <v>0</v>
      </c>
      <c r="AA26" s="69" t="s">
        <v>38</v>
      </c>
    </row>
    <row r="27" spans="1:27" hidden="1" x14ac:dyDescent="0.35">
      <c r="A27" s="5" t="s">
        <v>26</v>
      </c>
      <c r="B27" s="1">
        <v>13881</v>
      </c>
      <c r="C27" s="1">
        <v>13757</v>
      </c>
      <c r="D27" s="1">
        <v>14327</v>
      </c>
      <c r="E27" s="1">
        <v>13223</v>
      </c>
      <c r="F27" s="1">
        <v>13256</v>
      </c>
      <c r="G27" s="1">
        <v>14430</v>
      </c>
      <c r="H27" s="1">
        <v>13607</v>
      </c>
      <c r="I27" s="1">
        <v>14817</v>
      </c>
      <c r="J27" s="1">
        <v>13286</v>
      </c>
      <c r="K27" s="1">
        <v>13169</v>
      </c>
      <c r="L27" s="1">
        <v>13197</v>
      </c>
      <c r="M27" s="1">
        <v>13648</v>
      </c>
      <c r="N27" s="1">
        <v>14040</v>
      </c>
      <c r="O27" s="50">
        <v>13502</v>
      </c>
      <c r="P27" s="92">
        <v>13256</v>
      </c>
      <c r="R27" s="1">
        <f t="shared" si="1"/>
        <v>13693.066666666668</v>
      </c>
      <c r="S27" s="1">
        <f t="shared" si="2"/>
        <v>205396</v>
      </c>
      <c r="X27" s="131">
        <f>P27/Table1[[#This Row],[2021]]</f>
        <v>0.3884200656352555</v>
      </c>
      <c r="Z27">
        <f t="shared" si="0"/>
        <v>1</v>
      </c>
      <c r="AA27" s="69" t="s">
        <v>39</v>
      </c>
    </row>
    <row r="28" spans="1:27" x14ac:dyDescent="0.35">
      <c r="A28" s="5" t="s">
        <v>110</v>
      </c>
      <c r="B28">
        <v>1525</v>
      </c>
      <c r="C28">
        <v>1592</v>
      </c>
      <c r="D28">
        <v>1719</v>
      </c>
      <c r="E28">
        <v>1413</v>
      </c>
      <c r="F28">
        <v>1388</v>
      </c>
      <c r="G28">
        <v>1326</v>
      </c>
      <c r="H28">
        <v>1294</v>
      </c>
      <c r="I28">
        <v>1251</v>
      </c>
      <c r="J28">
        <v>1280</v>
      </c>
      <c r="K28">
        <v>1539</v>
      </c>
      <c r="L28">
        <v>1537</v>
      </c>
      <c r="M28" s="1">
        <v>1666</v>
      </c>
      <c r="N28" s="1">
        <v>1827</v>
      </c>
      <c r="O28" s="50">
        <v>1855</v>
      </c>
      <c r="P28" s="92">
        <v>1849</v>
      </c>
      <c r="R28" s="1">
        <f t="shared" si="1"/>
        <v>1537.4</v>
      </c>
      <c r="S28" s="1">
        <f t="shared" si="2"/>
        <v>23061</v>
      </c>
      <c r="X28" s="131">
        <f>P28/Table1[[#This Row],[2021]]</f>
        <v>0.56251901429875262</v>
      </c>
      <c r="Z28">
        <f t="shared" si="0"/>
        <v>0</v>
      </c>
      <c r="AA28" s="69" t="s">
        <v>40</v>
      </c>
    </row>
    <row r="29" spans="1:27" x14ac:dyDescent="0.35">
      <c r="A29" s="5" t="s">
        <v>28</v>
      </c>
      <c r="B29" s="1">
        <v>924</v>
      </c>
      <c r="C29" s="1">
        <v>885</v>
      </c>
      <c r="D29" s="1">
        <v>921</v>
      </c>
      <c r="E29" s="1">
        <v>873</v>
      </c>
      <c r="F29">
        <v>877</v>
      </c>
      <c r="G29" s="1">
        <v>832</v>
      </c>
      <c r="H29">
        <v>854</v>
      </c>
      <c r="I29" s="1">
        <v>859</v>
      </c>
      <c r="J29" s="1">
        <v>821</v>
      </c>
      <c r="K29">
        <v>781</v>
      </c>
      <c r="L29">
        <v>774</v>
      </c>
      <c r="M29" s="1">
        <v>771</v>
      </c>
      <c r="N29" s="1">
        <v>761</v>
      </c>
      <c r="O29" s="50">
        <v>752</v>
      </c>
      <c r="P29" s="92">
        <v>773</v>
      </c>
      <c r="R29" s="1">
        <f t="shared" si="1"/>
        <v>830.5333333333333</v>
      </c>
      <c r="S29" s="1">
        <f t="shared" si="2"/>
        <v>12458</v>
      </c>
      <c r="X29" s="131">
        <f>P29/Table1[[#This Row],[2021]]</f>
        <v>0.49806701030927836</v>
      </c>
      <c r="Z29">
        <f t="shared" si="0"/>
        <v>0</v>
      </c>
      <c r="AA29" s="69" t="s">
        <v>41</v>
      </c>
    </row>
    <row r="30" spans="1:27" x14ac:dyDescent="0.35">
      <c r="A30" s="5" t="s">
        <v>29</v>
      </c>
      <c r="B30" s="1">
        <v>1180</v>
      </c>
      <c r="C30" s="1">
        <v>1191</v>
      </c>
      <c r="D30" s="1">
        <v>1200</v>
      </c>
      <c r="E30" s="1">
        <v>1273</v>
      </c>
      <c r="F30" s="1">
        <v>1251</v>
      </c>
      <c r="G30" s="1">
        <v>1215</v>
      </c>
      <c r="H30" s="1">
        <v>1162</v>
      </c>
      <c r="I30" s="1">
        <v>1147</v>
      </c>
      <c r="J30" s="1">
        <v>1079</v>
      </c>
      <c r="K30" s="1">
        <v>1071</v>
      </c>
      <c r="L30" s="1">
        <v>1052</v>
      </c>
      <c r="M30" s="1">
        <v>1082</v>
      </c>
      <c r="N30" s="1">
        <v>1040</v>
      </c>
      <c r="O30" s="50">
        <v>975</v>
      </c>
      <c r="P30" s="92">
        <v>1023</v>
      </c>
      <c r="R30" s="1">
        <f t="shared" si="1"/>
        <v>1129.4000000000001</v>
      </c>
      <c r="S30" s="1">
        <f t="shared" si="2"/>
        <v>16941</v>
      </c>
      <c r="X30" s="131">
        <f>P30/Table1[[#This Row],[2021]]</f>
        <v>0.52488455618265772</v>
      </c>
      <c r="Z30">
        <f t="shared" si="0"/>
        <v>0</v>
      </c>
      <c r="AA30" s="69" t="s">
        <v>42</v>
      </c>
    </row>
    <row r="31" spans="1:27" x14ac:dyDescent="0.35">
      <c r="A31" s="5" t="s">
        <v>30</v>
      </c>
      <c r="B31">
        <v>423</v>
      </c>
      <c r="C31">
        <v>441</v>
      </c>
      <c r="D31">
        <v>463</v>
      </c>
      <c r="E31">
        <v>559</v>
      </c>
      <c r="F31">
        <v>554</v>
      </c>
      <c r="G31">
        <v>553</v>
      </c>
      <c r="H31">
        <v>531</v>
      </c>
      <c r="I31">
        <v>512</v>
      </c>
      <c r="J31">
        <v>496</v>
      </c>
      <c r="K31">
        <v>465</v>
      </c>
      <c r="L31">
        <v>460</v>
      </c>
      <c r="M31" s="1">
        <v>458</v>
      </c>
      <c r="N31" s="1">
        <v>478</v>
      </c>
      <c r="O31" s="50">
        <v>458</v>
      </c>
      <c r="P31" s="92">
        <v>447</v>
      </c>
      <c r="R31" s="1">
        <f t="shared" si="1"/>
        <v>486.53333333333336</v>
      </c>
      <c r="S31" s="1">
        <f t="shared" si="2"/>
        <v>7298</v>
      </c>
      <c r="X31" s="131">
        <f>P31/Table1[[#This Row],[2021]]</f>
        <v>0.59679572763684918</v>
      </c>
      <c r="Z31">
        <f t="shared" si="0"/>
        <v>0</v>
      </c>
      <c r="AA31" s="69" t="s">
        <v>45</v>
      </c>
    </row>
    <row r="32" spans="1:27" hidden="1" x14ac:dyDescent="0.35">
      <c r="A32" s="5" t="s">
        <v>31</v>
      </c>
      <c r="B32" s="1">
        <v>2229</v>
      </c>
      <c r="C32" s="1">
        <v>2166</v>
      </c>
      <c r="D32" s="1">
        <v>2145</v>
      </c>
      <c r="E32" s="1">
        <v>2276</v>
      </c>
      <c r="F32" s="1">
        <v>2234</v>
      </c>
      <c r="G32" s="1">
        <v>1978</v>
      </c>
      <c r="H32" s="1">
        <v>2167</v>
      </c>
      <c r="I32" s="1">
        <v>1924</v>
      </c>
      <c r="J32" s="1">
        <v>2001</v>
      </c>
      <c r="K32" s="1">
        <v>1933</v>
      </c>
      <c r="L32" s="1">
        <v>1897</v>
      </c>
      <c r="M32" s="1">
        <v>1890</v>
      </c>
      <c r="N32" s="1">
        <v>1862</v>
      </c>
      <c r="O32" s="50">
        <v>1809</v>
      </c>
      <c r="P32" s="92">
        <v>1905</v>
      </c>
      <c r="R32" s="1">
        <f t="shared" si="1"/>
        <v>2027.7333333333333</v>
      </c>
      <c r="S32" s="1">
        <f t="shared" si="2"/>
        <v>30416</v>
      </c>
      <c r="X32" s="131">
        <f>P32/Table1[[#This Row],[2021]]</f>
        <v>0.43642611683848798</v>
      </c>
      <c r="Z32">
        <f t="shared" si="0"/>
        <v>0</v>
      </c>
      <c r="AA32" s="69" t="s">
        <v>47</v>
      </c>
    </row>
    <row r="33" spans="1:27" x14ac:dyDescent="0.35">
      <c r="A33" s="5" t="s">
        <v>32</v>
      </c>
      <c r="B33">
        <v>175</v>
      </c>
      <c r="C33">
        <v>178</v>
      </c>
      <c r="D33">
        <v>196</v>
      </c>
      <c r="E33">
        <v>278</v>
      </c>
      <c r="F33">
        <v>288</v>
      </c>
      <c r="G33">
        <v>247</v>
      </c>
      <c r="H33">
        <v>239</v>
      </c>
      <c r="I33">
        <v>224</v>
      </c>
      <c r="J33">
        <v>199</v>
      </c>
      <c r="K33">
        <v>177</v>
      </c>
      <c r="L33">
        <v>163</v>
      </c>
      <c r="M33" s="1">
        <v>214</v>
      </c>
      <c r="N33" s="1">
        <v>233</v>
      </c>
      <c r="O33" s="50">
        <v>236</v>
      </c>
      <c r="P33" s="92">
        <v>448</v>
      </c>
      <c r="R33" s="1">
        <f t="shared" si="1"/>
        <v>233</v>
      </c>
      <c r="S33" s="1">
        <f t="shared" si="2"/>
        <v>3495</v>
      </c>
      <c r="X33" s="131">
        <f>P33/Table1[[#This Row],[2021]]</f>
        <v>1.7364341085271318</v>
      </c>
      <c r="Z33">
        <f t="shared" si="0"/>
        <v>0</v>
      </c>
      <c r="AA33" s="69" t="s">
        <v>51</v>
      </c>
    </row>
    <row r="34" spans="1:27" hidden="1" x14ac:dyDescent="0.35">
      <c r="A34" s="5" t="s">
        <v>33</v>
      </c>
      <c r="B34" s="1">
        <v>1806</v>
      </c>
      <c r="C34" s="1">
        <v>1806</v>
      </c>
      <c r="D34" s="1">
        <v>1832</v>
      </c>
      <c r="E34" s="1">
        <v>1909</v>
      </c>
      <c r="F34" s="1">
        <v>1906</v>
      </c>
      <c r="G34" s="1">
        <v>1817</v>
      </c>
      <c r="H34" s="1">
        <v>1755</v>
      </c>
      <c r="I34" s="1">
        <v>1737</v>
      </c>
      <c r="J34" s="1">
        <v>1677</v>
      </c>
      <c r="K34" s="1">
        <v>1596</v>
      </c>
      <c r="L34" s="1">
        <v>1493</v>
      </c>
      <c r="M34" s="1">
        <v>1466</v>
      </c>
      <c r="N34" s="1">
        <v>1444</v>
      </c>
      <c r="O34" s="50">
        <v>1454</v>
      </c>
      <c r="P34" s="92">
        <v>1457</v>
      </c>
      <c r="R34" s="1">
        <f t="shared" si="1"/>
        <v>1677</v>
      </c>
      <c r="S34" s="1">
        <f t="shared" si="2"/>
        <v>25155</v>
      </c>
      <c r="X34" s="131">
        <f>P34/Table1[[#This Row],[2021]]</f>
        <v>0.43479558340793795</v>
      </c>
      <c r="Z34">
        <f t="shared" ref="Z34:Z65" si="3">COUNTIF(AA$3:AA$19,A34)</f>
        <v>0</v>
      </c>
      <c r="AA34" s="69" t="s">
        <v>52</v>
      </c>
    </row>
    <row r="35" spans="1:27" hidden="1" x14ac:dyDescent="0.35">
      <c r="A35" s="5" t="s">
        <v>34</v>
      </c>
      <c r="B35" s="1">
        <v>6969</v>
      </c>
      <c r="C35" s="1">
        <v>7090</v>
      </c>
      <c r="D35" s="1">
        <v>7081</v>
      </c>
      <c r="E35" s="1">
        <v>6797</v>
      </c>
      <c r="F35" s="1">
        <v>6730</v>
      </c>
      <c r="G35" s="1">
        <v>6466</v>
      </c>
      <c r="H35" s="1">
        <v>6155</v>
      </c>
      <c r="I35" s="1">
        <v>6021</v>
      </c>
      <c r="J35" s="1">
        <v>5492</v>
      </c>
      <c r="K35" s="1">
        <v>5215</v>
      </c>
      <c r="L35" s="1">
        <v>5194</v>
      </c>
      <c r="M35" s="1">
        <v>5248</v>
      </c>
      <c r="N35" s="1">
        <v>5311</v>
      </c>
      <c r="O35" s="50">
        <v>5234</v>
      </c>
      <c r="P35" s="92">
        <v>5211</v>
      </c>
      <c r="R35" s="1">
        <f t="shared" si="1"/>
        <v>6014.2666666666664</v>
      </c>
      <c r="S35" s="1">
        <f t="shared" si="2"/>
        <v>90214</v>
      </c>
      <c r="X35" s="131">
        <f>P35/Table1[[#This Row],[2021]]</f>
        <v>0.40401612653124513</v>
      </c>
      <c r="Z35">
        <f t="shared" si="3"/>
        <v>0</v>
      </c>
      <c r="AA35" s="69" t="s">
        <v>54</v>
      </c>
    </row>
    <row r="36" spans="1:27" x14ac:dyDescent="0.35">
      <c r="A36" s="5" t="s">
        <v>35</v>
      </c>
      <c r="B36">
        <v>41</v>
      </c>
      <c r="C36">
        <v>43</v>
      </c>
      <c r="D36">
        <v>43</v>
      </c>
      <c r="E36">
        <v>71</v>
      </c>
      <c r="F36">
        <v>66</v>
      </c>
      <c r="G36">
        <v>67</v>
      </c>
      <c r="H36">
        <v>76</v>
      </c>
      <c r="I36">
        <v>78</v>
      </c>
      <c r="J36">
        <v>77</v>
      </c>
      <c r="K36">
        <v>92</v>
      </c>
      <c r="L36">
        <v>100</v>
      </c>
      <c r="M36" s="1">
        <v>102</v>
      </c>
      <c r="N36" s="1">
        <v>542</v>
      </c>
      <c r="O36" s="50">
        <v>289</v>
      </c>
      <c r="P36" s="92">
        <v>438</v>
      </c>
      <c r="R36" s="1">
        <f t="shared" si="1"/>
        <v>141.66666666666666</v>
      </c>
      <c r="S36" s="1">
        <f t="shared" si="2"/>
        <v>2125</v>
      </c>
      <c r="X36" s="131">
        <f>P36/Table1[[#This Row],[2021]]</f>
        <v>7.6842105263157894</v>
      </c>
      <c r="Z36">
        <f t="shared" si="3"/>
        <v>1</v>
      </c>
      <c r="AA36" s="69" t="s">
        <v>55</v>
      </c>
    </row>
    <row r="37" spans="1:27" x14ac:dyDescent="0.35">
      <c r="A37" s="5" t="s">
        <v>36</v>
      </c>
      <c r="B37" s="1">
        <v>136021</v>
      </c>
      <c r="C37" s="1">
        <v>137146</v>
      </c>
      <c r="D37" s="1">
        <v>141963</v>
      </c>
      <c r="E37" s="1">
        <v>143339</v>
      </c>
      <c r="F37" s="1">
        <v>145820</v>
      </c>
      <c r="G37" s="1">
        <v>142601</v>
      </c>
      <c r="H37" s="1">
        <v>147851</v>
      </c>
      <c r="I37" s="1">
        <v>146475</v>
      </c>
      <c r="J37" s="1">
        <v>148287</v>
      </c>
      <c r="K37" s="1">
        <v>152876</v>
      </c>
      <c r="L37" s="1">
        <v>155834</v>
      </c>
      <c r="M37" s="1">
        <v>157228</v>
      </c>
      <c r="N37" s="1">
        <v>158134</v>
      </c>
      <c r="O37" s="50">
        <v>156625</v>
      </c>
      <c r="P37" s="92">
        <v>160338</v>
      </c>
      <c r="R37" s="1">
        <f t="shared" si="1"/>
        <v>148702.53333333333</v>
      </c>
      <c r="S37" s="1">
        <f t="shared" si="2"/>
        <v>2230538</v>
      </c>
      <c r="X37" s="131">
        <f>P37/Table1[[#This Row],[2021]]</f>
        <v>0.50989820353568605</v>
      </c>
      <c r="Z37">
        <f t="shared" si="3"/>
        <v>0</v>
      </c>
      <c r="AA37" s="69" t="s">
        <v>56</v>
      </c>
    </row>
    <row r="38" spans="1:27" hidden="1" x14ac:dyDescent="0.35">
      <c r="A38" s="5" t="s">
        <v>37</v>
      </c>
      <c r="B38" s="1">
        <v>2674</v>
      </c>
      <c r="C38" s="1">
        <v>697</v>
      </c>
      <c r="D38" s="1">
        <v>2870</v>
      </c>
      <c r="E38" s="1">
        <v>3069</v>
      </c>
      <c r="F38" s="1">
        <v>3084</v>
      </c>
      <c r="G38" s="1">
        <v>696</v>
      </c>
      <c r="H38" s="1">
        <v>2867</v>
      </c>
      <c r="I38" s="1">
        <v>643</v>
      </c>
      <c r="J38" s="1">
        <v>2815</v>
      </c>
      <c r="K38" s="1">
        <v>2757</v>
      </c>
      <c r="L38" s="1">
        <v>2720</v>
      </c>
      <c r="M38" s="1">
        <v>2772</v>
      </c>
      <c r="N38" s="1">
        <v>2775</v>
      </c>
      <c r="O38" s="50">
        <v>2740</v>
      </c>
      <c r="P38" s="92">
        <v>2798</v>
      </c>
      <c r="R38" s="1">
        <f t="shared" si="1"/>
        <v>2398.4666666666667</v>
      </c>
      <c r="S38" s="1">
        <f t="shared" si="2"/>
        <v>35977</v>
      </c>
      <c r="X38" s="131">
        <f>P38/Table1[[#This Row],[2021]]</f>
        <v>0.4919127988748242</v>
      </c>
      <c r="Z38">
        <f t="shared" si="3"/>
        <v>0</v>
      </c>
      <c r="AA38" s="69" t="s">
        <v>58</v>
      </c>
    </row>
    <row r="39" spans="1:27" x14ac:dyDescent="0.35">
      <c r="A39" s="5" t="s">
        <v>38</v>
      </c>
      <c r="B39" s="1">
        <v>2130</v>
      </c>
      <c r="C39" s="1">
        <v>2181</v>
      </c>
      <c r="D39" s="1">
        <v>2246</v>
      </c>
      <c r="E39" s="1">
        <v>2196</v>
      </c>
      <c r="F39" s="1">
        <v>2351</v>
      </c>
      <c r="G39" s="1">
        <v>2512</v>
      </c>
      <c r="H39" s="1">
        <v>2559</v>
      </c>
      <c r="I39" s="1">
        <v>2712</v>
      </c>
      <c r="J39" s="1">
        <v>2582</v>
      </c>
      <c r="K39" s="1">
        <v>2457</v>
      </c>
      <c r="L39" s="1">
        <v>2568</v>
      </c>
      <c r="M39" s="1">
        <v>2808</v>
      </c>
      <c r="N39" s="1">
        <v>2889</v>
      </c>
      <c r="O39" s="50">
        <v>2546</v>
      </c>
      <c r="P39" s="92">
        <v>2605</v>
      </c>
      <c r="R39" s="1">
        <f t="shared" si="1"/>
        <v>2489.4666666666667</v>
      </c>
      <c r="S39" s="1">
        <f t="shared" si="2"/>
        <v>37342</v>
      </c>
      <c r="X39" s="131">
        <f>P39/Table1[[#This Row],[2021]]</f>
        <v>0.49990404912684705</v>
      </c>
      <c r="Z39">
        <f t="shared" si="3"/>
        <v>1</v>
      </c>
      <c r="AA39" s="69" t="s">
        <v>60</v>
      </c>
    </row>
    <row r="40" spans="1:27" hidden="1" x14ac:dyDescent="0.35">
      <c r="A40" s="5" t="s">
        <v>39</v>
      </c>
      <c r="B40" s="1">
        <v>3700</v>
      </c>
      <c r="C40" s="1">
        <v>3979</v>
      </c>
      <c r="D40" s="1">
        <v>3936</v>
      </c>
      <c r="E40" s="1">
        <v>4097</v>
      </c>
      <c r="F40" s="1">
        <v>4360</v>
      </c>
      <c r="G40" s="1">
        <v>4402</v>
      </c>
      <c r="H40" s="1">
        <v>4277</v>
      </c>
      <c r="I40" s="1">
        <v>4106</v>
      </c>
      <c r="J40" s="1">
        <v>3911</v>
      </c>
      <c r="K40" s="1">
        <v>3703</v>
      </c>
      <c r="L40" s="1">
        <v>3703</v>
      </c>
      <c r="M40" s="1">
        <v>3753</v>
      </c>
      <c r="N40" s="1">
        <v>3488</v>
      </c>
      <c r="O40" s="50">
        <v>3260</v>
      </c>
      <c r="P40" s="92">
        <v>3157</v>
      </c>
      <c r="R40" s="1">
        <f t="shared" si="1"/>
        <v>3855.4666666666667</v>
      </c>
      <c r="S40" s="1">
        <f t="shared" si="2"/>
        <v>57832</v>
      </c>
      <c r="X40" s="131">
        <f>P40/Table1[[#This Row],[2021]]</f>
        <v>0.41908934023629363</v>
      </c>
      <c r="Z40">
        <f t="shared" si="3"/>
        <v>0</v>
      </c>
      <c r="AA40" s="69" t="s">
        <v>62</v>
      </c>
    </row>
    <row r="41" spans="1:27" hidden="1" x14ac:dyDescent="0.35">
      <c r="A41" s="5" t="s">
        <v>40</v>
      </c>
      <c r="B41" s="1">
        <v>1066</v>
      </c>
      <c r="C41" s="1">
        <v>1035</v>
      </c>
      <c r="D41" s="1">
        <v>1103</v>
      </c>
      <c r="E41" s="1">
        <v>1004</v>
      </c>
      <c r="F41">
        <v>945</v>
      </c>
      <c r="G41" s="1">
        <v>954</v>
      </c>
      <c r="H41">
        <v>922</v>
      </c>
      <c r="I41" s="1">
        <v>900</v>
      </c>
      <c r="J41" s="1">
        <v>862</v>
      </c>
      <c r="K41">
        <v>822</v>
      </c>
      <c r="L41">
        <v>807</v>
      </c>
      <c r="M41" s="1">
        <v>841</v>
      </c>
      <c r="N41" s="1">
        <v>862</v>
      </c>
      <c r="O41" s="50">
        <v>866</v>
      </c>
      <c r="P41" s="92">
        <v>837</v>
      </c>
      <c r="R41" s="1">
        <f t="shared" si="1"/>
        <v>921.73333333333335</v>
      </c>
      <c r="S41" s="1">
        <f t="shared" si="2"/>
        <v>13826</v>
      </c>
      <c r="X41" s="131">
        <f>P41/Table1[[#This Row],[2021]]</f>
        <v>0.42230070635721495</v>
      </c>
      <c r="Z41">
        <f t="shared" si="3"/>
        <v>0</v>
      </c>
      <c r="AA41" s="69" t="s">
        <v>63</v>
      </c>
    </row>
    <row r="42" spans="1:27" x14ac:dyDescent="0.35">
      <c r="A42" s="5" t="s">
        <v>41</v>
      </c>
      <c r="B42" s="1">
        <v>71276</v>
      </c>
      <c r="C42" s="1">
        <v>73134</v>
      </c>
      <c r="D42" s="1">
        <v>74935</v>
      </c>
      <c r="E42" s="1">
        <v>71331</v>
      </c>
      <c r="F42" s="1">
        <v>76676</v>
      </c>
      <c r="G42" s="1">
        <v>86669</v>
      </c>
      <c r="H42" s="1">
        <v>86308</v>
      </c>
      <c r="I42" s="1">
        <v>95593</v>
      </c>
      <c r="J42" s="1">
        <v>88456</v>
      </c>
      <c r="K42" s="1">
        <v>84612</v>
      </c>
      <c r="L42" s="1">
        <v>89359</v>
      </c>
      <c r="M42" s="1">
        <v>102278</v>
      </c>
      <c r="N42" s="1">
        <v>107495</v>
      </c>
      <c r="O42" s="50">
        <v>98237</v>
      </c>
      <c r="P42" s="92">
        <v>99301</v>
      </c>
      <c r="R42" s="1">
        <f t="shared" si="1"/>
        <v>87044</v>
      </c>
      <c r="S42" s="1">
        <f t="shared" si="2"/>
        <v>1305660</v>
      </c>
      <c r="X42" s="131">
        <f>P42/Table1[[#This Row],[2021]]</f>
        <v>0.59118646893176718</v>
      </c>
      <c r="Z42">
        <f t="shared" si="3"/>
        <v>1</v>
      </c>
      <c r="AA42" s="69" t="s">
        <v>64</v>
      </c>
    </row>
    <row r="43" spans="1:27" hidden="1" x14ac:dyDescent="0.35">
      <c r="A43" s="5" t="s">
        <v>42</v>
      </c>
      <c r="B43" s="1">
        <v>3273</v>
      </c>
      <c r="C43" s="1">
        <v>3297</v>
      </c>
      <c r="D43" s="1">
        <v>3498</v>
      </c>
      <c r="E43" s="1">
        <v>2971</v>
      </c>
      <c r="F43" s="1">
        <v>2943</v>
      </c>
      <c r="G43" s="1">
        <v>2878</v>
      </c>
      <c r="H43" s="1">
        <v>2882</v>
      </c>
      <c r="I43" s="1">
        <v>2900</v>
      </c>
      <c r="J43" s="1">
        <v>2736</v>
      </c>
      <c r="K43" s="1">
        <v>2600</v>
      </c>
      <c r="L43" s="1">
        <v>2531</v>
      </c>
      <c r="M43" s="1">
        <v>2338</v>
      </c>
      <c r="N43" s="1">
        <v>2325</v>
      </c>
      <c r="O43" s="50">
        <v>2381</v>
      </c>
      <c r="P43" s="92">
        <v>2346</v>
      </c>
      <c r="R43" s="1">
        <f t="shared" si="1"/>
        <v>2793.2666666666669</v>
      </c>
      <c r="S43" s="1">
        <f t="shared" si="2"/>
        <v>41899</v>
      </c>
      <c r="X43" s="131">
        <f>P43/Table1[[#This Row],[2021]]</f>
        <v>0.25865490628445426</v>
      </c>
      <c r="Z43">
        <f t="shared" si="3"/>
        <v>0</v>
      </c>
      <c r="AA43" s="69" t="s">
        <v>65</v>
      </c>
    </row>
    <row r="44" spans="1:27" x14ac:dyDescent="0.35">
      <c r="A44" s="5" t="s">
        <v>43</v>
      </c>
      <c r="B44" s="1">
        <v>10644</v>
      </c>
      <c r="C44" s="1">
        <v>10887</v>
      </c>
      <c r="D44" s="1">
        <v>11510</v>
      </c>
      <c r="E44" s="1">
        <v>11549</v>
      </c>
      <c r="F44" s="1">
        <v>11759</v>
      </c>
      <c r="G44" s="1">
        <v>11930</v>
      </c>
      <c r="H44" s="1">
        <v>11472</v>
      </c>
      <c r="I44" s="1">
        <v>11704</v>
      </c>
      <c r="J44" s="1">
        <v>11129</v>
      </c>
      <c r="K44" s="1">
        <v>11176</v>
      </c>
      <c r="L44" s="1">
        <v>11012</v>
      </c>
      <c r="M44" s="1">
        <v>11040</v>
      </c>
      <c r="N44" s="1">
        <v>10915</v>
      </c>
      <c r="O44" s="50">
        <v>10578</v>
      </c>
      <c r="P44" s="92">
        <v>10983</v>
      </c>
      <c r="R44" s="1">
        <f t="shared" si="1"/>
        <v>11219.2</v>
      </c>
      <c r="S44" s="1">
        <f t="shared" si="2"/>
        <v>168288</v>
      </c>
      <c r="X44" s="131">
        <f>P44/Table1[[#This Row],[2021]]</f>
        <v>0.52007765886921109</v>
      </c>
      <c r="Z44">
        <f t="shared" si="3"/>
        <v>0</v>
      </c>
      <c r="AA44" s="69" t="s">
        <v>66</v>
      </c>
    </row>
    <row r="45" spans="1:27" hidden="1" x14ac:dyDescent="0.35">
      <c r="A45" s="5" t="s">
        <v>44</v>
      </c>
      <c r="B45">
        <v>683</v>
      </c>
      <c r="C45">
        <v>691</v>
      </c>
      <c r="D45">
        <v>686</v>
      </c>
      <c r="E45">
        <v>624</v>
      </c>
      <c r="F45">
        <v>594</v>
      </c>
      <c r="G45">
        <v>522</v>
      </c>
      <c r="H45">
        <v>502</v>
      </c>
      <c r="I45">
        <v>496</v>
      </c>
      <c r="J45">
        <v>490</v>
      </c>
      <c r="K45">
        <v>508</v>
      </c>
      <c r="L45">
        <v>490</v>
      </c>
      <c r="M45" s="1">
        <v>467</v>
      </c>
      <c r="N45" s="1">
        <v>483</v>
      </c>
      <c r="O45" s="50">
        <v>437</v>
      </c>
      <c r="P45" s="92">
        <v>453</v>
      </c>
      <c r="R45" s="1">
        <f t="shared" si="1"/>
        <v>541.73333333333335</v>
      </c>
      <c r="S45" s="1">
        <f t="shared" si="2"/>
        <v>8126</v>
      </c>
      <c r="X45" s="131">
        <f>P45/Table1[[#This Row],[2021]]</f>
        <v>0.42455482661668231</v>
      </c>
      <c r="Z45">
        <f t="shared" si="3"/>
        <v>0</v>
      </c>
      <c r="AA45" s="69" t="s">
        <v>68</v>
      </c>
    </row>
    <row r="46" spans="1:27" hidden="1" x14ac:dyDescent="0.35">
      <c r="A46" s="5" t="s">
        <v>45</v>
      </c>
      <c r="B46" s="1">
        <v>7535</v>
      </c>
      <c r="C46" s="1">
        <v>7512</v>
      </c>
      <c r="D46" s="1">
        <v>7857</v>
      </c>
      <c r="E46" s="1">
        <v>7331</v>
      </c>
      <c r="F46" s="1">
        <v>7352</v>
      </c>
      <c r="G46" s="1">
        <v>7654</v>
      </c>
      <c r="H46" s="1">
        <v>6987</v>
      </c>
      <c r="I46" s="1">
        <v>7281</v>
      </c>
      <c r="J46" s="1">
        <v>6906</v>
      </c>
      <c r="K46" s="1">
        <v>6847</v>
      </c>
      <c r="L46" s="1">
        <v>6778</v>
      </c>
      <c r="M46" s="1">
        <v>6718</v>
      </c>
      <c r="N46" s="1">
        <v>7066</v>
      </c>
      <c r="O46" s="50">
        <v>7151</v>
      </c>
      <c r="P46" s="92">
        <v>7091</v>
      </c>
      <c r="R46" s="1">
        <f t="shared" si="1"/>
        <v>7204.4</v>
      </c>
      <c r="S46" s="1">
        <f t="shared" si="2"/>
        <v>108066</v>
      </c>
      <c r="X46" s="131">
        <f>P46/Table1[[#This Row],[2021]]</f>
        <v>0.4857847502911557</v>
      </c>
      <c r="Z46">
        <f t="shared" si="3"/>
        <v>0</v>
      </c>
      <c r="AA46" s="69" t="s">
        <v>69</v>
      </c>
    </row>
    <row r="47" spans="1:27" hidden="1" x14ac:dyDescent="0.35">
      <c r="A47" s="5" t="s">
        <v>46</v>
      </c>
      <c r="B47" s="1">
        <v>5226</v>
      </c>
      <c r="C47" s="1">
        <v>5409</v>
      </c>
      <c r="D47" s="1">
        <v>5502</v>
      </c>
      <c r="E47" s="1">
        <v>4868</v>
      </c>
      <c r="F47" s="1">
        <v>5108</v>
      </c>
      <c r="G47" s="1">
        <v>5893</v>
      </c>
      <c r="H47" s="1">
        <v>5445</v>
      </c>
      <c r="I47" s="1">
        <v>6276</v>
      </c>
      <c r="J47" s="1">
        <v>5299</v>
      </c>
      <c r="K47" s="1">
        <v>4680</v>
      </c>
      <c r="L47" s="1">
        <v>4504</v>
      </c>
      <c r="M47" s="1">
        <v>4487</v>
      </c>
      <c r="N47" s="1">
        <v>4330</v>
      </c>
      <c r="O47" s="50">
        <v>4071</v>
      </c>
      <c r="P47" s="92">
        <v>3952</v>
      </c>
      <c r="R47" s="1">
        <f t="shared" si="1"/>
        <v>5003.333333333333</v>
      </c>
      <c r="S47" s="1">
        <f t="shared" si="2"/>
        <v>75050</v>
      </c>
      <c r="X47" s="131">
        <f>P47/Table1[[#This Row],[2021]]</f>
        <v>0.40400736045798408</v>
      </c>
      <c r="Z47">
        <f t="shared" si="3"/>
        <v>0</v>
      </c>
      <c r="AA47" s="69" t="s">
        <v>70</v>
      </c>
    </row>
    <row r="48" spans="1:27" hidden="1" x14ac:dyDescent="0.35">
      <c r="A48" s="5" t="s">
        <v>47</v>
      </c>
      <c r="B48" s="1">
        <v>6555</v>
      </c>
      <c r="C48" s="1">
        <v>6626</v>
      </c>
      <c r="D48" s="1">
        <v>8410</v>
      </c>
      <c r="E48" s="1">
        <v>7180</v>
      </c>
      <c r="F48" s="1">
        <v>7199</v>
      </c>
      <c r="G48" s="1">
        <v>8939</v>
      </c>
      <c r="H48" s="1">
        <v>6723</v>
      </c>
      <c r="I48" s="1">
        <v>8153</v>
      </c>
      <c r="J48" s="1">
        <v>6890</v>
      </c>
      <c r="K48" s="1">
        <v>6456</v>
      </c>
      <c r="L48" s="1">
        <v>6515</v>
      </c>
      <c r="M48" s="1">
        <v>6486</v>
      </c>
      <c r="N48" s="1">
        <v>6397</v>
      </c>
      <c r="O48" s="50">
        <v>6517</v>
      </c>
      <c r="P48" s="92">
        <v>6164</v>
      </c>
      <c r="R48" s="1">
        <f t="shared" si="1"/>
        <v>7014</v>
      </c>
      <c r="S48" s="1">
        <f t="shared" si="2"/>
        <v>105210</v>
      </c>
      <c r="X48" s="131">
        <f>P48/Table1[[#This Row],[2021]]</f>
        <v>0.40772588966794548</v>
      </c>
      <c r="Z48">
        <f t="shared" si="3"/>
        <v>1</v>
      </c>
    </row>
    <row r="49" spans="1:26" hidden="1" x14ac:dyDescent="0.35">
      <c r="A49" s="5" t="s">
        <v>48</v>
      </c>
      <c r="B49" s="1">
        <v>56684</v>
      </c>
      <c r="C49" s="1">
        <v>56036</v>
      </c>
      <c r="D49" s="1">
        <v>57625</v>
      </c>
      <c r="E49" s="1">
        <v>58038</v>
      </c>
      <c r="F49" s="1">
        <v>58757</v>
      </c>
      <c r="G49" s="1">
        <v>56902</v>
      </c>
      <c r="H49" s="1">
        <v>57695</v>
      </c>
      <c r="I49" s="1">
        <v>56317</v>
      </c>
      <c r="J49" s="1">
        <v>56556</v>
      </c>
      <c r="K49" s="1">
        <v>56795</v>
      </c>
      <c r="L49" s="1">
        <v>55923</v>
      </c>
      <c r="M49" s="1">
        <v>55817</v>
      </c>
      <c r="N49" s="1">
        <v>55183</v>
      </c>
      <c r="O49" s="50">
        <v>54150</v>
      </c>
      <c r="P49" s="92">
        <v>54259</v>
      </c>
      <c r="R49" s="1">
        <f t="shared" si="1"/>
        <v>56449.133333333331</v>
      </c>
      <c r="S49" s="1">
        <f t="shared" si="2"/>
        <v>846737</v>
      </c>
      <c r="X49" s="131">
        <f>P49/Table1[[#This Row],[2021]]</f>
        <v>0.46555466893184722</v>
      </c>
      <c r="Z49">
        <f t="shared" si="3"/>
        <v>0</v>
      </c>
    </row>
    <row r="50" spans="1:26" x14ac:dyDescent="0.35">
      <c r="A50" s="5" t="s">
        <v>49</v>
      </c>
      <c r="B50" s="1">
        <v>3209</v>
      </c>
      <c r="C50" s="1">
        <v>3296</v>
      </c>
      <c r="D50" s="1">
        <v>3744</v>
      </c>
      <c r="E50" s="1">
        <v>3743</v>
      </c>
      <c r="F50" s="1">
        <v>3781</v>
      </c>
      <c r="G50" s="1">
        <v>4027</v>
      </c>
      <c r="H50" s="1">
        <v>3764</v>
      </c>
      <c r="I50" s="1">
        <v>4235</v>
      </c>
      <c r="J50" s="1">
        <v>3107</v>
      </c>
      <c r="K50" s="1">
        <v>3070</v>
      </c>
      <c r="L50" s="1">
        <v>3024</v>
      </c>
      <c r="M50" s="1">
        <v>3050</v>
      </c>
      <c r="N50" s="1">
        <v>3104</v>
      </c>
      <c r="O50" s="50">
        <v>3231</v>
      </c>
      <c r="P50" s="92">
        <v>3101</v>
      </c>
      <c r="R50" s="1">
        <f t="shared" si="1"/>
        <v>3432.4</v>
      </c>
      <c r="S50" s="1">
        <f t="shared" si="2"/>
        <v>51486</v>
      </c>
      <c r="X50" s="131">
        <f>P50/Table1[[#This Row],[2021]]</f>
        <v>0.50504885993485338</v>
      </c>
      <c r="Z50">
        <f t="shared" si="3"/>
        <v>0</v>
      </c>
    </row>
    <row r="51" spans="1:26" x14ac:dyDescent="0.35">
      <c r="A51" s="5" t="s">
        <v>50</v>
      </c>
      <c r="B51" s="1">
        <v>66973</v>
      </c>
      <c r="C51" s="1">
        <v>66972</v>
      </c>
      <c r="D51" s="1">
        <v>69158</v>
      </c>
      <c r="E51" s="1">
        <v>66245</v>
      </c>
      <c r="F51" s="1">
        <v>68124</v>
      </c>
      <c r="G51" s="1">
        <v>72849</v>
      </c>
      <c r="H51" s="1">
        <v>68721</v>
      </c>
      <c r="I51" s="1">
        <v>72602</v>
      </c>
      <c r="J51" s="1">
        <v>68441</v>
      </c>
      <c r="K51" s="1">
        <v>69711</v>
      </c>
      <c r="L51" s="1">
        <v>70283</v>
      </c>
      <c r="M51" s="1">
        <v>71377</v>
      </c>
      <c r="N51" s="1">
        <v>72066</v>
      </c>
      <c r="O51" s="50">
        <v>72380</v>
      </c>
      <c r="P51" s="92">
        <v>74603</v>
      </c>
      <c r="R51" s="1">
        <f t="shared" si="1"/>
        <v>70033.666666666672</v>
      </c>
      <c r="S51" s="1">
        <f t="shared" si="2"/>
        <v>1050505</v>
      </c>
      <c r="X51" s="131">
        <f>P51/Table1[[#This Row],[2021]]</f>
        <v>0.51860219389102835</v>
      </c>
      <c r="Z51">
        <f t="shared" si="3"/>
        <v>0</v>
      </c>
    </row>
    <row r="52" spans="1:26" x14ac:dyDescent="0.35">
      <c r="A52" s="5" t="s">
        <v>51</v>
      </c>
      <c r="B52" s="1">
        <v>2395</v>
      </c>
      <c r="C52" s="1">
        <v>2542</v>
      </c>
      <c r="D52" s="1">
        <v>2215</v>
      </c>
      <c r="E52" s="1">
        <v>1912</v>
      </c>
      <c r="F52" s="1">
        <v>2018</v>
      </c>
      <c r="G52" s="1">
        <v>2078</v>
      </c>
      <c r="H52" s="1">
        <v>1962</v>
      </c>
      <c r="I52" s="1">
        <v>2074</v>
      </c>
      <c r="J52" s="1">
        <v>1922</v>
      </c>
      <c r="K52" s="1">
        <v>1675</v>
      </c>
      <c r="L52" s="1">
        <v>1772</v>
      </c>
      <c r="M52" s="1">
        <v>1896</v>
      </c>
      <c r="N52" s="1">
        <v>1909</v>
      </c>
      <c r="O52" s="50">
        <v>1815</v>
      </c>
      <c r="P52" s="92">
        <v>1653</v>
      </c>
      <c r="R52" s="1">
        <f t="shared" si="1"/>
        <v>1989.2</v>
      </c>
      <c r="S52" s="1">
        <f t="shared" si="2"/>
        <v>29838</v>
      </c>
      <c r="X52" s="131">
        <f>P52/Table1[[#This Row],[2021]]</f>
        <v>0.50814632646787583</v>
      </c>
      <c r="Z52">
        <f t="shared" si="3"/>
        <v>0</v>
      </c>
    </row>
    <row r="53" spans="1:26" x14ac:dyDescent="0.35">
      <c r="A53" s="5" t="s">
        <v>52</v>
      </c>
      <c r="B53" s="1">
        <v>4089</v>
      </c>
      <c r="C53" s="1">
        <v>4177</v>
      </c>
      <c r="D53" s="1">
        <v>4687</v>
      </c>
      <c r="E53" s="1">
        <v>5748</v>
      </c>
      <c r="F53" s="1">
        <v>5543</v>
      </c>
      <c r="G53" s="1">
        <v>5345</v>
      </c>
      <c r="H53" s="1">
        <v>5638</v>
      </c>
      <c r="I53" s="1">
        <v>5750</v>
      </c>
      <c r="J53" s="1">
        <v>5660</v>
      </c>
      <c r="K53" s="1">
        <v>5892</v>
      </c>
      <c r="L53" s="1">
        <v>6917</v>
      </c>
      <c r="M53" s="1">
        <v>9126</v>
      </c>
      <c r="N53" s="1">
        <v>11403</v>
      </c>
      <c r="O53" s="50">
        <v>8858</v>
      </c>
      <c r="P53" s="92">
        <v>8608</v>
      </c>
      <c r="R53" s="1">
        <f t="shared" si="1"/>
        <v>6496.0666666666666</v>
      </c>
      <c r="S53" s="1">
        <f t="shared" si="2"/>
        <v>97441</v>
      </c>
      <c r="X53" s="131">
        <f>P53/Table1[[#This Row],[2021]]</f>
        <v>0.59418789259335958</v>
      </c>
      <c r="Z53">
        <f t="shared" si="3"/>
        <v>1</v>
      </c>
    </row>
    <row r="54" spans="1:26" x14ac:dyDescent="0.35">
      <c r="A54" s="5" t="s">
        <v>53</v>
      </c>
      <c r="B54">
        <v>561</v>
      </c>
      <c r="C54" s="1">
        <v>554</v>
      </c>
      <c r="D54">
        <v>583</v>
      </c>
      <c r="E54">
        <v>480</v>
      </c>
      <c r="F54">
        <v>480</v>
      </c>
      <c r="G54" s="1">
        <v>579</v>
      </c>
      <c r="H54">
        <v>451</v>
      </c>
      <c r="I54" s="1">
        <v>588</v>
      </c>
      <c r="J54" s="1">
        <v>455</v>
      </c>
      <c r="K54">
        <v>428</v>
      </c>
      <c r="L54">
        <v>437</v>
      </c>
      <c r="M54" s="1">
        <v>436</v>
      </c>
      <c r="N54" s="1">
        <v>418</v>
      </c>
      <c r="O54" s="50">
        <v>414</v>
      </c>
      <c r="P54" s="92">
        <v>399</v>
      </c>
      <c r="R54" s="1">
        <f t="shared" si="1"/>
        <v>484.2</v>
      </c>
      <c r="S54" s="1">
        <f t="shared" si="2"/>
        <v>7263</v>
      </c>
      <c r="X54" s="131">
        <f>P54/Table1[[#This Row],[2021]]</f>
        <v>0.50062735257214552</v>
      </c>
      <c r="Z54">
        <f t="shared" si="3"/>
        <v>0</v>
      </c>
    </row>
    <row r="55" spans="1:26" hidden="1" x14ac:dyDescent="0.35">
      <c r="A55" s="5" t="s">
        <v>54</v>
      </c>
      <c r="B55" s="1">
        <v>4415</v>
      </c>
      <c r="C55" s="1">
        <v>4456</v>
      </c>
      <c r="D55" s="1">
        <v>4561</v>
      </c>
      <c r="E55" s="1">
        <v>5129</v>
      </c>
      <c r="F55" s="1">
        <v>5108</v>
      </c>
      <c r="G55" s="1">
        <v>5061</v>
      </c>
      <c r="H55" s="1">
        <v>4985</v>
      </c>
      <c r="I55" s="1">
        <v>4965</v>
      </c>
      <c r="J55" s="1">
        <v>4656</v>
      </c>
      <c r="K55" s="1">
        <v>4652</v>
      </c>
      <c r="L55" s="1">
        <v>4563</v>
      </c>
      <c r="M55" s="1">
        <v>4628</v>
      </c>
      <c r="N55" s="1">
        <v>4604</v>
      </c>
      <c r="O55" s="50">
        <v>4529</v>
      </c>
      <c r="P55" s="92">
        <v>4618</v>
      </c>
      <c r="R55" s="1">
        <f t="shared" si="1"/>
        <v>4728.666666666667</v>
      </c>
      <c r="S55" s="1">
        <f t="shared" si="2"/>
        <v>70930</v>
      </c>
      <c r="X55" s="131">
        <f>P55/Table1[[#This Row],[2021]]</f>
        <v>0.46444734989439806</v>
      </c>
      <c r="Z55">
        <f t="shared" si="3"/>
        <v>0</v>
      </c>
    </row>
    <row r="56" spans="1:26" hidden="1" x14ac:dyDescent="0.35">
      <c r="A56" s="5" t="s">
        <v>55</v>
      </c>
      <c r="B56" s="1">
        <v>1415</v>
      </c>
      <c r="C56" s="1">
        <v>1436</v>
      </c>
      <c r="D56" s="1">
        <v>1510</v>
      </c>
      <c r="E56" s="1">
        <v>1634</v>
      </c>
      <c r="F56" s="1">
        <v>1699</v>
      </c>
      <c r="G56" s="1">
        <v>1655</v>
      </c>
      <c r="H56" s="1">
        <v>1808</v>
      </c>
      <c r="I56" s="1">
        <v>1701</v>
      </c>
      <c r="J56" s="1">
        <v>1681</v>
      </c>
      <c r="K56" s="1">
        <v>1377</v>
      </c>
      <c r="L56" s="1">
        <v>1338</v>
      </c>
      <c r="M56" s="1">
        <v>1363</v>
      </c>
      <c r="N56" s="1">
        <v>1323</v>
      </c>
      <c r="O56" s="50">
        <v>1209</v>
      </c>
      <c r="P56" s="92">
        <v>1192</v>
      </c>
      <c r="R56" s="1">
        <f t="shared" si="1"/>
        <v>1489.4</v>
      </c>
      <c r="S56" s="1">
        <f t="shared" si="2"/>
        <v>22341</v>
      </c>
      <c r="X56" s="131">
        <f>P56/Table1[[#This Row],[2021]]</f>
        <v>0.49073692877727459</v>
      </c>
      <c r="Z56">
        <f t="shared" si="3"/>
        <v>0</v>
      </c>
    </row>
    <row r="57" spans="1:26" hidden="1" x14ac:dyDescent="0.35">
      <c r="A57" s="5" t="s">
        <v>56</v>
      </c>
      <c r="B57" s="1">
        <v>7288</v>
      </c>
      <c r="C57" s="1">
        <v>7270</v>
      </c>
      <c r="D57" s="1">
        <v>7763</v>
      </c>
      <c r="E57" s="1">
        <v>7101</v>
      </c>
      <c r="F57" s="1">
        <v>7407</v>
      </c>
      <c r="G57" s="1">
        <v>8827</v>
      </c>
      <c r="H57" s="1">
        <v>8589</v>
      </c>
      <c r="I57" s="1">
        <v>10184</v>
      </c>
      <c r="J57" s="1">
        <v>8210</v>
      </c>
      <c r="K57" s="1">
        <v>7463</v>
      </c>
      <c r="L57" s="1">
        <v>6982</v>
      </c>
      <c r="M57" s="1">
        <v>6969</v>
      </c>
      <c r="N57" s="1">
        <v>6736</v>
      </c>
      <c r="O57" s="50">
        <v>6251</v>
      </c>
      <c r="P57" s="92">
        <v>6086</v>
      </c>
      <c r="R57" s="1">
        <f t="shared" si="1"/>
        <v>7541.7333333333336</v>
      </c>
      <c r="S57" s="1">
        <f t="shared" si="2"/>
        <v>113126</v>
      </c>
      <c r="X57" s="131">
        <f>P57/Table1[[#This Row],[2021]]</f>
        <v>0.36174512601046127</v>
      </c>
      <c r="Z57">
        <f t="shared" si="3"/>
        <v>0</v>
      </c>
    </row>
    <row r="58" spans="1:26" x14ac:dyDescent="0.35">
      <c r="A58" s="5" t="s">
        <v>57</v>
      </c>
      <c r="B58" s="1">
        <v>1341</v>
      </c>
      <c r="C58" s="1">
        <v>1413</v>
      </c>
      <c r="D58" s="1">
        <v>1444</v>
      </c>
      <c r="E58" s="1">
        <v>1555</v>
      </c>
      <c r="F58" s="1">
        <v>1578</v>
      </c>
      <c r="G58" s="1">
        <v>1416</v>
      </c>
      <c r="H58" s="1">
        <v>1485</v>
      </c>
      <c r="I58" s="1">
        <v>1324</v>
      </c>
      <c r="J58" s="1">
        <v>1430</v>
      </c>
      <c r="K58" s="1">
        <v>1350</v>
      </c>
      <c r="L58" s="1">
        <v>1289</v>
      </c>
      <c r="M58" s="1">
        <v>1336</v>
      </c>
      <c r="N58" s="1">
        <v>1379</v>
      </c>
      <c r="O58" s="50">
        <v>1307</v>
      </c>
      <c r="P58" s="92">
        <v>1408</v>
      </c>
      <c r="R58" s="1">
        <f t="shared" si="1"/>
        <v>1403.6666666666667</v>
      </c>
      <c r="S58" s="1">
        <f t="shared" si="2"/>
        <v>21055</v>
      </c>
      <c r="X58" s="131">
        <f>P58/Table1[[#This Row],[2021]]</f>
        <v>0.50321658327376695</v>
      </c>
      <c r="Z58">
        <f t="shared" si="3"/>
        <v>0</v>
      </c>
    </row>
    <row r="59" spans="1:26" hidden="1" x14ac:dyDescent="0.35">
      <c r="A59" s="5" t="s">
        <v>58</v>
      </c>
      <c r="B59">
        <v>790</v>
      </c>
      <c r="C59" s="1">
        <v>791</v>
      </c>
      <c r="D59">
        <v>855</v>
      </c>
      <c r="E59">
        <v>675</v>
      </c>
      <c r="F59">
        <v>682</v>
      </c>
      <c r="G59" s="1">
        <v>791</v>
      </c>
      <c r="H59">
        <v>754</v>
      </c>
      <c r="I59" s="1">
        <v>970</v>
      </c>
      <c r="J59" s="1">
        <v>753</v>
      </c>
      <c r="K59">
        <v>664</v>
      </c>
      <c r="L59">
        <v>607</v>
      </c>
      <c r="M59" s="1">
        <v>582</v>
      </c>
      <c r="N59" s="1">
        <v>579</v>
      </c>
      <c r="O59" s="50">
        <v>560</v>
      </c>
      <c r="P59" s="92">
        <v>586</v>
      </c>
      <c r="R59" s="1">
        <f t="shared" si="1"/>
        <v>709.26666666666665</v>
      </c>
      <c r="S59" s="1">
        <f t="shared" si="2"/>
        <v>10639</v>
      </c>
      <c r="X59" s="131">
        <f>P59/Table1[[#This Row],[2021]]</f>
        <v>0.42433019551049966</v>
      </c>
      <c r="Z59">
        <f t="shared" si="3"/>
        <v>0</v>
      </c>
    </row>
    <row r="60" spans="1:26" hidden="1" x14ac:dyDescent="0.35">
      <c r="A60" s="5" t="s">
        <v>59</v>
      </c>
      <c r="B60" s="7">
        <v>878</v>
      </c>
      <c r="C60" s="7">
        <v>860</v>
      </c>
      <c r="D60" s="7">
        <v>849</v>
      </c>
      <c r="E60" s="7">
        <v>746</v>
      </c>
      <c r="F60" s="7">
        <v>746</v>
      </c>
      <c r="G60" s="7">
        <v>748</v>
      </c>
      <c r="H60" s="7">
        <v>708</v>
      </c>
      <c r="I60" s="7">
        <v>696</v>
      </c>
      <c r="J60" s="7">
        <v>660</v>
      </c>
      <c r="K60" s="7">
        <v>626</v>
      </c>
      <c r="L60">
        <v>621</v>
      </c>
      <c r="M60" s="1">
        <v>596</v>
      </c>
      <c r="N60" s="1">
        <v>588</v>
      </c>
      <c r="O60" s="50">
        <v>576</v>
      </c>
      <c r="P60" s="92">
        <v>587</v>
      </c>
      <c r="R60" s="1">
        <f t="shared" si="1"/>
        <v>699</v>
      </c>
      <c r="S60" s="1">
        <f t="shared" si="2"/>
        <v>10485</v>
      </c>
      <c r="X60" s="131">
        <f>P60/Table1[[#This Row],[2021]]</f>
        <v>0.48233360723089563</v>
      </c>
      <c r="Z60">
        <f t="shared" si="3"/>
        <v>0</v>
      </c>
    </row>
    <row r="61" spans="1:26" hidden="1" x14ac:dyDescent="0.35">
      <c r="A61" s="5" t="s">
        <v>60</v>
      </c>
      <c r="B61" s="1">
        <v>3105</v>
      </c>
      <c r="C61" s="1">
        <v>3399</v>
      </c>
      <c r="D61" s="1">
        <v>3449</v>
      </c>
      <c r="E61" s="1">
        <v>1990</v>
      </c>
      <c r="F61" s="1">
        <v>1947</v>
      </c>
      <c r="G61" s="1">
        <v>2973</v>
      </c>
      <c r="H61" s="1">
        <v>2071</v>
      </c>
      <c r="I61" s="1">
        <v>3242</v>
      </c>
      <c r="J61" s="1">
        <v>1742</v>
      </c>
      <c r="K61" s="1">
        <v>1579</v>
      </c>
      <c r="L61" s="1">
        <v>1514</v>
      </c>
      <c r="M61" s="1">
        <v>1469</v>
      </c>
      <c r="N61" s="1">
        <v>1414</v>
      </c>
      <c r="O61" s="50">
        <v>1229</v>
      </c>
      <c r="P61" s="92">
        <v>1149</v>
      </c>
      <c r="R61" s="1">
        <f t="shared" si="1"/>
        <v>2151.4666666666667</v>
      </c>
      <c r="S61" s="1">
        <f t="shared" si="2"/>
        <v>32272</v>
      </c>
      <c r="X61" s="131">
        <f>P61/Table1[[#This Row],[2021]]</f>
        <v>0.34618861102741788</v>
      </c>
      <c r="Z61">
        <f t="shared" si="3"/>
        <v>0</v>
      </c>
    </row>
    <row r="62" spans="1:26" hidden="1" x14ac:dyDescent="0.35">
      <c r="A62" s="5" t="s">
        <v>61</v>
      </c>
      <c r="B62" s="1">
        <v>3486</v>
      </c>
      <c r="C62" s="1">
        <v>3466</v>
      </c>
      <c r="D62" s="1">
        <v>3648</v>
      </c>
      <c r="E62" s="1">
        <v>3182</v>
      </c>
      <c r="F62" s="1">
        <v>3152</v>
      </c>
      <c r="G62" s="1">
        <v>3432</v>
      </c>
      <c r="H62" s="1">
        <v>2971</v>
      </c>
      <c r="I62" s="1">
        <v>3133</v>
      </c>
      <c r="J62" s="1">
        <v>2735</v>
      </c>
      <c r="K62" s="1">
        <v>2703</v>
      </c>
      <c r="L62" s="1">
        <v>2687</v>
      </c>
      <c r="M62" s="1">
        <v>2685</v>
      </c>
      <c r="N62" s="1">
        <v>2628</v>
      </c>
      <c r="O62" s="50">
        <v>2533</v>
      </c>
      <c r="P62" s="92">
        <v>2593</v>
      </c>
      <c r="R62" s="1">
        <f t="shared" si="1"/>
        <v>3002.2666666666669</v>
      </c>
      <c r="S62" s="1">
        <f t="shared" si="2"/>
        <v>45034</v>
      </c>
      <c r="X62" s="131">
        <f>P62/Table1[[#This Row],[2021]]</f>
        <v>0.37000570776255709</v>
      </c>
      <c r="Z62">
        <f t="shared" si="3"/>
        <v>0</v>
      </c>
    </row>
    <row r="63" spans="1:26" hidden="1" x14ac:dyDescent="0.35">
      <c r="A63" s="5" t="s">
        <v>62</v>
      </c>
      <c r="B63" s="1">
        <v>65430</v>
      </c>
      <c r="C63" s="1">
        <v>65788</v>
      </c>
      <c r="D63" s="1">
        <v>67826</v>
      </c>
      <c r="E63" s="1">
        <v>64285</v>
      </c>
      <c r="F63" s="1">
        <v>64678</v>
      </c>
      <c r="G63" s="1">
        <v>68828</v>
      </c>
      <c r="H63" s="1">
        <v>64837</v>
      </c>
      <c r="I63" s="1">
        <v>68959</v>
      </c>
      <c r="J63" s="1">
        <v>63654</v>
      </c>
      <c r="K63" s="1">
        <v>63169</v>
      </c>
      <c r="L63" s="1">
        <v>64051</v>
      </c>
      <c r="M63" s="1">
        <v>65309</v>
      </c>
      <c r="N63" s="1">
        <v>66926</v>
      </c>
      <c r="O63" s="50">
        <v>66148</v>
      </c>
      <c r="P63" s="92">
        <v>67165</v>
      </c>
      <c r="R63" s="1">
        <f t="shared" si="1"/>
        <v>65803.53333333334</v>
      </c>
      <c r="S63" s="1">
        <f t="shared" si="2"/>
        <v>987053</v>
      </c>
      <c r="X63" s="131">
        <f>P63/Table1[[#This Row],[2021]]</f>
        <v>0.46861699900925163</v>
      </c>
      <c r="Z63">
        <f t="shared" si="3"/>
        <v>0</v>
      </c>
    </row>
    <row r="64" spans="1:26" x14ac:dyDescent="0.35">
      <c r="A64" s="5" t="s">
        <v>63</v>
      </c>
      <c r="B64" s="1">
        <v>357</v>
      </c>
      <c r="C64" s="1">
        <v>306</v>
      </c>
      <c r="D64" s="1">
        <v>382</v>
      </c>
      <c r="E64" s="1">
        <v>501</v>
      </c>
      <c r="F64" s="1">
        <v>518</v>
      </c>
      <c r="G64" s="1">
        <v>393</v>
      </c>
      <c r="H64" s="1">
        <v>525</v>
      </c>
      <c r="I64" s="1">
        <v>389</v>
      </c>
      <c r="J64" s="1">
        <v>446</v>
      </c>
      <c r="K64">
        <v>418</v>
      </c>
      <c r="L64">
        <v>391</v>
      </c>
      <c r="M64" s="1">
        <v>382</v>
      </c>
      <c r="N64" s="1">
        <v>377</v>
      </c>
      <c r="O64" s="50">
        <v>393</v>
      </c>
      <c r="P64" s="92">
        <v>411</v>
      </c>
      <c r="R64" s="1">
        <f t="shared" si="1"/>
        <v>412.6</v>
      </c>
      <c r="S64" s="1">
        <f t="shared" si="2"/>
        <v>6189</v>
      </c>
      <c r="X64" s="131">
        <f>P64/Table1[[#This Row],[2021]]</f>
        <v>0.56767955801104975</v>
      </c>
      <c r="Z64">
        <f t="shared" si="3"/>
        <v>1</v>
      </c>
    </row>
    <row r="65" spans="1:26" hidden="1" x14ac:dyDescent="0.35">
      <c r="A65" s="5" t="s">
        <v>64</v>
      </c>
      <c r="B65" s="1">
        <v>5712</v>
      </c>
      <c r="C65" s="1">
        <v>5657</v>
      </c>
      <c r="D65" s="1">
        <v>6029</v>
      </c>
      <c r="E65" s="1">
        <v>5756</v>
      </c>
      <c r="F65" s="1">
        <v>5853</v>
      </c>
      <c r="G65" s="1">
        <v>5897</v>
      </c>
      <c r="H65" s="1">
        <v>5548</v>
      </c>
      <c r="I65" s="1">
        <v>5571</v>
      </c>
      <c r="J65" s="1">
        <v>5409</v>
      </c>
      <c r="K65" s="1">
        <v>5381</v>
      </c>
      <c r="L65" s="1">
        <v>5245</v>
      </c>
      <c r="M65" s="1">
        <v>5229</v>
      </c>
      <c r="N65" s="1">
        <v>5006</v>
      </c>
      <c r="O65" s="50">
        <v>4840</v>
      </c>
      <c r="P65" s="92">
        <v>4776</v>
      </c>
      <c r="R65" s="1">
        <f t="shared" si="1"/>
        <v>5460.6</v>
      </c>
      <c r="S65" s="1">
        <f t="shared" si="2"/>
        <v>81909</v>
      </c>
      <c r="X65" s="131">
        <f>P65/Table1[[#This Row],[2021]]</f>
        <v>0.40632976008167432</v>
      </c>
      <c r="Z65">
        <f t="shared" si="3"/>
        <v>0</v>
      </c>
    </row>
    <row r="66" spans="1:26" hidden="1" x14ac:dyDescent="0.35">
      <c r="A66" s="5" t="s">
        <v>65</v>
      </c>
      <c r="B66" s="1">
        <v>51711</v>
      </c>
      <c r="C66" s="1">
        <v>51687</v>
      </c>
      <c r="D66" s="1">
        <v>52792</v>
      </c>
      <c r="E66" s="1">
        <v>52595</v>
      </c>
      <c r="F66" s="1">
        <v>53262</v>
      </c>
      <c r="G66" s="1">
        <v>54644</v>
      </c>
      <c r="H66" s="1">
        <v>54390</v>
      </c>
      <c r="I66" s="1">
        <v>56068</v>
      </c>
      <c r="J66" s="1">
        <v>54485</v>
      </c>
      <c r="K66" s="1">
        <v>54206</v>
      </c>
      <c r="L66" s="1">
        <v>54003</v>
      </c>
      <c r="M66" s="1">
        <v>54961</v>
      </c>
      <c r="N66" s="1">
        <v>54568</v>
      </c>
      <c r="O66" s="50">
        <v>53742</v>
      </c>
      <c r="P66" s="92">
        <v>54009</v>
      </c>
      <c r="R66" s="1">
        <f t="shared" si="1"/>
        <v>53808.2</v>
      </c>
      <c r="S66" s="1">
        <f t="shared" si="2"/>
        <v>807123</v>
      </c>
      <c r="X66" s="131">
        <f>P66/Table1[[#This Row],[2021]]</f>
        <v>0.45229501469713845</v>
      </c>
      <c r="Z66">
        <f t="shared" ref="Z66:Z97" si="4">COUNTIF(AA$3:AA$19,A66)</f>
        <v>0</v>
      </c>
    </row>
    <row r="67" spans="1:26" x14ac:dyDescent="0.35">
      <c r="A67" s="5" t="s">
        <v>66</v>
      </c>
      <c r="B67" s="1">
        <v>1661</v>
      </c>
      <c r="C67" s="1">
        <v>1698</v>
      </c>
      <c r="D67" s="1">
        <v>1817</v>
      </c>
      <c r="E67" s="1">
        <v>1552</v>
      </c>
      <c r="F67" s="1">
        <v>1571</v>
      </c>
      <c r="G67" s="1">
        <v>1913</v>
      </c>
      <c r="H67" s="1">
        <v>1715</v>
      </c>
      <c r="I67" s="1">
        <v>2205</v>
      </c>
      <c r="J67" s="1">
        <v>1785</v>
      </c>
      <c r="K67" s="1">
        <v>1583</v>
      </c>
      <c r="L67" s="1">
        <v>1543</v>
      </c>
      <c r="M67" s="1">
        <v>1581</v>
      </c>
      <c r="N67" s="1">
        <v>1675</v>
      </c>
      <c r="O67" s="50">
        <v>1835</v>
      </c>
      <c r="P67" s="92">
        <v>1762</v>
      </c>
      <c r="R67" s="1">
        <f t="shared" ref="R67:R71" si="5">AVERAGE(B67:P67)</f>
        <v>1726.4</v>
      </c>
      <c r="S67" s="1">
        <f t="shared" ref="S67:S71" si="6">SUM(B67:P67)</f>
        <v>25896</v>
      </c>
      <c r="X67" s="131">
        <f>P67/Table1[[#This Row],[2021]]</f>
        <v>0.53966309341500762</v>
      </c>
      <c r="Z67">
        <f t="shared" si="4"/>
        <v>1</v>
      </c>
    </row>
    <row r="68" spans="1:26" hidden="1" x14ac:dyDescent="0.35">
      <c r="A68" s="5" t="s">
        <v>67</v>
      </c>
      <c r="B68" s="1">
        <v>20220</v>
      </c>
      <c r="C68" s="1">
        <v>20351</v>
      </c>
      <c r="D68" s="1">
        <v>20998</v>
      </c>
      <c r="E68" s="1">
        <v>20619</v>
      </c>
      <c r="F68" s="1">
        <v>20461</v>
      </c>
      <c r="G68" s="1">
        <v>20993</v>
      </c>
      <c r="H68" s="1">
        <v>19682</v>
      </c>
      <c r="I68" s="1">
        <v>20113</v>
      </c>
      <c r="J68" s="1">
        <v>19479</v>
      </c>
      <c r="K68" s="1">
        <v>19968</v>
      </c>
      <c r="L68" s="1">
        <v>20007</v>
      </c>
      <c r="M68" s="1">
        <v>20445</v>
      </c>
      <c r="N68" s="1">
        <v>22932</v>
      </c>
      <c r="O68" s="50">
        <v>22589</v>
      </c>
      <c r="P68" s="92">
        <v>22098</v>
      </c>
      <c r="R68" s="1">
        <f t="shared" si="5"/>
        <v>20730.333333333332</v>
      </c>
      <c r="S68" s="1">
        <f t="shared" si="6"/>
        <v>310955</v>
      </c>
      <c r="X68" s="131">
        <f>P68/Table1[[#This Row],[2021]]</f>
        <v>0.46459507190311999</v>
      </c>
      <c r="Z68">
        <f t="shared" si="4"/>
        <v>0</v>
      </c>
    </row>
    <row r="69" spans="1:26" x14ac:dyDescent="0.35">
      <c r="A69" s="5" t="s">
        <v>68</v>
      </c>
      <c r="B69" s="1">
        <v>4860</v>
      </c>
      <c r="C69" s="1">
        <v>5071</v>
      </c>
      <c r="D69" s="1">
        <v>5033</v>
      </c>
      <c r="E69" s="1">
        <v>4631</v>
      </c>
      <c r="F69" s="1">
        <v>4940</v>
      </c>
      <c r="G69" s="1">
        <v>5361</v>
      </c>
      <c r="H69" s="1">
        <v>5535</v>
      </c>
      <c r="I69" s="1">
        <v>5921</v>
      </c>
      <c r="J69" s="1">
        <v>5959</v>
      </c>
      <c r="K69" s="1">
        <v>5340</v>
      </c>
      <c r="L69" s="1">
        <v>5546</v>
      </c>
      <c r="M69" s="1">
        <v>6678</v>
      </c>
      <c r="N69" s="1">
        <v>7488</v>
      </c>
      <c r="O69" s="50">
        <v>6171</v>
      </c>
      <c r="P69" s="92">
        <v>5884</v>
      </c>
      <c r="R69" s="1">
        <f t="shared" si="5"/>
        <v>5627.8666666666668</v>
      </c>
      <c r="S69" s="1">
        <f t="shared" si="6"/>
        <v>84418</v>
      </c>
      <c r="X69" s="131">
        <f>P69/Table1[[#This Row],[2021]]</f>
        <v>0.52563873503662673</v>
      </c>
      <c r="Z69">
        <f t="shared" si="4"/>
        <v>1</v>
      </c>
    </row>
    <row r="70" spans="1:26" x14ac:dyDescent="0.35">
      <c r="A70" s="5" t="s">
        <v>69</v>
      </c>
      <c r="B70" s="1">
        <v>3341</v>
      </c>
      <c r="C70" s="1">
        <v>3454</v>
      </c>
      <c r="D70" s="1">
        <v>3411</v>
      </c>
      <c r="E70" s="1">
        <v>2898</v>
      </c>
      <c r="F70" s="1">
        <v>3051</v>
      </c>
      <c r="G70" s="1">
        <v>3186</v>
      </c>
      <c r="H70" s="1">
        <v>3326</v>
      </c>
      <c r="I70" s="1">
        <v>3281</v>
      </c>
      <c r="J70" s="1">
        <v>3093</v>
      </c>
      <c r="K70" s="1">
        <v>3027</v>
      </c>
      <c r="L70" s="1">
        <v>3235</v>
      </c>
      <c r="M70" s="1">
        <v>4030</v>
      </c>
      <c r="N70" s="1">
        <v>4026</v>
      </c>
      <c r="O70" s="50">
        <v>4039</v>
      </c>
      <c r="P70" s="92">
        <v>3726</v>
      </c>
      <c r="R70" s="1">
        <f t="shared" si="5"/>
        <v>3408.2666666666669</v>
      </c>
      <c r="S70" s="1">
        <f t="shared" si="6"/>
        <v>51124</v>
      </c>
      <c r="X70" s="131">
        <f>P70/Table1[[#This Row],[2021]]</f>
        <v>0.50249494268374917</v>
      </c>
      <c r="Z70">
        <f t="shared" si="4"/>
        <v>1</v>
      </c>
    </row>
    <row r="71" spans="1:26" hidden="1" x14ac:dyDescent="0.35">
      <c r="A71" s="5" t="s">
        <v>70</v>
      </c>
      <c r="B71" s="1">
        <v>3874</v>
      </c>
      <c r="C71" s="1">
        <v>4085</v>
      </c>
      <c r="D71" s="1">
        <v>4101</v>
      </c>
      <c r="E71" s="1">
        <v>3690</v>
      </c>
      <c r="F71" s="1">
        <v>4165</v>
      </c>
      <c r="G71" s="1">
        <v>4336</v>
      </c>
      <c r="H71" s="1">
        <v>4214</v>
      </c>
      <c r="I71" s="1">
        <v>4294</v>
      </c>
      <c r="J71" s="1">
        <v>4043</v>
      </c>
      <c r="K71" s="1">
        <v>3753</v>
      </c>
      <c r="L71" s="1">
        <v>3818</v>
      </c>
      <c r="M71" s="1">
        <v>3737</v>
      </c>
      <c r="N71" s="1">
        <v>3750</v>
      </c>
      <c r="O71" s="50">
        <v>3528</v>
      </c>
      <c r="P71" s="92">
        <v>3284</v>
      </c>
      <c r="R71" s="1">
        <f t="shared" si="5"/>
        <v>3911.4666666666667</v>
      </c>
      <c r="S71" s="1">
        <f t="shared" si="6"/>
        <v>58672</v>
      </c>
      <c r="X71" s="131">
        <f>P71/Table1[[#This Row],[2021]]</f>
        <v>0.43170763770211645</v>
      </c>
      <c r="Z71">
        <f t="shared" si="4"/>
        <v>0</v>
      </c>
    </row>
    <row r="72" spans="1:26" hidden="1" x14ac:dyDescent="0.3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50"/>
    </row>
    <row r="73" spans="1:26" hidden="1" x14ac:dyDescent="0.35">
      <c r="A73" s="5" t="s">
        <v>71</v>
      </c>
      <c r="B73" s="1">
        <f t="shared" ref="B73:S73" si="7">SUM(B2:B71)</f>
        <v>752788</v>
      </c>
      <c r="C73" s="1">
        <f t="shared" si="7"/>
        <v>736279</v>
      </c>
      <c r="D73" s="1">
        <f t="shared" si="7"/>
        <v>787038</v>
      </c>
      <c r="E73" s="1">
        <f t="shared" si="7"/>
        <v>763216</v>
      </c>
      <c r="F73" s="1">
        <f t="shared" si="7"/>
        <v>783635</v>
      </c>
      <c r="G73" s="1">
        <f t="shared" si="7"/>
        <v>795835</v>
      </c>
      <c r="H73" s="1">
        <f t="shared" si="7"/>
        <v>800819</v>
      </c>
      <c r="I73" s="1">
        <f t="shared" si="7"/>
        <v>812740</v>
      </c>
      <c r="J73" s="1">
        <f t="shared" si="7"/>
        <v>793003</v>
      </c>
      <c r="K73" s="1">
        <f t="shared" si="7"/>
        <v>782578</v>
      </c>
      <c r="L73" s="1">
        <f t="shared" si="7"/>
        <v>792640</v>
      </c>
      <c r="M73" s="1">
        <f t="shared" si="7"/>
        <v>823904</v>
      </c>
      <c r="N73" s="1">
        <f t="shared" si="7"/>
        <v>840483</v>
      </c>
      <c r="O73" s="1">
        <f t="shared" si="7"/>
        <v>812083</v>
      </c>
      <c r="P73" s="3">
        <f t="shared" si="7"/>
        <v>816206</v>
      </c>
      <c r="Q73" s="1">
        <f t="shared" si="7"/>
        <v>0</v>
      </c>
      <c r="R73" s="1">
        <f t="shared" si="7"/>
        <v>793084.81666666665</v>
      </c>
      <c r="S73" s="1">
        <f t="shared" si="7"/>
        <v>11893247</v>
      </c>
    </row>
    <row r="74" spans="1:26" hidden="1" x14ac:dyDescent="0.35">
      <c r="A74" s="5" t="s">
        <v>126</v>
      </c>
      <c r="B74" s="1">
        <f>AVERAGE(B2:B71)</f>
        <v>10754.114285714286</v>
      </c>
      <c r="C74" s="1">
        <f t="shared" ref="C74:S74" si="8">AVERAGE(C2:C71)</f>
        <v>10670.710144927536</v>
      </c>
      <c r="D74" s="1">
        <f t="shared" si="8"/>
        <v>11243.4</v>
      </c>
      <c r="E74" s="1">
        <f t="shared" si="8"/>
        <v>10903.085714285715</v>
      </c>
      <c r="F74" s="1">
        <f t="shared" si="8"/>
        <v>11194.785714285714</v>
      </c>
      <c r="G74" s="1">
        <f t="shared" si="8"/>
        <v>11533.840579710144</v>
      </c>
      <c r="H74" s="1">
        <f t="shared" si="8"/>
        <v>11440.271428571428</v>
      </c>
      <c r="I74" s="1">
        <f t="shared" si="8"/>
        <v>11778.840579710144</v>
      </c>
      <c r="J74" s="1">
        <f t="shared" si="8"/>
        <v>11328.614285714286</v>
      </c>
      <c r="K74" s="1">
        <f t="shared" si="8"/>
        <v>11179.685714285713</v>
      </c>
      <c r="L74" s="1">
        <f t="shared" si="8"/>
        <v>11323.428571428571</v>
      </c>
      <c r="M74" s="1">
        <f t="shared" si="8"/>
        <v>11770.057142857142</v>
      </c>
      <c r="N74" s="1">
        <f t="shared" si="8"/>
        <v>12006.9</v>
      </c>
      <c r="O74" s="1">
        <f t="shared" si="8"/>
        <v>11601.185714285713</v>
      </c>
      <c r="P74" s="3">
        <f>AVERAGE(P2:P71)</f>
        <v>11660.085714285715</v>
      </c>
      <c r="Q74" s="1"/>
      <c r="R74" s="1">
        <f t="shared" si="8"/>
        <v>11329.783095238095</v>
      </c>
      <c r="S74" s="1">
        <f t="shared" si="8"/>
        <v>169903.52857142859</v>
      </c>
    </row>
  </sheetData>
  <autoFilter ref="X1:X74" xr:uid="{E0027FDC-6686-4BAB-B2B5-C94B0B11E60D}">
    <filterColumn colId="0">
      <filters>
        <filter val="174%"/>
        <filter val="50%"/>
        <filter val="51%"/>
        <filter val="52%"/>
        <filter val="53%"/>
        <filter val="54%"/>
        <filter val="56%"/>
        <filter val="57%"/>
        <filter val="59%"/>
        <filter val="60%"/>
        <filter val="71%"/>
        <filter val="768%"/>
        <filter val="88%"/>
        <filter val="94%"/>
      </filters>
    </filterColumn>
  </autoFilter>
  <sortState xmlns:xlrd2="http://schemas.microsoft.com/office/spreadsheetml/2017/richdata2" ref="A2:S71">
    <sortCondition ref="A2:A71"/>
  </sortState>
  <conditionalFormatting sqref="S1:S71">
    <cfRule type="top10" dxfId="25" priority="3" rank="15"/>
  </conditionalFormatting>
  <conditionalFormatting sqref="X2:X1048576">
    <cfRule type="cellIs" dxfId="24" priority="1" operator="greaterThan">
      <formula>1</formula>
    </cfRule>
    <cfRule type="cellIs" dxfId="23" priority="2" operator="greaterThan">
      <formula>100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396FD-591F-49BF-AAFB-E06649D80307}">
  <dimension ref="A1:V74"/>
  <sheetViews>
    <sheetView topLeftCell="A6" zoomScale="98" zoomScaleNormal="98" workbookViewId="0">
      <pane xSplit="1" topLeftCell="I1" activePane="topRight" state="frozen"/>
      <selection pane="topRight" activeCell="L10" sqref="L10:M10"/>
    </sheetView>
  </sheetViews>
  <sheetFormatPr defaultColWidth="8.90625" defaultRowHeight="14.5" x14ac:dyDescent="0.35"/>
  <cols>
    <col min="1" max="1" width="12.453125" style="5" bestFit="1" customWidth="1"/>
    <col min="2" max="9" width="10.453125" bestFit="1" customWidth="1"/>
    <col min="10" max="10" width="11.453125" bestFit="1" customWidth="1"/>
    <col min="11" max="11" width="11.36328125" customWidth="1"/>
    <col min="12" max="12" width="11.08984375" customWidth="1"/>
    <col min="13" max="13" width="10.6328125" customWidth="1"/>
    <col min="15" max="15" width="15.36328125" customWidth="1"/>
    <col min="16" max="16" width="13.6328125" customWidth="1"/>
  </cols>
  <sheetData>
    <row r="1" spans="1:22" x14ac:dyDescent="0.35">
      <c r="A1" s="5" t="s">
        <v>116</v>
      </c>
      <c r="B1" s="5">
        <v>2010</v>
      </c>
      <c r="C1" s="5">
        <v>2011</v>
      </c>
      <c r="D1" s="5">
        <v>2012</v>
      </c>
      <c r="E1" s="5">
        <v>2013</v>
      </c>
      <c r="F1" s="5">
        <v>2014</v>
      </c>
      <c r="G1" s="5">
        <v>2015</v>
      </c>
      <c r="H1" s="5">
        <v>2016</v>
      </c>
      <c r="I1" s="5">
        <v>2017</v>
      </c>
      <c r="J1" s="5">
        <v>2018</v>
      </c>
      <c r="K1" s="5">
        <v>2019</v>
      </c>
      <c r="L1" s="5">
        <v>2020</v>
      </c>
      <c r="M1" s="5">
        <v>2021</v>
      </c>
      <c r="O1" t="s">
        <v>128</v>
      </c>
      <c r="P1" t="s">
        <v>127</v>
      </c>
      <c r="U1" s="5" t="s">
        <v>134</v>
      </c>
    </row>
    <row r="2" spans="1:22" x14ac:dyDescent="0.35">
      <c r="A2" s="5" t="s">
        <v>1</v>
      </c>
      <c r="B2" s="3">
        <v>17360</v>
      </c>
      <c r="C2" s="3">
        <v>18696</v>
      </c>
      <c r="D2" s="3">
        <v>20255</v>
      </c>
      <c r="E2" s="3">
        <v>20958</v>
      </c>
      <c r="F2" s="3">
        <v>22213</v>
      </c>
      <c r="G2" s="3">
        <v>21197</v>
      </c>
      <c r="H2" s="3">
        <v>20242</v>
      </c>
      <c r="I2" s="3">
        <v>20908</v>
      </c>
      <c r="J2" s="3">
        <v>21896</v>
      </c>
      <c r="K2" s="3">
        <v>22537</v>
      </c>
      <c r="L2" s="3">
        <v>21392</v>
      </c>
      <c r="M2" s="1">
        <v>21936</v>
      </c>
      <c r="O2" s="11">
        <f t="shared" ref="O2:O33" si="0">SUM(B2:M2)</f>
        <v>249590</v>
      </c>
      <c r="P2" s="11">
        <f t="shared" ref="P2:P33" si="1">AVERAGE(B2:M2)</f>
        <v>20799.166666666668</v>
      </c>
      <c r="U2">
        <f>COUNTIF(V$3:V$19,A2)</f>
        <v>1</v>
      </c>
    </row>
    <row r="3" spans="1:22" x14ac:dyDescent="0.35">
      <c r="A3" s="5" t="s">
        <v>32</v>
      </c>
      <c r="B3" s="3">
        <v>611</v>
      </c>
      <c r="C3" s="3">
        <v>617</v>
      </c>
      <c r="D3" s="3">
        <v>597</v>
      </c>
      <c r="E3" s="3">
        <v>591</v>
      </c>
      <c r="F3" s="3">
        <v>553</v>
      </c>
      <c r="G3" s="3">
        <v>537</v>
      </c>
      <c r="H3" s="3">
        <v>527</v>
      </c>
      <c r="I3" s="3">
        <v>505</v>
      </c>
      <c r="J3" s="3">
        <v>484</v>
      </c>
      <c r="K3" s="3">
        <v>484</v>
      </c>
      <c r="L3" s="3">
        <v>482</v>
      </c>
      <c r="M3" s="3">
        <v>532</v>
      </c>
      <c r="O3" s="11">
        <f t="shared" si="0"/>
        <v>6520</v>
      </c>
      <c r="P3" s="11">
        <f t="shared" si="1"/>
        <v>543.33333333333337</v>
      </c>
      <c r="U3">
        <f t="shared" ref="U3:U66" si="2">COUNTIF(V$3:V$19,A3)</f>
        <v>0</v>
      </c>
      <c r="V3" s="70" t="s">
        <v>1</v>
      </c>
    </row>
    <row r="4" spans="1:22" x14ac:dyDescent="0.35">
      <c r="A4" s="5" t="s">
        <v>2</v>
      </c>
      <c r="B4" s="3">
        <v>1159</v>
      </c>
      <c r="C4" s="3">
        <v>1123</v>
      </c>
      <c r="D4" s="3">
        <v>1123</v>
      </c>
      <c r="E4" s="3">
        <v>1142</v>
      </c>
      <c r="F4" s="3">
        <v>1159</v>
      </c>
      <c r="G4" s="3">
        <v>1082</v>
      </c>
      <c r="H4" s="3">
        <v>1088</v>
      </c>
      <c r="I4" s="3">
        <v>1041</v>
      </c>
      <c r="J4" s="3">
        <v>1034</v>
      </c>
      <c r="K4" s="3">
        <v>1067</v>
      </c>
      <c r="L4" s="3">
        <v>1082</v>
      </c>
      <c r="M4" s="3">
        <v>1044</v>
      </c>
      <c r="O4" s="11">
        <f t="shared" si="0"/>
        <v>13144</v>
      </c>
      <c r="P4" s="11">
        <f t="shared" si="1"/>
        <v>1095.3333333333333</v>
      </c>
      <c r="U4">
        <f t="shared" si="2"/>
        <v>1</v>
      </c>
      <c r="V4" s="70" t="s">
        <v>2</v>
      </c>
    </row>
    <row r="5" spans="1:22" x14ac:dyDescent="0.35">
      <c r="A5" s="5" t="s">
        <v>5</v>
      </c>
      <c r="B5" s="3">
        <v>3472</v>
      </c>
      <c r="C5" s="3">
        <v>3465</v>
      </c>
      <c r="D5" s="3">
        <v>3413</v>
      </c>
      <c r="E5" s="3">
        <v>3392</v>
      </c>
      <c r="F5" s="3">
        <v>3376</v>
      </c>
      <c r="G5" s="3">
        <v>3164</v>
      </c>
      <c r="H5" s="3">
        <v>3092</v>
      </c>
      <c r="I5" s="3">
        <v>3039</v>
      </c>
      <c r="J5" s="3">
        <v>2990</v>
      </c>
      <c r="K5" s="3">
        <v>2942</v>
      </c>
      <c r="L5" s="3">
        <v>2889</v>
      </c>
      <c r="M5" s="1">
        <v>2870</v>
      </c>
      <c r="O5" s="11">
        <f t="shared" si="0"/>
        <v>38104</v>
      </c>
      <c r="P5" s="11">
        <f t="shared" si="1"/>
        <v>3175.3333333333335</v>
      </c>
      <c r="U5">
        <f t="shared" si="2"/>
        <v>0</v>
      </c>
      <c r="V5" s="70" t="s">
        <v>9</v>
      </c>
    </row>
    <row r="6" spans="1:22" x14ac:dyDescent="0.35">
      <c r="A6" s="5" t="s">
        <v>6</v>
      </c>
      <c r="B6" s="3">
        <v>4505</v>
      </c>
      <c r="C6" s="3">
        <v>4585</v>
      </c>
      <c r="D6" s="3">
        <v>4573</v>
      </c>
      <c r="E6" s="3">
        <v>4505</v>
      </c>
      <c r="F6" s="3">
        <v>4505</v>
      </c>
      <c r="G6" s="3">
        <v>4481</v>
      </c>
      <c r="H6" s="3">
        <v>4423</v>
      </c>
      <c r="I6" s="3">
        <v>4517</v>
      </c>
      <c r="J6" s="3">
        <v>4545</v>
      </c>
      <c r="K6" s="3">
        <v>4635</v>
      </c>
      <c r="L6" s="3">
        <v>4593</v>
      </c>
      <c r="M6" s="1">
        <v>4831</v>
      </c>
      <c r="O6" s="11">
        <f t="shared" si="0"/>
        <v>54698</v>
      </c>
      <c r="P6" s="11">
        <f t="shared" si="1"/>
        <v>4558.166666666667</v>
      </c>
      <c r="U6">
        <f t="shared" si="2"/>
        <v>0</v>
      </c>
      <c r="V6" s="70" t="s">
        <v>14</v>
      </c>
    </row>
    <row r="7" spans="1:22" x14ac:dyDescent="0.35">
      <c r="A7" s="5" t="s">
        <v>53</v>
      </c>
      <c r="B7" s="3">
        <v>1456</v>
      </c>
      <c r="C7" s="3">
        <v>1454</v>
      </c>
      <c r="D7" s="3">
        <v>1496</v>
      </c>
      <c r="E7" s="3">
        <v>1481</v>
      </c>
      <c r="F7" s="3">
        <v>1542</v>
      </c>
      <c r="G7" s="3">
        <v>1503</v>
      </c>
      <c r="H7" s="3">
        <v>1327</v>
      </c>
      <c r="I7" s="3">
        <v>1357</v>
      </c>
      <c r="J7" s="3">
        <v>1295</v>
      </c>
      <c r="K7" s="3">
        <v>1298</v>
      </c>
      <c r="L7" s="3">
        <v>1218</v>
      </c>
      <c r="M7" s="1">
        <v>1233</v>
      </c>
      <c r="O7" s="11">
        <f t="shared" si="0"/>
        <v>16660</v>
      </c>
      <c r="P7" s="11">
        <f t="shared" si="1"/>
        <v>1388.3333333333333</v>
      </c>
      <c r="U7">
        <f t="shared" si="2"/>
        <v>0</v>
      </c>
      <c r="V7" s="70" t="s">
        <v>16</v>
      </c>
    </row>
    <row r="8" spans="1:22" x14ac:dyDescent="0.35">
      <c r="A8" s="5" t="s">
        <v>44</v>
      </c>
      <c r="B8" s="3">
        <v>1740</v>
      </c>
      <c r="C8" s="3">
        <v>1704</v>
      </c>
      <c r="D8" s="3">
        <v>1734</v>
      </c>
      <c r="E8" s="3">
        <v>1717</v>
      </c>
      <c r="F8" s="3">
        <v>1677</v>
      </c>
      <c r="G8" s="3">
        <v>1689</v>
      </c>
      <c r="H8" s="3">
        <v>1693</v>
      </c>
      <c r="I8" s="3">
        <v>1768</v>
      </c>
      <c r="J8" s="3">
        <v>1760</v>
      </c>
      <c r="K8" s="3">
        <v>1674</v>
      </c>
      <c r="L8" s="3">
        <v>1652</v>
      </c>
      <c r="M8" s="1">
        <v>1711</v>
      </c>
      <c r="O8" s="11">
        <f t="shared" si="0"/>
        <v>20519</v>
      </c>
      <c r="P8" s="11">
        <f t="shared" si="1"/>
        <v>1709.9166666666667</v>
      </c>
      <c r="U8">
        <f t="shared" si="2"/>
        <v>0</v>
      </c>
      <c r="V8" s="70" t="s">
        <v>20</v>
      </c>
    </row>
    <row r="9" spans="1:22" x14ac:dyDescent="0.35">
      <c r="A9" s="5" t="s">
        <v>8</v>
      </c>
      <c r="B9" s="3">
        <v>1887</v>
      </c>
      <c r="C9" s="3">
        <v>1889</v>
      </c>
      <c r="D9" s="3">
        <v>1818</v>
      </c>
      <c r="E9" s="3">
        <v>1822</v>
      </c>
      <c r="F9" s="3">
        <v>1892</v>
      </c>
      <c r="G9" s="3">
        <v>1811</v>
      </c>
      <c r="H9" s="3">
        <v>1744</v>
      </c>
      <c r="I9" s="3">
        <v>1712</v>
      </c>
      <c r="J9" s="3">
        <v>1702</v>
      </c>
      <c r="K9" s="3">
        <v>1624</v>
      </c>
      <c r="L9" s="3">
        <v>1554</v>
      </c>
      <c r="M9" s="1">
        <v>1554</v>
      </c>
      <c r="O9" s="11">
        <f t="shared" si="0"/>
        <v>21009</v>
      </c>
      <c r="P9" s="11">
        <f t="shared" si="1"/>
        <v>1750.75</v>
      </c>
      <c r="U9">
        <f t="shared" si="2"/>
        <v>0</v>
      </c>
      <c r="V9" s="70" t="s">
        <v>22</v>
      </c>
    </row>
    <row r="10" spans="1:22" x14ac:dyDescent="0.35">
      <c r="A10" s="5" t="s">
        <v>59</v>
      </c>
      <c r="B10" s="3">
        <v>2338</v>
      </c>
      <c r="C10" s="3">
        <v>2303</v>
      </c>
      <c r="D10" s="3">
        <v>2297</v>
      </c>
      <c r="E10" s="3">
        <v>2272</v>
      </c>
      <c r="F10" s="3">
        <v>2267</v>
      </c>
      <c r="G10" s="3">
        <v>2145</v>
      </c>
      <c r="H10" s="3">
        <v>2121</v>
      </c>
      <c r="I10" s="3">
        <v>2133</v>
      </c>
      <c r="J10" s="3">
        <v>2050</v>
      </c>
      <c r="K10" s="3">
        <v>2047</v>
      </c>
      <c r="L10" s="3">
        <v>2054</v>
      </c>
      <c r="M10" s="1">
        <v>1980</v>
      </c>
      <c r="O10" s="11">
        <f t="shared" si="0"/>
        <v>26007</v>
      </c>
      <c r="P10" s="11">
        <f t="shared" si="1"/>
        <v>2167.25</v>
      </c>
      <c r="U10">
        <f t="shared" si="2"/>
        <v>0</v>
      </c>
      <c r="V10" s="70" t="s">
        <v>26</v>
      </c>
    </row>
    <row r="11" spans="1:22" x14ac:dyDescent="0.35">
      <c r="A11" s="5" t="s">
        <v>7</v>
      </c>
      <c r="B11" s="3">
        <v>3557</v>
      </c>
      <c r="C11" s="3">
        <v>3480</v>
      </c>
      <c r="D11" s="3">
        <v>3548</v>
      </c>
      <c r="E11" s="3">
        <v>3509</v>
      </c>
      <c r="F11" s="3">
        <v>3620</v>
      </c>
      <c r="G11" s="3">
        <v>3518</v>
      </c>
      <c r="H11" s="3">
        <v>3465</v>
      </c>
      <c r="I11" s="3">
        <v>3435</v>
      </c>
      <c r="J11" s="3">
        <v>3358</v>
      </c>
      <c r="K11" s="3">
        <v>3442</v>
      </c>
      <c r="L11" s="3">
        <v>3408</v>
      </c>
      <c r="M11" s="1">
        <v>3552</v>
      </c>
      <c r="O11" s="11">
        <f t="shared" si="0"/>
        <v>41892</v>
      </c>
      <c r="P11" s="11">
        <f t="shared" si="1"/>
        <v>3491</v>
      </c>
      <c r="U11">
        <f t="shared" si="2"/>
        <v>0</v>
      </c>
      <c r="V11" s="70" t="s">
        <v>35</v>
      </c>
    </row>
    <row r="12" spans="1:22" x14ac:dyDescent="0.35">
      <c r="A12" s="5" t="s">
        <v>9</v>
      </c>
      <c r="B12" s="3">
        <v>4867</v>
      </c>
      <c r="C12" s="3">
        <v>5126</v>
      </c>
      <c r="D12" s="3">
        <v>5359</v>
      </c>
      <c r="E12" s="3">
        <v>5654</v>
      </c>
      <c r="F12" s="3">
        <v>5849</v>
      </c>
      <c r="G12" s="3">
        <v>5413</v>
      </c>
      <c r="H12" s="3">
        <v>5015</v>
      </c>
      <c r="I12" s="3">
        <v>4905</v>
      </c>
      <c r="J12" s="3">
        <v>5091</v>
      </c>
      <c r="K12" s="3">
        <v>5311</v>
      </c>
      <c r="L12" s="3">
        <v>4974</v>
      </c>
      <c r="M12" s="1">
        <v>5045</v>
      </c>
      <c r="O12" s="11">
        <f t="shared" si="0"/>
        <v>62609</v>
      </c>
      <c r="P12" s="11">
        <f t="shared" si="1"/>
        <v>5217.416666666667</v>
      </c>
      <c r="U12">
        <f t="shared" si="2"/>
        <v>1</v>
      </c>
      <c r="V12" s="70" t="s">
        <v>38</v>
      </c>
    </row>
    <row r="13" spans="1:22" x14ac:dyDescent="0.35">
      <c r="A13" s="5" t="s">
        <v>10</v>
      </c>
      <c r="B13" s="3">
        <v>5360</v>
      </c>
      <c r="C13" s="3">
        <v>5406</v>
      </c>
      <c r="D13" s="3">
        <v>5708</v>
      </c>
      <c r="E13" s="3">
        <v>6023</v>
      </c>
      <c r="F13" s="3">
        <v>6265</v>
      </c>
      <c r="G13" s="3">
        <v>5814</v>
      </c>
      <c r="H13" s="3">
        <v>5374</v>
      </c>
      <c r="I13" s="3">
        <v>5203</v>
      </c>
      <c r="J13" s="3">
        <v>5122</v>
      </c>
      <c r="K13" s="3">
        <v>5609</v>
      </c>
      <c r="L13" s="3">
        <v>5126</v>
      </c>
      <c r="M13" s="1">
        <v>5484</v>
      </c>
      <c r="O13" s="11">
        <f t="shared" si="0"/>
        <v>66494</v>
      </c>
      <c r="P13" s="11">
        <f t="shared" si="1"/>
        <v>5541.166666666667</v>
      </c>
      <c r="U13">
        <f t="shared" si="2"/>
        <v>0</v>
      </c>
      <c r="V13" s="70" t="s">
        <v>41</v>
      </c>
    </row>
    <row r="14" spans="1:22" x14ac:dyDescent="0.35">
      <c r="A14" s="5" t="s">
        <v>29</v>
      </c>
      <c r="B14" s="3">
        <v>3097</v>
      </c>
      <c r="C14" s="3">
        <v>2983</v>
      </c>
      <c r="D14" s="3">
        <v>3027</v>
      </c>
      <c r="E14" s="3">
        <v>2920</v>
      </c>
      <c r="F14" s="3">
        <v>2971</v>
      </c>
      <c r="G14" s="3">
        <v>2816</v>
      </c>
      <c r="H14" s="3">
        <v>2741</v>
      </c>
      <c r="I14" s="3">
        <v>2797</v>
      </c>
      <c r="J14" s="3">
        <v>2741</v>
      </c>
      <c r="K14" s="3">
        <v>2733</v>
      </c>
      <c r="L14" s="3">
        <v>2653</v>
      </c>
      <c r="M14" s="1">
        <v>2732</v>
      </c>
      <c r="O14" s="11">
        <f t="shared" si="0"/>
        <v>34211</v>
      </c>
      <c r="P14" s="11">
        <f t="shared" si="1"/>
        <v>2850.9166666666665</v>
      </c>
      <c r="U14">
        <f t="shared" si="2"/>
        <v>0</v>
      </c>
      <c r="V14" s="70" t="s">
        <v>47</v>
      </c>
    </row>
    <row r="15" spans="1:22" x14ac:dyDescent="0.35">
      <c r="A15" s="5" t="s">
        <v>11</v>
      </c>
      <c r="B15" s="3">
        <v>6480</v>
      </c>
      <c r="C15" s="3">
        <v>6448</v>
      </c>
      <c r="D15" s="3">
        <v>6514</v>
      </c>
      <c r="E15" s="3">
        <v>6426</v>
      </c>
      <c r="F15" s="3">
        <v>6354</v>
      </c>
      <c r="G15" s="3">
        <v>6097</v>
      </c>
      <c r="H15" s="3">
        <v>6015</v>
      </c>
      <c r="I15" s="3">
        <v>6055</v>
      </c>
      <c r="J15" s="3">
        <v>5853</v>
      </c>
      <c r="K15" s="3">
        <v>5656</v>
      </c>
      <c r="L15" s="3">
        <v>5580</v>
      </c>
      <c r="M15" s="1">
        <v>5784</v>
      </c>
      <c r="O15" s="11">
        <f t="shared" si="0"/>
        <v>73262</v>
      </c>
      <c r="P15" s="11">
        <f t="shared" si="1"/>
        <v>6105.166666666667</v>
      </c>
      <c r="U15">
        <f t="shared" si="2"/>
        <v>0</v>
      </c>
      <c r="V15" s="70" t="s">
        <v>52</v>
      </c>
    </row>
    <row r="16" spans="1:22" x14ac:dyDescent="0.35">
      <c r="A16" s="5" t="s">
        <v>12</v>
      </c>
      <c r="B16" s="3">
        <v>2223</v>
      </c>
      <c r="C16" s="3">
        <v>2238</v>
      </c>
      <c r="D16" s="3">
        <v>2206</v>
      </c>
      <c r="E16" s="3">
        <v>2278</v>
      </c>
      <c r="F16" s="3">
        <v>2291</v>
      </c>
      <c r="G16" s="3">
        <v>2155</v>
      </c>
      <c r="H16" s="3">
        <v>2234</v>
      </c>
      <c r="I16" s="3">
        <v>2260</v>
      </c>
      <c r="J16" s="3">
        <v>2170</v>
      </c>
      <c r="K16" s="3">
        <v>2235</v>
      </c>
      <c r="L16" s="3">
        <v>2173</v>
      </c>
      <c r="M16" s="1">
        <v>2429</v>
      </c>
      <c r="O16" s="11">
        <f t="shared" si="0"/>
        <v>26892</v>
      </c>
      <c r="P16" s="11">
        <f t="shared" si="1"/>
        <v>2241</v>
      </c>
      <c r="U16">
        <f t="shared" si="2"/>
        <v>0</v>
      </c>
      <c r="V16" s="71" t="s">
        <v>63</v>
      </c>
    </row>
    <row r="17" spans="1:22" x14ac:dyDescent="0.35">
      <c r="A17" s="5" t="s">
        <v>17</v>
      </c>
      <c r="B17" s="3">
        <v>3118</v>
      </c>
      <c r="C17" s="3">
        <v>3188</v>
      </c>
      <c r="D17" s="3">
        <v>3181</v>
      </c>
      <c r="E17" s="3">
        <v>3097</v>
      </c>
      <c r="F17" s="3">
        <v>3118</v>
      </c>
      <c r="G17" s="3">
        <v>2963</v>
      </c>
      <c r="H17" s="3">
        <v>2992</v>
      </c>
      <c r="I17" s="3">
        <v>2993</v>
      </c>
      <c r="J17" s="3">
        <v>2952</v>
      </c>
      <c r="K17" s="3">
        <v>2932</v>
      </c>
      <c r="L17" s="3">
        <v>2933</v>
      </c>
      <c r="M17" s="1">
        <v>3202</v>
      </c>
      <c r="O17" s="11">
        <f t="shared" si="0"/>
        <v>36669</v>
      </c>
      <c r="P17" s="11">
        <f t="shared" si="1"/>
        <v>3055.75</v>
      </c>
      <c r="U17">
        <f t="shared" si="2"/>
        <v>0</v>
      </c>
      <c r="V17" s="71" t="s">
        <v>66</v>
      </c>
    </row>
    <row r="18" spans="1:22" x14ac:dyDescent="0.35">
      <c r="A18" s="5" t="s">
        <v>57</v>
      </c>
      <c r="B18" s="3">
        <v>3233</v>
      </c>
      <c r="C18" s="3">
        <v>3184</v>
      </c>
      <c r="D18" s="3">
        <v>3281</v>
      </c>
      <c r="E18" s="3">
        <v>3368</v>
      </c>
      <c r="F18" s="3">
        <v>3406</v>
      </c>
      <c r="G18" s="3">
        <v>3198</v>
      </c>
      <c r="H18" s="3">
        <v>3213</v>
      </c>
      <c r="I18" s="3">
        <v>3214</v>
      </c>
      <c r="J18" s="3">
        <v>3011</v>
      </c>
      <c r="K18" s="3">
        <v>2971</v>
      </c>
      <c r="L18" s="3">
        <v>2914</v>
      </c>
      <c r="M18" s="1">
        <v>2920</v>
      </c>
      <c r="O18" s="11">
        <f t="shared" si="0"/>
        <v>37913</v>
      </c>
      <c r="P18" s="11">
        <f t="shared" si="1"/>
        <v>3159.4166666666665</v>
      </c>
      <c r="U18">
        <f t="shared" si="2"/>
        <v>0</v>
      </c>
      <c r="V18" s="70" t="s">
        <v>68</v>
      </c>
    </row>
    <row r="19" spans="1:22" x14ac:dyDescent="0.35">
      <c r="A19" s="5" t="s">
        <v>14</v>
      </c>
      <c r="B19" s="3">
        <v>12153</v>
      </c>
      <c r="C19" s="3">
        <v>12131</v>
      </c>
      <c r="D19" s="3">
        <v>12422</v>
      </c>
      <c r="E19" s="3">
        <v>12489</v>
      </c>
      <c r="F19" s="3">
        <v>12487</v>
      </c>
      <c r="G19" s="3">
        <v>11902</v>
      </c>
      <c r="H19" s="3">
        <v>11624</v>
      </c>
      <c r="I19" s="3">
        <v>11856</v>
      </c>
      <c r="J19" s="3">
        <v>11571</v>
      </c>
      <c r="K19" s="3">
        <v>11415</v>
      </c>
      <c r="L19" s="3">
        <v>11619</v>
      </c>
      <c r="M19" s="1">
        <v>11773</v>
      </c>
      <c r="O19" s="11">
        <f t="shared" si="0"/>
        <v>143442</v>
      </c>
      <c r="P19" s="11">
        <f t="shared" si="1"/>
        <v>11953.5</v>
      </c>
      <c r="U19">
        <f t="shared" si="2"/>
        <v>1</v>
      </c>
      <c r="V19" s="70" t="s">
        <v>69</v>
      </c>
    </row>
    <row r="20" spans="1:22" x14ac:dyDescent="0.35">
      <c r="A20" s="5" t="s">
        <v>15</v>
      </c>
      <c r="B20" s="3">
        <v>3193</v>
      </c>
      <c r="C20" s="3">
        <v>3172</v>
      </c>
      <c r="D20" s="3">
        <v>3082</v>
      </c>
      <c r="E20" s="3">
        <v>3079</v>
      </c>
      <c r="F20" s="3">
        <v>3030</v>
      </c>
      <c r="G20" s="3">
        <v>2857</v>
      </c>
      <c r="H20" s="3">
        <v>2807</v>
      </c>
      <c r="I20" s="3">
        <v>2751</v>
      </c>
      <c r="J20" s="3">
        <v>2730</v>
      </c>
      <c r="K20" s="3">
        <v>2712</v>
      </c>
      <c r="L20" s="3">
        <v>2723</v>
      </c>
      <c r="M20" s="1">
        <v>2696</v>
      </c>
      <c r="O20" s="11">
        <f t="shared" si="0"/>
        <v>34832</v>
      </c>
      <c r="P20" s="11">
        <f t="shared" si="1"/>
        <v>2902.6666666666665</v>
      </c>
      <c r="U20">
        <f t="shared" si="2"/>
        <v>0</v>
      </c>
      <c r="V20" s="69" t="s">
        <v>26</v>
      </c>
    </row>
    <row r="21" spans="1:22" x14ac:dyDescent="0.35">
      <c r="A21" s="5" t="s">
        <v>16</v>
      </c>
      <c r="B21" s="3">
        <v>138572</v>
      </c>
      <c r="C21" s="3">
        <v>148459</v>
      </c>
      <c r="D21" s="3">
        <v>162206</v>
      </c>
      <c r="E21" s="3">
        <v>171165</v>
      </c>
      <c r="F21" s="3">
        <v>182743</v>
      </c>
      <c r="G21" s="3">
        <v>176123</v>
      </c>
      <c r="H21" s="3">
        <v>169870</v>
      </c>
      <c r="I21" s="3">
        <v>177858</v>
      </c>
      <c r="J21" s="3">
        <v>181763</v>
      </c>
      <c r="K21" s="3">
        <v>183874</v>
      </c>
      <c r="L21" s="3">
        <v>174699</v>
      </c>
      <c r="M21" s="1">
        <v>173596</v>
      </c>
      <c r="O21" s="11">
        <f t="shared" si="0"/>
        <v>2040928</v>
      </c>
      <c r="P21" s="11">
        <f t="shared" si="1"/>
        <v>170077.33333333334</v>
      </c>
      <c r="U21">
        <f t="shared" si="2"/>
        <v>1</v>
      </c>
      <c r="V21" s="69" t="s">
        <v>28</v>
      </c>
    </row>
    <row r="22" spans="1:22" x14ac:dyDescent="0.35">
      <c r="A22" s="5" t="s">
        <v>110</v>
      </c>
      <c r="B22" s="3">
        <v>3604</v>
      </c>
      <c r="C22" s="3">
        <v>3710</v>
      </c>
      <c r="D22" s="3">
        <v>3768</v>
      </c>
      <c r="E22" s="3">
        <v>3790</v>
      </c>
      <c r="F22" s="3">
        <v>3894</v>
      </c>
      <c r="G22" s="3">
        <v>3830</v>
      </c>
      <c r="H22" s="3">
        <v>3768</v>
      </c>
      <c r="I22" s="3">
        <v>3739</v>
      </c>
      <c r="J22" s="3">
        <v>3580</v>
      </c>
      <c r="K22" s="3">
        <v>3675</v>
      </c>
      <c r="L22" s="3">
        <v>3798</v>
      </c>
      <c r="M22" s="1">
        <v>4032</v>
      </c>
      <c r="O22" s="11">
        <f t="shared" si="0"/>
        <v>45188</v>
      </c>
      <c r="P22" s="11">
        <f t="shared" si="1"/>
        <v>3765.6666666666665</v>
      </c>
      <c r="U22">
        <f t="shared" si="2"/>
        <v>0</v>
      </c>
      <c r="V22" s="69" t="s">
        <v>30</v>
      </c>
    </row>
    <row r="23" spans="1:22" x14ac:dyDescent="0.35">
      <c r="A23" s="5" t="s">
        <v>18</v>
      </c>
      <c r="B23" s="3">
        <v>4981</v>
      </c>
      <c r="C23" s="3">
        <v>4986</v>
      </c>
      <c r="D23" s="3">
        <v>5104</v>
      </c>
      <c r="E23" s="3">
        <v>5251</v>
      </c>
      <c r="F23" s="3">
        <v>5206</v>
      </c>
      <c r="G23" s="3">
        <v>5071</v>
      </c>
      <c r="H23" s="3">
        <v>4909</v>
      </c>
      <c r="I23" s="3">
        <v>4869</v>
      </c>
      <c r="J23" s="3">
        <v>4639</v>
      </c>
      <c r="K23" s="3">
        <v>4550</v>
      </c>
      <c r="L23" s="3">
        <v>4534</v>
      </c>
      <c r="M23" s="1">
        <v>4721</v>
      </c>
      <c r="O23" s="11">
        <f t="shared" si="0"/>
        <v>58821</v>
      </c>
      <c r="P23" s="11">
        <f t="shared" si="1"/>
        <v>4901.75</v>
      </c>
      <c r="U23">
        <f t="shared" si="2"/>
        <v>0</v>
      </c>
      <c r="V23" s="69" t="s">
        <v>35</v>
      </c>
    </row>
    <row r="24" spans="1:22" x14ac:dyDescent="0.35">
      <c r="A24" s="5" t="s">
        <v>33</v>
      </c>
      <c r="B24" s="3">
        <v>4753</v>
      </c>
      <c r="C24" s="3">
        <v>4704</v>
      </c>
      <c r="D24" s="3">
        <v>4748</v>
      </c>
      <c r="E24" s="3">
        <v>4840</v>
      </c>
      <c r="F24" s="3">
        <v>4846</v>
      </c>
      <c r="G24" s="3">
        <v>4691</v>
      </c>
      <c r="H24" s="3">
        <v>4497</v>
      </c>
      <c r="I24" s="3">
        <v>4424</v>
      </c>
      <c r="J24" s="3">
        <v>4296</v>
      </c>
      <c r="K24" s="3">
        <v>4226</v>
      </c>
      <c r="L24" s="3">
        <v>4152</v>
      </c>
      <c r="M24" s="1">
        <v>4329</v>
      </c>
      <c r="O24" s="11">
        <f t="shared" si="0"/>
        <v>54506</v>
      </c>
      <c r="P24" s="11">
        <f t="shared" si="1"/>
        <v>4542.166666666667</v>
      </c>
      <c r="U24">
        <f t="shared" si="2"/>
        <v>0</v>
      </c>
      <c r="V24" s="69" t="s">
        <v>36</v>
      </c>
    </row>
    <row r="25" spans="1:22" x14ac:dyDescent="0.35">
      <c r="A25" s="5" t="s">
        <v>20</v>
      </c>
      <c r="B25" s="3">
        <v>18096</v>
      </c>
      <c r="C25" s="3">
        <v>18097</v>
      </c>
      <c r="D25" s="3">
        <v>19037</v>
      </c>
      <c r="E25" s="3">
        <v>19693</v>
      </c>
      <c r="F25" s="3">
        <v>20725</v>
      </c>
      <c r="G25" s="3">
        <v>20198</v>
      </c>
      <c r="H25" s="3">
        <v>20189</v>
      </c>
      <c r="I25" s="3">
        <v>21059</v>
      </c>
      <c r="J25" s="3">
        <v>22334</v>
      </c>
      <c r="K25" s="3">
        <v>22972</v>
      </c>
      <c r="L25" s="3">
        <v>22896</v>
      </c>
      <c r="M25" s="1">
        <v>24081</v>
      </c>
      <c r="O25" s="11">
        <f t="shared" si="0"/>
        <v>249377</v>
      </c>
      <c r="P25" s="11">
        <f t="shared" si="1"/>
        <v>20781.416666666668</v>
      </c>
      <c r="U25">
        <f t="shared" si="2"/>
        <v>1</v>
      </c>
      <c r="V25" s="69" t="s">
        <v>37</v>
      </c>
    </row>
    <row r="26" spans="1:22" x14ac:dyDescent="0.35">
      <c r="A26" s="5" t="s">
        <v>21</v>
      </c>
      <c r="B26" s="3">
        <v>5354</v>
      </c>
      <c r="C26" s="3">
        <v>5370</v>
      </c>
      <c r="D26" s="3">
        <v>5487</v>
      </c>
      <c r="E26" s="3">
        <v>5503</v>
      </c>
      <c r="F26" s="3">
        <v>5580</v>
      </c>
      <c r="G26" s="3">
        <v>5058</v>
      </c>
      <c r="H26" s="3">
        <v>4950</v>
      </c>
      <c r="I26" s="3">
        <v>4927</v>
      </c>
      <c r="J26" s="3">
        <v>4881</v>
      </c>
      <c r="K26" s="3">
        <v>4799</v>
      </c>
      <c r="L26" s="3">
        <v>4687</v>
      </c>
      <c r="M26" s="1">
        <v>4942</v>
      </c>
      <c r="O26" s="11">
        <f t="shared" si="0"/>
        <v>61538</v>
      </c>
      <c r="P26" s="11">
        <f t="shared" si="1"/>
        <v>5128.166666666667</v>
      </c>
      <c r="U26">
        <f t="shared" si="2"/>
        <v>0</v>
      </c>
      <c r="V26" s="69" t="s">
        <v>38</v>
      </c>
    </row>
    <row r="27" spans="1:22" x14ac:dyDescent="0.35">
      <c r="A27" s="5" t="s">
        <v>22</v>
      </c>
      <c r="B27" s="3">
        <v>2369</v>
      </c>
      <c r="C27" s="3">
        <v>2435</v>
      </c>
      <c r="D27" s="3">
        <v>2522</v>
      </c>
      <c r="E27" s="3">
        <v>2592</v>
      </c>
      <c r="F27" s="3">
        <v>2869</v>
      </c>
      <c r="G27" s="3">
        <v>2599</v>
      </c>
      <c r="H27" s="3">
        <v>2380</v>
      </c>
      <c r="I27" s="3">
        <v>2438</v>
      </c>
      <c r="J27" s="3">
        <v>2668</v>
      </c>
      <c r="K27" s="3">
        <v>2703</v>
      </c>
      <c r="L27" s="3">
        <v>2691</v>
      </c>
      <c r="M27" s="1">
        <v>2821</v>
      </c>
      <c r="O27" s="11">
        <f t="shared" si="0"/>
        <v>31087</v>
      </c>
      <c r="P27" s="11">
        <f t="shared" si="1"/>
        <v>2590.5833333333335</v>
      </c>
      <c r="U27">
        <f t="shared" si="2"/>
        <v>1</v>
      </c>
      <c r="V27" s="69" t="s">
        <v>39</v>
      </c>
    </row>
    <row r="28" spans="1:22" x14ac:dyDescent="0.35">
      <c r="A28" s="5" t="s">
        <v>25</v>
      </c>
      <c r="B28" s="3">
        <v>26074</v>
      </c>
      <c r="C28" s="3">
        <v>27528</v>
      </c>
      <c r="D28" s="3">
        <v>28564</v>
      </c>
      <c r="E28" s="3">
        <v>28577</v>
      </c>
      <c r="F28" s="3">
        <v>27743</v>
      </c>
      <c r="G28" s="3">
        <v>27038</v>
      </c>
      <c r="H28" s="3">
        <v>26107</v>
      </c>
      <c r="I28" s="3">
        <v>26656</v>
      </c>
      <c r="J28" s="3">
        <v>26581</v>
      </c>
      <c r="K28" s="3">
        <v>26540</v>
      </c>
      <c r="L28" s="3">
        <v>25285</v>
      </c>
      <c r="M28" s="1">
        <v>25606</v>
      </c>
      <c r="O28" s="11">
        <f t="shared" si="0"/>
        <v>322299</v>
      </c>
      <c r="P28" s="11">
        <f t="shared" si="1"/>
        <v>26858.25</v>
      </c>
      <c r="U28">
        <f t="shared" si="2"/>
        <v>0</v>
      </c>
      <c r="V28" s="69" t="s">
        <v>40</v>
      </c>
    </row>
    <row r="29" spans="1:22" x14ac:dyDescent="0.35">
      <c r="A29" s="5" t="s">
        <v>26</v>
      </c>
      <c r="B29" s="3">
        <v>29182</v>
      </c>
      <c r="C29" s="3">
        <v>29550</v>
      </c>
      <c r="D29" s="3">
        <v>30851</v>
      </c>
      <c r="E29" s="3">
        <v>31665</v>
      </c>
      <c r="F29" s="3">
        <v>32535</v>
      </c>
      <c r="G29" s="3">
        <v>31443</v>
      </c>
      <c r="H29" s="3">
        <v>30276</v>
      </c>
      <c r="I29" s="3">
        <v>30044</v>
      </c>
      <c r="J29" s="3">
        <v>30538</v>
      </c>
      <c r="K29" s="3">
        <v>30813</v>
      </c>
      <c r="L29" s="3">
        <v>29361</v>
      </c>
      <c r="M29" s="1">
        <v>29961</v>
      </c>
      <c r="O29" s="11">
        <f t="shared" si="0"/>
        <v>366219</v>
      </c>
      <c r="P29" s="11">
        <f t="shared" si="1"/>
        <v>30518.25</v>
      </c>
      <c r="U29">
        <f t="shared" si="2"/>
        <v>1</v>
      </c>
      <c r="V29" s="69" t="s">
        <v>41</v>
      </c>
    </row>
    <row r="30" spans="1:22" x14ac:dyDescent="0.35">
      <c r="A30" s="5" t="s">
        <v>28</v>
      </c>
      <c r="B30" s="3">
        <v>3216</v>
      </c>
      <c r="C30" s="3">
        <v>3381</v>
      </c>
      <c r="D30" s="3">
        <v>3874</v>
      </c>
      <c r="E30" s="3">
        <v>3620</v>
      </c>
      <c r="F30" s="3">
        <v>3998</v>
      </c>
      <c r="G30" s="3">
        <v>4210</v>
      </c>
      <c r="H30" s="3">
        <v>3946</v>
      </c>
      <c r="I30" s="3">
        <v>3685</v>
      </c>
      <c r="J30" s="3">
        <v>3523</v>
      </c>
      <c r="K30" s="3">
        <v>3460</v>
      </c>
      <c r="L30" s="3">
        <v>3351</v>
      </c>
      <c r="M30" s="1">
        <v>3419</v>
      </c>
      <c r="O30" s="11">
        <f t="shared" si="0"/>
        <v>43683</v>
      </c>
      <c r="P30" s="11">
        <f t="shared" si="1"/>
        <v>3640.25</v>
      </c>
      <c r="U30">
        <f t="shared" si="2"/>
        <v>0</v>
      </c>
      <c r="V30" s="69" t="s">
        <v>42</v>
      </c>
    </row>
    <row r="31" spans="1:22" x14ac:dyDescent="0.35">
      <c r="A31" s="5" t="s">
        <v>30</v>
      </c>
      <c r="B31" s="3">
        <v>1204</v>
      </c>
      <c r="C31" s="3">
        <v>1265</v>
      </c>
      <c r="D31" s="3">
        <v>1251</v>
      </c>
      <c r="E31" s="3">
        <v>1211</v>
      </c>
      <c r="F31" s="3">
        <v>1238</v>
      </c>
      <c r="G31" s="3">
        <v>1260</v>
      </c>
      <c r="H31" s="3">
        <v>1305</v>
      </c>
      <c r="I31" s="3">
        <v>1146</v>
      </c>
      <c r="J31" s="3">
        <v>1138</v>
      </c>
      <c r="K31" s="3">
        <v>1141</v>
      </c>
      <c r="L31" s="3">
        <v>1114</v>
      </c>
      <c r="M31" s="1">
        <v>1101</v>
      </c>
      <c r="O31" s="11">
        <f t="shared" si="0"/>
        <v>14374</v>
      </c>
      <c r="P31" s="11">
        <f t="shared" si="1"/>
        <v>1197.8333333333333</v>
      </c>
      <c r="U31">
        <f t="shared" si="2"/>
        <v>0</v>
      </c>
      <c r="V31" s="69" t="s">
        <v>45</v>
      </c>
    </row>
    <row r="32" spans="1:22" x14ac:dyDescent="0.35">
      <c r="A32" s="5" t="s">
        <v>35</v>
      </c>
      <c r="B32" s="3">
        <v>263</v>
      </c>
      <c r="C32" s="3">
        <v>220</v>
      </c>
      <c r="D32" s="3">
        <v>217</v>
      </c>
      <c r="E32" s="3">
        <v>197</v>
      </c>
      <c r="F32" s="3">
        <v>215</v>
      </c>
      <c r="G32" s="3">
        <v>189</v>
      </c>
      <c r="H32" s="3">
        <v>213</v>
      </c>
      <c r="I32" s="3">
        <v>211</v>
      </c>
      <c r="J32" s="3">
        <v>226</v>
      </c>
      <c r="K32" s="3">
        <v>235</v>
      </c>
      <c r="L32" s="3">
        <v>239</v>
      </c>
      <c r="M32" s="3">
        <v>222</v>
      </c>
      <c r="O32" s="11">
        <f t="shared" si="0"/>
        <v>2647</v>
      </c>
      <c r="P32" s="11">
        <f t="shared" si="1"/>
        <v>220.58333333333334</v>
      </c>
      <c r="U32">
        <f t="shared" si="2"/>
        <v>1</v>
      </c>
      <c r="V32" s="69" t="s">
        <v>47</v>
      </c>
    </row>
    <row r="33" spans="1:22" x14ac:dyDescent="0.35">
      <c r="A33" s="5" t="s">
        <v>36</v>
      </c>
      <c r="B33" s="3">
        <v>224495</v>
      </c>
      <c r="C33" s="3">
        <v>225710</v>
      </c>
      <c r="D33" s="3">
        <v>230816</v>
      </c>
      <c r="E33" s="3">
        <v>236266</v>
      </c>
      <c r="F33" s="3">
        <v>241997</v>
      </c>
      <c r="G33" s="3">
        <v>244063</v>
      </c>
      <c r="H33" s="3">
        <v>241749</v>
      </c>
      <c r="I33" s="3">
        <v>243608</v>
      </c>
      <c r="J33" s="3">
        <v>244145</v>
      </c>
      <c r="K33" s="3">
        <v>246176</v>
      </c>
      <c r="L33" s="3">
        <v>244480</v>
      </c>
      <c r="M33" s="1">
        <v>258111</v>
      </c>
      <c r="O33" s="11">
        <f t="shared" si="0"/>
        <v>2881616</v>
      </c>
      <c r="P33" s="11">
        <f t="shared" si="1"/>
        <v>240134.66666666666</v>
      </c>
      <c r="U33">
        <f t="shared" si="2"/>
        <v>0</v>
      </c>
      <c r="V33" s="69" t="s">
        <v>51</v>
      </c>
    </row>
    <row r="34" spans="1:22" x14ac:dyDescent="0.35">
      <c r="A34" s="5" t="s">
        <v>31</v>
      </c>
      <c r="B34" s="3">
        <v>6636</v>
      </c>
      <c r="C34" s="3">
        <v>6523</v>
      </c>
      <c r="D34" s="3">
        <v>6533</v>
      </c>
      <c r="E34" s="3">
        <v>6562</v>
      </c>
      <c r="F34" s="3">
        <v>6541</v>
      </c>
      <c r="G34" s="3">
        <v>6443</v>
      </c>
      <c r="H34" s="3">
        <v>6412</v>
      </c>
      <c r="I34" s="3">
        <v>6423</v>
      </c>
      <c r="J34" s="3">
        <v>6298</v>
      </c>
      <c r="K34" s="3">
        <v>6308</v>
      </c>
      <c r="L34" s="3">
        <v>5556</v>
      </c>
      <c r="M34" s="1">
        <v>6437</v>
      </c>
      <c r="O34" s="11">
        <f t="shared" ref="O34:O65" si="3">SUM(B34:M34)</f>
        <v>76672</v>
      </c>
      <c r="P34" s="11">
        <f t="shared" ref="P34:P65" si="4">AVERAGE(B34:M34)</f>
        <v>6389.333333333333</v>
      </c>
      <c r="U34">
        <f t="shared" si="2"/>
        <v>0</v>
      </c>
      <c r="V34" s="69" t="s">
        <v>52</v>
      </c>
    </row>
    <row r="35" spans="1:22" x14ac:dyDescent="0.35">
      <c r="A35" s="5" t="s">
        <v>37</v>
      </c>
      <c r="B35" s="3">
        <v>6516</v>
      </c>
      <c r="C35" s="3">
        <v>6594</v>
      </c>
      <c r="D35" s="3">
        <v>6607</v>
      </c>
      <c r="E35" s="3">
        <v>6633</v>
      </c>
      <c r="F35" s="3">
        <v>6683</v>
      </c>
      <c r="G35" s="3">
        <v>6341</v>
      </c>
      <c r="H35" s="3">
        <v>6466</v>
      </c>
      <c r="I35" s="3">
        <v>6539</v>
      </c>
      <c r="J35" s="3">
        <v>6349</v>
      </c>
      <c r="K35" s="3">
        <v>6387</v>
      </c>
      <c r="L35" s="3">
        <v>6332</v>
      </c>
      <c r="M35" s="1">
        <v>6680</v>
      </c>
      <c r="O35" s="11">
        <f t="shared" si="3"/>
        <v>78127</v>
      </c>
      <c r="P35" s="11">
        <f t="shared" si="4"/>
        <v>6510.583333333333</v>
      </c>
      <c r="U35">
        <f t="shared" si="2"/>
        <v>0</v>
      </c>
      <c r="V35" s="69" t="s">
        <v>54</v>
      </c>
    </row>
    <row r="36" spans="1:22" x14ac:dyDescent="0.35">
      <c r="A36" s="5" t="s">
        <v>38</v>
      </c>
      <c r="B36" s="3">
        <v>6416</v>
      </c>
      <c r="C36" s="3">
        <v>6714</v>
      </c>
      <c r="D36" s="3">
        <v>7052</v>
      </c>
      <c r="E36" s="3">
        <v>7388</v>
      </c>
      <c r="F36" s="3">
        <v>7777</v>
      </c>
      <c r="G36" s="3">
        <v>7269</v>
      </c>
      <c r="H36" s="3">
        <v>7081</v>
      </c>
      <c r="I36" s="3">
        <v>7042</v>
      </c>
      <c r="J36" s="3">
        <v>6993</v>
      </c>
      <c r="K36" s="3">
        <v>6974</v>
      </c>
      <c r="L36" s="3">
        <v>7036</v>
      </c>
      <c r="M36" s="1">
        <v>7414</v>
      </c>
      <c r="O36" s="11">
        <f t="shared" si="3"/>
        <v>85156</v>
      </c>
      <c r="P36" s="11">
        <f t="shared" si="4"/>
        <v>7096.333333333333</v>
      </c>
      <c r="U36">
        <f t="shared" si="2"/>
        <v>1</v>
      </c>
      <c r="V36" s="69" t="s">
        <v>55</v>
      </c>
    </row>
    <row r="37" spans="1:22" x14ac:dyDescent="0.35">
      <c r="A37" s="5" t="s">
        <v>19</v>
      </c>
      <c r="B37" s="3">
        <v>7561</v>
      </c>
      <c r="C37" s="3">
        <v>7471</v>
      </c>
      <c r="D37" s="3">
        <v>7549</v>
      </c>
      <c r="E37" s="3">
        <v>7453</v>
      </c>
      <c r="F37" s="3">
        <v>7413</v>
      </c>
      <c r="G37" s="3">
        <v>7236</v>
      </c>
      <c r="H37" s="3">
        <v>7213</v>
      </c>
      <c r="I37" s="3">
        <v>7241</v>
      </c>
      <c r="J37" s="3">
        <v>6969</v>
      </c>
      <c r="K37" s="3">
        <v>6874</v>
      </c>
      <c r="L37" s="3">
        <v>6652</v>
      </c>
      <c r="M37" s="1">
        <v>7055</v>
      </c>
      <c r="O37" s="11">
        <f t="shared" si="3"/>
        <v>86687</v>
      </c>
      <c r="P37" s="11">
        <f t="shared" si="4"/>
        <v>7223.916666666667</v>
      </c>
      <c r="U37">
        <f t="shared" si="2"/>
        <v>0</v>
      </c>
      <c r="V37" s="69" t="s">
        <v>56</v>
      </c>
    </row>
    <row r="38" spans="1:22" x14ac:dyDescent="0.35">
      <c r="A38" s="5" t="s">
        <v>61</v>
      </c>
      <c r="B38" s="3">
        <v>7465</v>
      </c>
      <c r="C38" s="3">
        <v>7586</v>
      </c>
      <c r="D38" s="3">
        <v>7788</v>
      </c>
      <c r="E38" s="3">
        <v>7581</v>
      </c>
      <c r="F38" s="3">
        <v>7553</v>
      </c>
      <c r="G38" s="3">
        <v>7473</v>
      </c>
      <c r="H38" s="3">
        <v>7299</v>
      </c>
      <c r="I38" s="3">
        <v>7200</v>
      </c>
      <c r="J38" s="3">
        <v>7059</v>
      </c>
      <c r="K38" s="3">
        <v>6874</v>
      </c>
      <c r="L38" s="3">
        <v>6532</v>
      </c>
      <c r="M38" s="1">
        <v>7006</v>
      </c>
      <c r="O38" s="11">
        <f t="shared" si="3"/>
        <v>87416</v>
      </c>
      <c r="P38" s="11">
        <f t="shared" si="4"/>
        <v>7284.666666666667</v>
      </c>
      <c r="U38">
        <f t="shared" si="2"/>
        <v>0</v>
      </c>
      <c r="V38" s="69" t="s">
        <v>58</v>
      </c>
    </row>
    <row r="39" spans="1:22" x14ac:dyDescent="0.35">
      <c r="A39" s="5" t="s">
        <v>4</v>
      </c>
      <c r="B39" s="3">
        <v>7958</v>
      </c>
      <c r="C39" s="3">
        <v>7909</v>
      </c>
      <c r="D39" s="3">
        <v>7959</v>
      </c>
      <c r="E39" s="3">
        <v>7867</v>
      </c>
      <c r="F39" s="3">
        <v>7872</v>
      </c>
      <c r="G39" s="3">
        <v>7571</v>
      </c>
      <c r="H39" s="3">
        <v>7417</v>
      </c>
      <c r="I39" s="3">
        <v>7465</v>
      </c>
      <c r="J39" s="3">
        <v>7445</v>
      </c>
      <c r="K39" s="3">
        <v>7420</v>
      </c>
      <c r="L39" s="3">
        <v>7384</v>
      </c>
      <c r="M39" s="1">
        <v>7678</v>
      </c>
      <c r="O39" s="11">
        <f t="shared" si="3"/>
        <v>91945</v>
      </c>
      <c r="P39" s="11">
        <f t="shared" si="4"/>
        <v>7662.083333333333</v>
      </c>
      <c r="U39">
        <f t="shared" si="2"/>
        <v>0</v>
      </c>
      <c r="V39" s="69" t="s">
        <v>60</v>
      </c>
    </row>
    <row r="40" spans="1:22" x14ac:dyDescent="0.35">
      <c r="A40" s="5" t="s">
        <v>39</v>
      </c>
      <c r="B40" s="3">
        <v>9994</v>
      </c>
      <c r="C40" s="3">
        <v>10058</v>
      </c>
      <c r="D40" s="3">
        <v>10206</v>
      </c>
      <c r="E40" s="3">
        <v>10223</v>
      </c>
      <c r="F40" s="3">
        <v>10376</v>
      </c>
      <c r="G40" s="3">
        <v>10100</v>
      </c>
      <c r="H40" s="3">
        <v>9976</v>
      </c>
      <c r="I40" s="3">
        <v>10009</v>
      </c>
      <c r="J40" s="3">
        <v>9928</v>
      </c>
      <c r="K40" s="3">
        <v>9747</v>
      </c>
      <c r="L40" s="3">
        <v>9385</v>
      </c>
      <c r="M40" s="1">
        <v>9825</v>
      </c>
      <c r="O40" s="11">
        <f t="shared" si="3"/>
        <v>119827</v>
      </c>
      <c r="P40" s="11">
        <f t="shared" si="4"/>
        <v>9985.5833333333339</v>
      </c>
      <c r="U40">
        <f t="shared" si="2"/>
        <v>0</v>
      </c>
      <c r="V40" s="69" t="s">
        <v>62</v>
      </c>
    </row>
    <row r="41" spans="1:22" x14ac:dyDescent="0.35">
      <c r="A41" s="5" t="s">
        <v>13</v>
      </c>
      <c r="B41" s="3">
        <v>7457</v>
      </c>
      <c r="C41" s="3">
        <v>7833</v>
      </c>
      <c r="D41" s="3">
        <v>8041</v>
      </c>
      <c r="E41" s="3">
        <v>7987</v>
      </c>
      <c r="F41" s="3">
        <v>8013</v>
      </c>
      <c r="G41" s="3">
        <v>7866</v>
      </c>
      <c r="H41" s="3">
        <v>7960</v>
      </c>
      <c r="I41" s="3">
        <v>8014</v>
      </c>
      <c r="J41" s="3">
        <v>7992</v>
      </c>
      <c r="K41" s="3">
        <v>8000</v>
      </c>
      <c r="L41" s="3">
        <v>8121</v>
      </c>
      <c r="M41" s="1">
        <v>8152</v>
      </c>
      <c r="O41" s="11">
        <f t="shared" si="3"/>
        <v>95436</v>
      </c>
      <c r="P41" s="11">
        <f t="shared" si="4"/>
        <v>7953</v>
      </c>
      <c r="U41">
        <f t="shared" si="2"/>
        <v>0</v>
      </c>
      <c r="V41" s="69" t="s">
        <v>63</v>
      </c>
    </row>
    <row r="42" spans="1:22" x14ac:dyDescent="0.35">
      <c r="A42" s="5" t="s">
        <v>49</v>
      </c>
      <c r="B42" s="3">
        <v>8047</v>
      </c>
      <c r="C42" s="3">
        <v>8122</v>
      </c>
      <c r="D42" s="3">
        <v>8460</v>
      </c>
      <c r="E42" s="3">
        <v>8386</v>
      </c>
      <c r="F42" s="3">
        <v>8395</v>
      </c>
      <c r="G42" s="3">
        <v>8098</v>
      </c>
      <c r="H42" s="3">
        <v>7951</v>
      </c>
      <c r="I42" s="3">
        <v>8075</v>
      </c>
      <c r="J42" s="3">
        <v>7956</v>
      </c>
      <c r="K42" s="3">
        <v>7919</v>
      </c>
      <c r="L42" s="3">
        <v>7842</v>
      </c>
      <c r="M42" s="1">
        <v>8141</v>
      </c>
      <c r="O42" s="11">
        <f t="shared" si="3"/>
        <v>97392</v>
      </c>
      <c r="P42" s="11">
        <f t="shared" si="4"/>
        <v>8116</v>
      </c>
      <c r="U42">
        <f t="shared" si="2"/>
        <v>0</v>
      </c>
      <c r="V42" s="69" t="s">
        <v>64</v>
      </c>
    </row>
    <row r="43" spans="1:22" x14ac:dyDescent="0.35">
      <c r="A43" s="5" t="s">
        <v>40</v>
      </c>
      <c r="B43" s="3">
        <v>3049</v>
      </c>
      <c r="C43" s="3">
        <v>3075</v>
      </c>
      <c r="D43" s="3">
        <v>3047</v>
      </c>
      <c r="E43" s="3">
        <v>3088</v>
      </c>
      <c r="F43" s="3">
        <v>3086</v>
      </c>
      <c r="G43" s="3">
        <v>2993</v>
      </c>
      <c r="H43" s="3">
        <v>2977</v>
      </c>
      <c r="I43" s="3">
        <v>2932</v>
      </c>
      <c r="J43" s="3">
        <v>2887</v>
      </c>
      <c r="K43" s="3">
        <v>2942</v>
      </c>
      <c r="L43" s="3">
        <v>2821</v>
      </c>
      <c r="M43" s="1">
        <v>2996</v>
      </c>
      <c r="O43" s="11">
        <f t="shared" si="3"/>
        <v>35893</v>
      </c>
      <c r="P43" s="11">
        <f t="shared" si="4"/>
        <v>2991.0833333333335</v>
      </c>
      <c r="U43">
        <f t="shared" si="2"/>
        <v>0</v>
      </c>
      <c r="V43" s="69" t="s">
        <v>65</v>
      </c>
    </row>
    <row r="44" spans="1:22" x14ac:dyDescent="0.35">
      <c r="A44" s="5" t="s">
        <v>41</v>
      </c>
      <c r="B44" s="3">
        <v>153631</v>
      </c>
      <c r="C44" s="3">
        <v>165197</v>
      </c>
      <c r="D44" s="3">
        <v>179463</v>
      </c>
      <c r="E44" s="3">
        <v>188000</v>
      </c>
      <c r="F44" s="3">
        <v>201448</v>
      </c>
      <c r="G44" s="3">
        <v>179391</v>
      </c>
      <c r="H44" s="3">
        <v>188902</v>
      </c>
      <c r="I44" s="3">
        <v>199461</v>
      </c>
      <c r="J44" s="3">
        <v>221257</v>
      </c>
      <c r="K44" s="3">
        <v>231448</v>
      </c>
      <c r="L44" s="3">
        <v>219558</v>
      </c>
      <c r="M44" s="1">
        <v>215659</v>
      </c>
      <c r="O44" s="11">
        <f t="shared" si="3"/>
        <v>2343415</v>
      </c>
      <c r="P44" s="11">
        <f t="shared" si="4"/>
        <v>195284.58333333334</v>
      </c>
      <c r="U44">
        <f t="shared" si="2"/>
        <v>1</v>
      </c>
      <c r="V44" s="69" t="s">
        <v>66</v>
      </c>
    </row>
    <row r="45" spans="1:22" x14ac:dyDescent="0.35">
      <c r="A45" s="5" t="s">
        <v>3</v>
      </c>
      <c r="B45" s="3">
        <v>10756</v>
      </c>
      <c r="C45" s="3">
        <v>10640</v>
      </c>
      <c r="D45" s="3">
        <v>10858</v>
      </c>
      <c r="E45" s="3">
        <v>10859</v>
      </c>
      <c r="F45" s="3">
        <v>10756</v>
      </c>
      <c r="G45" s="3">
        <v>10704</v>
      </c>
      <c r="H45" s="3">
        <v>10908</v>
      </c>
      <c r="I45" s="3">
        <v>11028</v>
      </c>
      <c r="J45" s="3">
        <v>10516</v>
      </c>
      <c r="K45" s="3">
        <v>10785</v>
      </c>
      <c r="L45" s="3">
        <v>10005</v>
      </c>
      <c r="M45" s="1">
        <v>10968</v>
      </c>
      <c r="O45" s="11">
        <f t="shared" si="3"/>
        <v>128783</v>
      </c>
      <c r="P45" s="11">
        <f t="shared" si="4"/>
        <v>10731.916666666666</v>
      </c>
      <c r="U45">
        <f t="shared" si="2"/>
        <v>0</v>
      </c>
      <c r="V45" s="69" t="s">
        <v>68</v>
      </c>
    </row>
    <row r="46" spans="1:22" x14ac:dyDescent="0.35">
      <c r="A46" s="5" t="s">
        <v>42</v>
      </c>
      <c r="B46" s="3">
        <v>8088</v>
      </c>
      <c r="C46" s="3">
        <v>8014</v>
      </c>
      <c r="D46" s="3">
        <v>8253</v>
      </c>
      <c r="E46" s="3">
        <v>8212</v>
      </c>
      <c r="F46" s="3">
        <v>8335</v>
      </c>
      <c r="G46" s="3">
        <v>7820</v>
      </c>
      <c r="H46" s="3">
        <v>7624</v>
      </c>
      <c r="I46" s="3">
        <v>7539</v>
      </c>
      <c r="J46" s="3">
        <v>7306</v>
      </c>
      <c r="K46" s="3">
        <v>7170</v>
      </c>
      <c r="L46" s="3">
        <v>6950</v>
      </c>
      <c r="M46" s="1">
        <v>7312</v>
      </c>
      <c r="O46" s="11">
        <f t="shared" si="3"/>
        <v>92623</v>
      </c>
      <c r="P46" s="11">
        <f t="shared" si="4"/>
        <v>7718.583333333333</v>
      </c>
      <c r="U46">
        <f t="shared" si="2"/>
        <v>0</v>
      </c>
      <c r="V46" s="69" t="s">
        <v>69</v>
      </c>
    </row>
    <row r="47" spans="1:22" x14ac:dyDescent="0.35">
      <c r="A47" s="5" t="s">
        <v>45</v>
      </c>
      <c r="B47" s="3">
        <v>15762</v>
      </c>
      <c r="C47" s="3">
        <v>15573</v>
      </c>
      <c r="D47" s="3">
        <v>15701</v>
      </c>
      <c r="E47" s="3">
        <v>15643</v>
      </c>
      <c r="F47" s="3">
        <v>15845</v>
      </c>
      <c r="G47" s="3">
        <v>15378</v>
      </c>
      <c r="H47" s="3">
        <v>15028</v>
      </c>
      <c r="I47" s="3">
        <v>14922</v>
      </c>
      <c r="J47" s="3">
        <v>14668</v>
      </c>
      <c r="K47" s="3">
        <v>14511</v>
      </c>
      <c r="L47" s="3">
        <v>13998</v>
      </c>
      <c r="M47" s="1">
        <v>14761</v>
      </c>
      <c r="O47" s="11">
        <f t="shared" si="3"/>
        <v>181790</v>
      </c>
      <c r="P47" s="11">
        <f t="shared" si="4"/>
        <v>15149.166666666666</v>
      </c>
      <c r="U47">
        <f t="shared" si="2"/>
        <v>0</v>
      </c>
      <c r="V47" s="69" t="s">
        <v>70</v>
      </c>
    </row>
    <row r="48" spans="1:22" x14ac:dyDescent="0.35">
      <c r="A48" s="5" t="s">
        <v>47</v>
      </c>
      <c r="B48" s="3">
        <v>17660</v>
      </c>
      <c r="C48" s="3">
        <v>18070</v>
      </c>
      <c r="D48" s="3">
        <v>18591</v>
      </c>
      <c r="E48" s="3">
        <v>18481</v>
      </c>
      <c r="F48" s="3">
        <v>18006</v>
      </c>
      <c r="G48" s="3">
        <v>16414</v>
      </c>
      <c r="H48" s="3">
        <v>15748</v>
      </c>
      <c r="I48" s="3">
        <v>15966</v>
      </c>
      <c r="J48" s="3">
        <v>16186</v>
      </c>
      <c r="K48" s="3">
        <v>16412</v>
      </c>
      <c r="L48" s="3">
        <v>16206</v>
      </c>
      <c r="M48" s="1">
        <v>16189</v>
      </c>
      <c r="O48" s="11">
        <f t="shared" si="3"/>
        <v>203929</v>
      </c>
      <c r="P48" s="11">
        <f t="shared" si="4"/>
        <v>16994.083333333332</v>
      </c>
      <c r="U48">
        <f t="shared" si="2"/>
        <v>1</v>
      </c>
    </row>
    <row r="49" spans="1:21" x14ac:dyDescent="0.35">
      <c r="A49" s="5" t="s">
        <v>51</v>
      </c>
      <c r="B49" s="3">
        <v>4192</v>
      </c>
      <c r="C49" s="3">
        <v>4396</v>
      </c>
      <c r="D49" s="3">
        <v>4796</v>
      </c>
      <c r="E49" s="3">
        <v>5293</v>
      </c>
      <c r="F49" s="3">
        <v>5742</v>
      </c>
      <c r="G49" s="3">
        <v>5530</v>
      </c>
      <c r="H49" s="3">
        <v>5280</v>
      </c>
      <c r="I49" s="3">
        <v>5313</v>
      </c>
      <c r="J49" s="3">
        <v>5429</v>
      </c>
      <c r="K49" s="3">
        <v>5456</v>
      </c>
      <c r="L49" s="3">
        <v>5191</v>
      </c>
      <c r="M49" s="1">
        <v>5066</v>
      </c>
      <c r="O49" s="11">
        <f t="shared" si="3"/>
        <v>61684</v>
      </c>
      <c r="P49" s="11">
        <f t="shared" si="4"/>
        <v>5140.333333333333</v>
      </c>
      <c r="U49">
        <f t="shared" si="2"/>
        <v>0</v>
      </c>
    </row>
    <row r="50" spans="1:21" x14ac:dyDescent="0.35">
      <c r="A50" s="5" t="s">
        <v>52</v>
      </c>
      <c r="B50" s="3">
        <v>10082</v>
      </c>
      <c r="C50" s="3">
        <v>10579</v>
      </c>
      <c r="D50" s="3">
        <v>11158</v>
      </c>
      <c r="E50" s="3">
        <v>11660</v>
      </c>
      <c r="F50" s="3">
        <v>12272</v>
      </c>
      <c r="G50" s="3">
        <v>11673</v>
      </c>
      <c r="H50" s="3">
        <v>11979</v>
      </c>
      <c r="I50" s="3">
        <v>12636</v>
      </c>
      <c r="J50" s="3">
        <v>13457</v>
      </c>
      <c r="K50" s="3">
        <v>15197</v>
      </c>
      <c r="L50" s="3">
        <v>14890</v>
      </c>
      <c r="M50" s="1">
        <v>14631</v>
      </c>
      <c r="O50" s="11">
        <f t="shared" si="3"/>
        <v>150214</v>
      </c>
      <c r="P50" s="11">
        <f t="shared" si="4"/>
        <v>12517.833333333334</v>
      </c>
      <c r="U50">
        <f t="shared" si="2"/>
        <v>1</v>
      </c>
    </row>
    <row r="51" spans="1:21" x14ac:dyDescent="0.35">
      <c r="A51" s="5" t="s">
        <v>46</v>
      </c>
      <c r="B51" s="3">
        <v>13442</v>
      </c>
      <c r="C51" s="3">
        <v>13942</v>
      </c>
      <c r="D51" s="3">
        <v>14447</v>
      </c>
      <c r="E51" s="3">
        <v>14583</v>
      </c>
      <c r="F51" s="3">
        <v>14991</v>
      </c>
      <c r="G51" s="3">
        <v>13809</v>
      </c>
      <c r="H51" s="3">
        <v>12775</v>
      </c>
      <c r="I51" s="3">
        <v>12433</v>
      </c>
      <c r="J51" s="3">
        <v>12112</v>
      </c>
      <c r="K51" s="3">
        <v>12061</v>
      </c>
      <c r="L51" s="3">
        <v>11804</v>
      </c>
      <c r="M51" s="1">
        <v>11604</v>
      </c>
      <c r="O51" s="11">
        <f t="shared" si="3"/>
        <v>158003</v>
      </c>
      <c r="P51" s="11">
        <f t="shared" si="4"/>
        <v>13166.916666666666</v>
      </c>
      <c r="U51">
        <f t="shared" si="2"/>
        <v>0</v>
      </c>
    </row>
    <row r="52" spans="1:21" x14ac:dyDescent="0.35">
      <c r="A52" s="5" t="s">
        <v>34</v>
      </c>
      <c r="B52" s="3">
        <v>14301</v>
      </c>
      <c r="C52" s="3">
        <v>14234</v>
      </c>
      <c r="D52" s="3">
        <v>14709</v>
      </c>
      <c r="E52" s="3">
        <v>14596</v>
      </c>
      <c r="F52" s="3">
        <v>14596</v>
      </c>
      <c r="G52" s="3">
        <v>13892</v>
      </c>
      <c r="H52" s="3">
        <v>13611</v>
      </c>
      <c r="I52" s="3">
        <v>13736</v>
      </c>
      <c r="J52" s="3">
        <v>13347</v>
      </c>
      <c r="K52" s="3">
        <v>12946</v>
      </c>
      <c r="L52" s="3">
        <v>12650</v>
      </c>
      <c r="M52" s="1">
        <v>13210</v>
      </c>
      <c r="O52" s="11">
        <f t="shared" si="3"/>
        <v>165828</v>
      </c>
      <c r="P52" s="11">
        <f t="shared" si="4"/>
        <v>13819</v>
      </c>
      <c r="U52">
        <f t="shared" si="2"/>
        <v>0</v>
      </c>
    </row>
    <row r="53" spans="1:21" x14ac:dyDescent="0.35">
      <c r="A53" s="5" t="s">
        <v>54</v>
      </c>
      <c r="B53" s="3">
        <v>13281</v>
      </c>
      <c r="C53" s="3">
        <v>13109</v>
      </c>
      <c r="D53" s="3">
        <v>13275</v>
      </c>
      <c r="E53" s="3">
        <v>13476</v>
      </c>
      <c r="F53" s="3">
        <v>13511</v>
      </c>
      <c r="G53" s="3">
        <v>13300</v>
      </c>
      <c r="H53" s="3">
        <v>12985</v>
      </c>
      <c r="I53" s="3">
        <v>13006</v>
      </c>
      <c r="J53" s="3">
        <v>12914</v>
      </c>
      <c r="K53" s="3">
        <v>12867</v>
      </c>
      <c r="L53" s="3">
        <v>12840</v>
      </c>
      <c r="M53" s="1">
        <v>13090</v>
      </c>
      <c r="O53" s="11">
        <f t="shared" si="3"/>
        <v>157654</v>
      </c>
      <c r="P53" s="11">
        <f t="shared" si="4"/>
        <v>13137.833333333334</v>
      </c>
      <c r="U53">
        <f t="shared" si="2"/>
        <v>0</v>
      </c>
    </row>
    <row r="54" spans="1:21" x14ac:dyDescent="0.35">
      <c r="A54" s="5" t="s">
        <v>55</v>
      </c>
      <c r="B54" s="3">
        <v>4298</v>
      </c>
      <c r="C54" s="3">
        <v>4238</v>
      </c>
      <c r="D54" s="3">
        <v>4410</v>
      </c>
      <c r="E54" s="3">
        <v>4480</v>
      </c>
      <c r="F54" s="3">
        <v>4606</v>
      </c>
      <c r="G54" s="3">
        <v>4530</v>
      </c>
      <c r="H54" s="3">
        <v>4297</v>
      </c>
      <c r="I54" s="3">
        <v>4212</v>
      </c>
      <c r="J54" s="3">
        <v>4245</v>
      </c>
      <c r="K54" s="3">
        <v>4284</v>
      </c>
      <c r="L54" s="3">
        <v>4158</v>
      </c>
      <c r="M54" s="1">
        <v>4252</v>
      </c>
      <c r="O54" s="11">
        <f t="shared" si="3"/>
        <v>52010</v>
      </c>
      <c r="P54" s="11">
        <f t="shared" si="4"/>
        <v>4334.166666666667</v>
      </c>
      <c r="U54">
        <f t="shared" si="2"/>
        <v>0</v>
      </c>
    </row>
    <row r="55" spans="1:21" x14ac:dyDescent="0.35">
      <c r="A55" s="5" t="s">
        <v>56</v>
      </c>
      <c r="B55" s="3">
        <v>21112</v>
      </c>
      <c r="C55" s="3">
        <v>22391</v>
      </c>
      <c r="D55" s="3">
        <v>23896</v>
      </c>
      <c r="E55" s="3">
        <v>25145</v>
      </c>
      <c r="F55" s="3">
        <v>27079</v>
      </c>
      <c r="G55" s="3">
        <v>25061</v>
      </c>
      <c r="H55" s="3">
        <v>23274</v>
      </c>
      <c r="I55" s="3">
        <v>22647</v>
      </c>
      <c r="J55" s="3">
        <v>22226</v>
      </c>
      <c r="K55" s="3">
        <v>20163</v>
      </c>
      <c r="L55" s="3">
        <v>19836</v>
      </c>
      <c r="M55" s="1">
        <v>19558</v>
      </c>
      <c r="O55" s="11">
        <f t="shared" si="3"/>
        <v>272388</v>
      </c>
      <c r="P55" s="11">
        <f t="shared" si="4"/>
        <v>22699</v>
      </c>
      <c r="U55">
        <f t="shared" si="2"/>
        <v>0</v>
      </c>
    </row>
    <row r="56" spans="1:21" x14ac:dyDescent="0.35">
      <c r="A56" s="5" t="s">
        <v>58</v>
      </c>
      <c r="B56" s="3">
        <v>2093</v>
      </c>
      <c r="C56" s="3">
        <v>2178</v>
      </c>
      <c r="D56" s="3">
        <v>2411</v>
      </c>
      <c r="E56" s="3">
        <v>2557</v>
      </c>
      <c r="F56" s="3">
        <v>2718</v>
      </c>
      <c r="G56" s="3">
        <v>2580</v>
      </c>
      <c r="H56" s="3">
        <v>2457</v>
      </c>
      <c r="I56" s="3">
        <v>2546</v>
      </c>
      <c r="J56" s="3">
        <v>2470</v>
      </c>
      <c r="K56" s="3">
        <v>2489</v>
      </c>
      <c r="L56" s="3">
        <v>2416</v>
      </c>
      <c r="M56" s="1">
        <v>2413</v>
      </c>
      <c r="O56" s="11">
        <f t="shared" si="3"/>
        <v>29328</v>
      </c>
      <c r="P56" s="11">
        <f t="shared" si="4"/>
        <v>2444</v>
      </c>
      <c r="U56">
        <f t="shared" si="2"/>
        <v>0</v>
      </c>
    </row>
    <row r="57" spans="1:21" x14ac:dyDescent="0.35">
      <c r="A57" s="5" t="s">
        <v>60</v>
      </c>
      <c r="B57" s="3">
        <v>6687</v>
      </c>
      <c r="C57" s="3">
        <v>6714</v>
      </c>
      <c r="D57" s="3">
        <v>6832</v>
      </c>
      <c r="E57" s="3">
        <v>6884</v>
      </c>
      <c r="F57" s="3">
        <v>6892</v>
      </c>
      <c r="G57" s="3">
        <v>6291</v>
      </c>
      <c r="H57" s="3">
        <v>5966</v>
      </c>
      <c r="I57" s="3">
        <v>5793</v>
      </c>
      <c r="J57" s="3">
        <v>5660</v>
      </c>
      <c r="K57" s="3">
        <v>5717</v>
      </c>
      <c r="L57" s="3">
        <v>5539</v>
      </c>
      <c r="M57" s="1">
        <v>5522</v>
      </c>
      <c r="O57" s="11">
        <f t="shared" si="3"/>
        <v>74497</v>
      </c>
      <c r="P57" s="11">
        <f t="shared" si="4"/>
        <v>6208.083333333333</v>
      </c>
      <c r="U57">
        <f t="shared" si="2"/>
        <v>0</v>
      </c>
    </row>
    <row r="58" spans="1:21" x14ac:dyDescent="0.35">
      <c r="A58" s="5" t="s">
        <v>62</v>
      </c>
      <c r="B58" s="3">
        <v>123651</v>
      </c>
      <c r="C58" s="3">
        <v>124813</v>
      </c>
      <c r="D58" s="3">
        <v>127685</v>
      </c>
      <c r="E58" s="3">
        <v>128543</v>
      </c>
      <c r="F58" s="3">
        <v>131035</v>
      </c>
      <c r="G58" s="3">
        <v>131041</v>
      </c>
      <c r="H58" s="3">
        <v>129047</v>
      </c>
      <c r="I58" s="3">
        <v>130175</v>
      </c>
      <c r="J58" s="3">
        <v>129553</v>
      </c>
      <c r="K58" s="3">
        <v>129882</v>
      </c>
      <c r="L58" s="3">
        <v>126224</v>
      </c>
      <c r="M58" s="1">
        <v>132311</v>
      </c>
      <c r="O58" s="11">
        <f t="shared" si="3"/>
        <v>1543960</v>
      </c>
      <c r="P58" s="11">
        <f t="shared" si="4"/>
        <v>128663.33333333333</v>
      </c>
      <c r="U58">
        <f t="shared" si="2"/>
        <v>0</v>
      </c>
    </row>
    <row r="59" spans="1:21" x14ac:dyDescent="0.35">
      <c r="A59" s="5" t="s">
        <v>43</v>
      </c>
      <c r="B59" s="3">
        <v>21946</v>
      </c>
      <c r="C59" s="3">
        <v>22327</v>
      </c>
      <c r="D59" s="3">
        <v>23013</v>
      </c>
      <c r="E59" s="3">
        <v>23058</v>
      </c>
      <c r="F59" s="3">
        <v>23125</v>
      </c>
      <c r="G59" s="3">
        <v>23083</v>
      </c>
      <c r="H59" s="3">
        <v>23387</v>
      </c>
      <c r="I59" s="3">
        <v>23798</v>
      </c>
      <c r="J59" s="3">
        <v>23582</v>
      </c>
      <c r="K59" s="3">
        <v>23530</v>
      </c>
      <c r="L59" s="3">
        <v>22949</v>
      </c>
      <c r="M59" s="1">
        <v>24006</v>
      </c>
      <c r="O59" s="11">
        <f t="shared" si="3"/>
        <v>277804</v>
      </c>
      <c r="P59" s="11">
        <f t="shared" si="4"/>
        <v>23150.333333333332</v>
      </c>
      <c r="U59">
        <f t="shared" si="2"/>
        <v>0</v>
      </c>
    </row>
    <row r="60" spans="1:21" x14ac:dyDescent="0.35">
      <c r="A60" s="5" t="s">
        <v>23</v>
      </c>
      <c r="B60" s="3">
        <v>25175</v>
      </c>
      <c r="C60" s="3">
        <v>25543</v>
      </c>
      <c r="D60" s="3">
        <v>26092</v>
      </c>
      <c r="E60" s="3">
        <v>26171</v>
      </c>
      <c r="F60" s="3">
        <v>26264</v>
      </c>
      <c r="G60" s="3">
        <v>24864</v>
      </c>
      <c r="H60" s="3">
        <v>23944</v>
      </c>
      <c r="I60" s="3">
        <v>23870</v>
      </c>
      <c r="J60" s="3">
        <v>23095</v>
      </c>
      <c r="K60" s="3">
        <v>22691</v>
      </c>
      <c r="L60" s="3">
        <v>21756</v>
      </c>
      <c r="M60" s="1">
        <v>22385</v>
      </c>
      <c r="O60" s="11">
        <f t="shared" si="3"/>
        <v>291850</v>
      </c>
      <c r="P60" s="11">
        <f t="shared" si="4"/>
        <v>24320.833333333332</v>
      </c>
      <c r="U60">
        <f t="shared" si="2"/>
        <v>0</v>
      </c>
    </row>
    <row r="61" spans="1:21" x14ac:dyDescent="0.35">
      <c r="A61" s="5" t="s">
        <v>63</v>
      </c>
      <c r="B61" s="3">
        <v>1500</v>
      </c>
      <c r="C61" s="3">
        <v>1452</v>
      </c>
      <c r="D61" s="3">
        <v>1439</v>
      </c>
      <c r="E61" s="3">
        <v>1385</v>
      </c>
      <c r="F61" s="3">
        <v>1382</v>
      </c>
      <c r="G61" s="3">
        <v>1341</v>
      </c>
      <c r="H61" s="3">
        <v>1379</v>
      </c>
      <c r="I61" s="3">
        <v>1348</v>
      </c>
      <c r="J61" s="3">
        <v>1288</v>
      </c>
      <c r="K61" s="3">
        <v>1200</v>
      </c>
      <c r="L61" s="3">
        <v>1214</v>
      </c>
      <c r="M61" s="1">
        <v>1230</v>
      </c>
      <c r="O61" s="11">
        <f t="shared" si="3"/>
        <v>16158</v>
      </c>
      <c r="P61" s="11">
        <f t="shared" si="4"/>
        <v>1346.5</v>
      </c>
      <c r="U61">
        <f t="shared" si="2"/>
        <v>1</v>
      </c>
    </row>
    <row r="62" spans="1:21" x14ac:dyDescent="0.35">
      <c r="A62" s="5" t="s">
        <v>24</v>
      </c>
      <c r="B62" s="3">
        <v>31061</v>
      </c>
      <c r="C62" s="3">
        <v>30833</v>
      </c>
      <c r="D62" s="3">
        <v>30757</v>
      </c>
      <c r="E62" s="3">
        <v>30667</v>
      </c>
      <c r="F62" s="3">
        <v>30559</v>
      </c>
      <c r="G62" s="3">
        <v>30189</v>
      </c>
      <c r="H62" s="3">
        <v>29911</v>
      </c>
      <c r="I62" s="3">
        <v>2159</v>
      </c>
      <c r="J62" s="3">
        <v>28908</v>
      </c>
      <c r="K62" s="3">
        <v>28261</v>
      </c>
      <c r="L62" s="3">
        <v>28047</v>
      </c>
      <c r="M62" s="1">
        <v>28695</v>
      </c>
      <c r="O62" s="11">
        <f t="shared" si="3"/>
        <v>330047</v>
      </c>
      <c r="P62" s="11">
        <f t="shared" si="4"/>
        <v>27503.916666666668</v>
      </c>
      <c r="U62">
        <f t="shared" si="2"/>
        <v>0</v>
      </c>
    </row>
    <row r="63" spans="1:21" x14ac:dyDescent="0.35">
      <c r="A63" s="5" t="s">
        <v>64</v>
      </c>
      <c r="B63" s="3">
        <v>12309</v>
      </c>
      <c r="C63" s="3">
        <v>12283</v>
      </c>
      <c r="D63" s="3">
        <v>12508</v>
      </c>
      <c r="E63" s="3">
        <v>12238</v>
      </c>
      <c r="F63" s="3">
        <v>12356</v>
      </c>
      <c r="G63" s="3">
        <v>11944</v>
      </c>
      <c r="H63" s="3">
        <v>11784</v>
      </c>
      <c r="I63" s="3">
        <v>11887</v>
      </c>
      <c r="J63" s="3">
        <v>11096</v>
      </c>
      <c r="K63" s="3">
        <v>11170</v>
      </c>
      <c r="L63" s="3">
        <v>10928</v>
      </c>
      <c r="M63" s="1">
        <v>11555</v>
      </c>
      <c r="O63" s="11">
        <f t="shared" si="3"/>
        <v>142058</v>
      </c>
      <c r="P63" s="11">
        <f t="shared" si="4"/>
        <v>11838.166666666666</v>
      </c>
      <c r="U63">
        <f t="shared" si="2"/>
        <v>0</v>
      </c>
    </row>
    <row r="64" spans="1:21" x14ac:dyDescent="0.35">
      <c r="A64" s="5" t="s">
        <v>67</v>
      </c>
      <c r="B64" s="3">
        <v>4315</v>
      </c>
      <c r="C64" s="3">
        <v>43629</v>
      </c>
      <c r="D64" s="3">
        <v>44348</v>
      </c>
      <c r="E64" s="3">
        <v>45038</v>
      </c>
      <c r="F64" s="3">
        <v>45783</v>
      </c>
      <c r="G64" s="3">
        <v>46513</v>
      </c>
      <c r="H64" s="3">
        <v>45810</v>
      </c>
      <c r="I64" s="3">
        <v>46770</v>
      </c>
      <c r="J64" s="3">
        <v>46848</v>
      </c>
      <c r="K64" s="3">
        <v>47317</v>
      </c>
      <c r="L64" s="3">
        <v>46833</v>
      </c>
      <c r="M64" s="1">
        <v>49827</v>
      </c>
      <c r="O64" s="11">
        <f t="shared" si="3"/>
        <v>513031</v>
      </c>
      <c r="P64" s="11">
        <f t="shared" si="4"/>
        <v>42752.583333333336</v>
      </c>
      <c r="U64">
        <f t="shared" si="2"/>
        <v>0</v>
      </c>
    </row>
    <row r="65" spans="1:21" x14ac:dyDescent="0.35">
      <c r="A65" s="5" t="s">
        <v>48</v>
      </c>
      <c r="B65" s="3">
        <v>100607</v>
      </c>
      <c r="C65" s="3">
        <v>101309</v>
      </c>
      <c r="D65" s="3">
        <v>103032</v>
      </c>
      <c r="E65" s="3">
        <v>103782</v>
      </c>
      <c r="F65" s="3">
        <v>105006</v>
      </c>
      <c r="G65" s="3">
        <v>105711</v>
      </c>
      <c r="H65" s="3">
        <v>104415</v>
      </c>
      <c r="I65" s="3">
        <v>104954</v>
      </c>
      <c r="J65" s="3">
        <v>103625</v>
      </c>
      <c r="K65" s="3">
        <v>103010</v>
      </c>
      <c r="L65" s="3">
        <v>102311</v>
      </c>
      <c r="M65" s="1">
        <v>106510</v>
      </c>
      <c r="O65" s="11">
        <f t="shared" si="3"/>
        <v>1244272</v>
      </c>
      <c r="P65" s="11">
        <f t="shared" si="4"/>
        <v>103689.33333333333</v>
      </c>
      <c r="U65">
        <f t="shared" si="2"/>
        <v>0</v>
      </c>
    </row>
    <row r="66" spans="1:21" x14ac:dyDescent="0.35">
      <c r="A66" s="5" t="s">
        <v>65</v>
      </c>
      <c r="B66" s="3">
        <v>108265</v>
      </c>
      <c r="C66" s="3">
        <v>110526</v>
      </c>
      <c r="D66" s="3">
        <v>112966</v>
      </c>
      <c r="E66" s="3">
        <v>115254</v>
      </c>
      <c r="F66" s="3">
        <v>118620</v>
      </c>
      <c r="G66" s="3">
        <v>118753</v>
      </c>
      <c r="H66" s="3">
        <v>115874</v>
      </c>
      <c r="I66" s="3">
        <v>116437</v>
      </c>
      <c r="J66" s="3">
        <v>115558</v>
      </c>
      <c r="K66" s="3">
        <v>116796</v>
      </c>
      <c r="L66" s="3">
        <v>114441</v>
      </c>
      <c r="M66" s="1">
        <v>119308</v>
      </c>
      <c r="O66" s="11">
        <f t="shared" ref="O66:O71" si="5">SUM(B66:M66)</f>
        <v>1382798</v>
      </c>
      <c r="P66" s="11">
        <f t="shared" ref="P66:P71" si="6">AVERAGE(B66:M66)</f>
        <v>115233.16666666667</v>
      </c>
      <c r="U66">
        <f t="shared" si="2"/>
        <v>0</v>
      </c>
    </row>
    <row r="67" spans="1:21" x14ac:dyDescent="0.35">
      <c r="A67" s="5" t="s">
        <v>66</v>
      </c>
      <c r="B67" s="3">
        <v>4232</v>
      </c>
      <c r="C67" s="3">
        <v>4527</v>
      </c>
      <c r="D67" s="3">
        <v>4804</v>
      </c>
      <c r="E67" s="3">
        <v>4975</v>
      </c>
      <c r="F67" s="3">
        <v>5218</v>
      </c>
      <c r="G67" s="3">
        <v>4797</v>
      </c>
      <c r="H67" s="3">
        <v>4421</v>
      </c>
      <c r="I67" s="3">
        <v>4435</v>
      </c>
      <c r="J67" s="3">
        <v>4316</v>
      </c>
      <c r="K67" s="3">
        <v>4771</v>
      </c>
      <c r="L67" s="3">
        <v>4712</v>
      </c>
      <c r="M67" s="1">
        <v>5066</v>
      </c>
      <c r="O67" s="11">
        <f t="shared" si="5"/>
        <v>56274</v>
      </c>
      <c r="P67" s="11">
        <f t="shared" si="6"/>
        <v>4689.5</v>
      </c>
      <c r="U67">
        <f t="shared" ref="U67:U71" si="7">COUNTIF(V$3:V$19,A67)</f>
        <v>1</v>
      </c>
    </row>
    <row r="68" spans="1:21" x14ac:dyDescent="0.35">
      <c r="A68" s="5" t="s">
        <v>50</v>
      </c>
      <c r="B68" s="3">
        <v>122848</v>
      </c>
      <c r="C68" s="3">
        <v>124922</v>
      </c>
      <c r="D68" s="3">
        <v>128949</v>
      </c>
      <c r="E68" s="3">
        <v>131155</v>
      </c>
      <c r="F68" s="3">
        <v>133540</v>
      </c>
      <c r="G68" s="3">
        <v>135576</v>
      </c>
      <c r="H68" s="3">
        <v>135100</v>
      </c>
      <c r="I68" s="3">
        <v>136498</v>
      </c>
      <c r="J68" s="3">
        <v>135371</v>
      </c>
      <c r="K68" s="3">
        <v>137062</v>
      </c>
      <c r="L68" s="3">
        <v>136973</v>
      </c>
      <c r="M68" s="1">
        <v>144457</v>
      </c>
      <c r="O68" s="11">
        <f t="shared" si="5"/>
        <v>1602451</v>
      </c>
      <c r="P68" s="11">
        <f t="shared" si="6"/>
        <v>133537.58333333334</v>
      </c>
      <c r="U68">
        <f t="shared" si="7"/>
        <v>0</v>
      </c>
    </row>
    <row r="69" spans="1:21" x14ac:dyDescent="0.35">
      <c r="A69" s="5" t="s">
        <v>68</v>
      </c>
      <c r="B69" s="3">
        <v>13270</v>
      </c>
      <c r="C69" s="3">
        <v>13904</v>
      </c>
      <c r="D69" s="3">
        <v>14447</v>
      </c>
      <c r="E69" s="3">
        <v>14851</v>
      </c>
      <c r="F69" s="3">
        <v>15684</v>
      </c>
      <c r="G69" s="3">
        <v>14875</v>
      </c>
      <c r="H69" s="3">
        <v>14226</v>
      </c>
      <c r="I69" s="3">
        <v>14394</v>
      </c>
      <c r="J69" s="3">
        <v>15146</v>
      </c>
      <c r="K69" s="3">
        <v>15657</v>
      </c>
      <c r="L69" s="3">
        <v>15361</v>
      </c>
      <c r="M69" s="1">
        <v>15129</v>
      </c>
      <c r="O69" s="11">
        <f t="shared" si="5"/>
        <v>176944</v>
      </c>
      <c r="P69" s="11">
        <f t="shared" si="6"/>
        <v>14745.333333333334</v>
      </c>
      <c r="U69">
        <f t="shared" si="7"/>
        <v>1</v>
      </c>
    </row>
    <row r="70" spans="1:21" x14ac:dyDescent="0.35">
      <c r="A70" s="5" t="s">
        <v>69</v>
      </c>
      <c r="B70" s="3">
        <v>7977</v>
      </c>
      <c r="C70" s="3">
        <v>8250</v>
      </c>
      <c r="D70" s="3">
        <v>8584</v>
      </c>
      <c r="E70" s="3">
        <v>8980</v>
      </c>
      <c r="F70" s="3">
        <v>9529</v>
      </c>
      <c r="G70" s="3">
        <v>9087</v>
      </c>
      <c r="H70" s="3">
        <v>8851</v>
      </c>
      <c r="I70" s="3">
        <v>9129</v>
      </c>
      <c r="J70" s="3">
        <v>10155</v>
      </c>
      <c r="K70" s="3">
        <v>11084</v>
      </c>
      <c r="L70" s="3">
        <v>10029</v>
      </c>
      <c r="M70" s="1">
        <v>9752</v>
      </c>
      <c r="O70" s="11">
        <f t="shared" si="5"/>
        <v>111407</v>
      </c>
      <c r="P70" s="11">
        <f t="shared" si="6"/>
        <v>9283.9166666666661</v>
      </c>
      <c r="U70">
        <f t="shared" si="7"/>
        <v>1</v>
      </c>
    </row>
    <row r="71" spans="1:21" x14ac:dyDescent="0.35">
      <c r="A71" s="5" t="s">
        <v>70</v>
      </c>
      <c r="B71" s="3">
        <v>10115</v>
      </c>
      <c r="C71" s="3">
        <v>10643</v>
      </c>
      <c r="D71" s="3">
        <v>11016</v>
      </c>
      <c r="E71" s="3">
        <v>11338</v>
      </c>
      <c r="F71" s="3">
        <v>11797</v>
      </c>
      <c r="G71" s="3">
        <v>11412</v>
      </c>
      <c r="H71" s="3">
        <v>11175</v>
      </c>
      <c r="I71" s="3">
        <v>11361</v>
      </c>
      <c r="J71" s="3">
        <v>11430</v>
      </c>
      <c r="K71" s="3">
        <v>11173</v>
      </c>
      <c r="L71" s="3">
        <v>10764</v>
      </c>
      <c r="M71" s="1">
        <v>10633</v>
      </c>
      <c r="O71" s="11">
        <f t="shared" si="5"/>
        <v>132857</v>
      </c>
      <c r="P71" s="11">
        <f t="shared" si="6"/>
        <v>11071.416666666666</v>
      </c>
      <c r="U71">
        <f t="shared" si="7"/>
        <v>0</v>
      </c>
    </row>
    <row r="72" spans="1:21" x14ac:dyDescent="0.3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O72" s="11"/>
      <c r="P72" s="11"/>
    </row>
    <row r="73" spans="1:21" x14ac:dyDescent="0.35">
      <c r="A73" s="5" t="s">
        <v>71</v>
      </c>
      <c r="B73" s="11">
        <f t="shared" ref="B73:P73" si="8">SUM(B2:B71)</f>
        <v>1497727</v>
      </c>
      <c r="C73" s="11">
        <f t="shared" si="8"/>
        <v>1574728</v>
      </c>
      <c r="D73" s="11">
        <f t="shared" si="8"/>
        <v>1635761</v>
      </c>
      <c r="E73" s="11">
        <f t="shared" si="8"/>
        <v>1671565</v>
      </c>
      <c r="F73" s="11">
        <f t="shared" si="8"/>
        <v>1722568</v>
      </c>
      <c r="G73" s="11">
        <f t="shared" si="8"/>
        <v>1677064</v>
      </c>
      <c r="H73" s="11">
        <f t="shared" si="8"/>
        <v>1656806</v>
      </c>
      <c r="I73" s="11">
        <f t="shared" si="8"/>
        <v>1656506</v>
      </c>
      <c r="J73" s="11">
        <f t="shared" si="8"/>
        <v>1704307</v>
      </c>
      <c r="K73" s="11">
        <f t="shared" si="8"/>
        <v>1723043</v>
      </c>
      <c r="L73" s="11">
        <f t="shared" si="8"/>
        <v>1678550</v>
      </c>
      <c r="M73" s="11">
        <f t="shared" si="8"/>
        <v>1726733</v>
      </c>
      <c r="N73" s="11"/>
      <c r="O73" s="11">
        <f t="shared" si="8"/>
        <v>19925358</v>
      </c>
      <c r="P73" s="11">
        <f t="shared" si="8"/>
        <v>1660446.5000000002</v>
      </c>
    </row>
    <row r="74" spans="1:21" x14ac:dyDescent="0.35">
      <c r="A74" s="5" t="s">
        <v>127</v>
      </c>
      <c r="B74" s="11">
        <f t="shared" ref="B74:P74" si="9">AVERAGE(B2:B71)</f>
        <v>21396.1</v>
      </c>
      <c r="C74" s="11">
        <f t="shared" si="9"/>
        <v>22496.114285714284</v>
      </c>
      <c r="D74" s="11">
        <f t="shared" si="9"/>
        <v>23368.014285714286</v>
      </c>
      <c r="E74" s="11">
        <f t="shared" si="9"/>
        <v>23879.5</v>
      </c>
      <c r="F74" s="11">
        <f t="shared" si="9"/>
        <v>24608.114285714284</v>
      </c>
      <c r="G74" s="11">
        <f t="shared" si="9"/>
        <v>23958.057142857142</v>
      </c>
      <c r="H74" s="11">
        <f t="shared" si="9"/>
        <v>23668.657142857144</v>
      </c>
      <c r="I74" s="11">
        <f t="shared" si="9"/>
        <v>23664.371428571427</v>
      </c>
      <c r="J74" s="11">
        <f t="shared" si="9"/>
        <v>24347.242857142857</v>
      </c>
      <c r="K74" s="11">
        <f t="shared" si="9"/>
        <v>24614.9</v>
      </c>
      <c r="L74" s="11">
        <f t="shared" si="9"/>
        <v>23979.285714285714</v>
      </c>
      <c r="M74" s="11">
        <f t="shared" si="9"/>
        <v>24667.614285714284</v>
      </c>
      <c r="N74" s="11"/>
      <c r="O74" s="11">
        <f t="shared" si="9"/>
        <v>284647.97142857144</v>
      </c>
      <c r="P74" s="11">
        <f t="shared" si="9"/>
        <v>23720.664285714291</v>
      </c>
    </row>
  </sheetData>
  <sortState xmlns:xlrd2="http://schemas.microsoft.com/office/spreadsheetml/2017/richdata2" ref="A2:P70">
    <sortCondition ref="A2:A70"/>
  </sortState>
  <conditionalFormatting sqref="O1:O71">
    <cfRule type="top10" dxfId="1" priority="1" rank="15"/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C7F8-F235-4C5C-AD6F-4BC5EF9C205C}">
  <dimension ref="A1:V74"/>
  <sheetViews>
    <sheetView topLeftCell="A88" zoomScale="117" zoomScaleNormal="117" workbookViewId="0">
      <pane xSplit="1" topLeftCell="B1" activePane="topRight" state="frozen"/>
      <selection pane="topRight" activeCell="O8" sqref="O8:P8"/>
    </sheetView>
  </sheetViews>
  <sheetFormatPr defaultColWidth="8.90625" defaultRowHeight="14.5" x14ac:dyDescent="0.35"/>
  <cols>
    <col min="1" max="1" width="10.90625" style="5" bestFit="1" customWidth="1"/>
    <col min="2" max="11" width="15.453125" bestFit="1" customWidth="1"/>
    <col min="12" max="14" width="14.36328125" bestFit="1" customWidth="1"/>
    <col min="15" max="15" width="14.36328125" style="15" customWidth="1"/>
    <col min="16" max="16" width="14.90625" customWidth="1"/>
    <col min="17" max="17" width="9.453125" bestFit="1" customWidth="1"/>
    <col min="18" max="18" width="14.54296875" customWidth="1"/>
    <col min="19" max="19" width="15.1796875" customWidth="1"/>
  </cols>
  <sheetData>
    <row r="1" spans="1:22" x14ac:dyDescent="0.35">
      <c r="A1" s="5" t="s">
        <v>117</v>
      </c>
      <c r="B1" s="9">
        <v>2007</v>
      </c>
      <c r="C1" s="9">
        <v>2008</v>
      </c>
      <c r="D1" s="9">
        <v>2009</v>
      </c>
      <c r="E1" s="9">
        <v>2010</v>
      </c>
      <c r="F1" s="9">
        <v>2011</v>
      </c>
      <c r="G1" s="9">
        <v>2012</v>
      </c>
      <c r="H1" s="9">
        <v>2013</v>
      </c>
      <c r="I1" s="9">
        <v>2014</v>
      </c>
      <c r="J1" s="9">
        <v>2015</v>
      </c>
      <c r="K1" s="9">
        <v>2016</v>
      </c>
      <c r="L1" s="9">
        <v>2017</v>
      </c>
      <c r="M1" s="9">
        <v>2018</v>
      </c>
      <c r="N1" s="9">
        <v>2019</v>
      </c>
      <c r="O1" s="79">
        <v>2020</v>
      </c>
      <c r="P1" s="9">
        <v>2021</v>
      </c>
      <c r="R1" t="s">
        <v>122</v>
      </c>
      <c r="S1" t="s">
        <v>71</v>
      </c>
      <c r="U1" s="5" t="s">
        <v>134</v>
      </c>
    </row>
    <row r="2" spans="1:22" x14ac:dyDescent="0.35">
      <c r="A2" s="5" t="s">
        <v>1</v>
      </c>
      <c r="B2" s="26">
        <v>622426.64500000002</v>
      </c>
      <c r="C2" s="26">
        <v>648493.35600000003</v>
      </c>
      <c r="D2" s="26">
        <v>620924.826</v>
      </c>
      <c r="E2" s="26">
        <v>665120.97699999996</v>
      </c>
      <c r="F2" s="26">
        <v>760322.29200000002</v>
      </c>
      <c r="G2" s="26">
        <v>847226.09</v>
      </c>
      <c r="H2" s="26">
        <v>995582.06799999997</v>
      </c>
      <c r="I2" s="26">
        <v>1083483.25</v>
      </c>
      <c r="J2" s="26">
        <v>972111.81099999999</v>
      </c>
      <c r="K2" s="27">
        <v>802672.88600000006</v>
      </c>
      <c r="L2" s="26">
        <v>644744.45400000003</v>
      </c>
      <c r="M2" s="26">
        <v>748298.22699999996</v>
      </c>
      <c r="N2" s="26">
        <v>973405.06</v>
      </c>
      <c r="O2" s="123">
        <v>1034777.394</v>
      </c>
      <c r="P2" s="63">
        <v>841342.64599999995</v>
      </c>
      <c r="R2" s="64">
        <f t="shared" ref="R2:R33" si="0">AVERAGE(B2:P2)</f>
        <v>817395.46546666662</v>
      </c>
      <c r="S2" s="38">
        <f t="shared" ref="S2:S33" si="1">SUM(B2:P2)</f>
        <v>12260931.981999999</v>
      </c>
      <c r="U2">
        <f>COUNTIF(V$3:V$19,A2)</f>
        <v>1</v>
      </c>
    </row>
    <row r="3" spans="1:22" x14ac:dyDescent="0.35">
      <c r="A3" s="5" t="s">
        <v>44</v>
      </c>
      <c r="B3" s="26">
        <v>70769.313999999998</v>
      </c>
      <c r="C3" s="26">
        <v>73369.394</v>
      </c>
      <c r="D3" s="26">
        <v>68927.524000000005</v>
      </c>
      <c r="E3" s="26">
        <v>66520.028999999995</v>
      </c>
      <c r="F3" s="26">
        <v>67229.517999999996</v>
      </c>
      <c r="G3" s="26">
        <v>62139.432999999997</v>
      </c>
      <c r="H3" s="26">
        <v>68222.442999999999</v>
      </c>
      <c r="I3" s="26">
        <v>56772.671000000002</v>
      </c>
      <c r="J3" s="26">
        <v>64617.968000000001</v>
      </c>
      <c r="K3" s="27">
        <v>64974.248</v>
      </c>
      <c r="L3" s="26">
        <v>56832.474000000002</v>
      </c>
      <c r="M3" s="26">
        <v>54347.262999999999</v>
      </c>
      <c r="N3" s="26">
        <v>53189.589</v>
      </c>
      <c r="O3" s="123">
        <v>49390.517999999996</v>
      </c>
      <c r="P3" s="63">
        <v>47683.360000000001</v>
      </c>
      <c r="R3" s="64">
        <f t="shared" si="0"/>
        <v>61665.716400000012</v>
      </c>
      <c r="S3" s="38">
        <f t="shared" si="1"/>
        <v>924985.74600000016</v>
      </c>
      <c r="U3">
        <f t="shared" ref="U3:U66" si="2">COUNTIF(V$3:V$19,A3)</f>
        <v>0</v>
      </c>
      <c r="V3" s="70" t="s">
        <v>1</v>
      </c>
    </row>
    <row r="4" spans="1:22" x14ac:dyDescent="0.35">
      <c r="A4" s="5" t="s">
        <v>2</v>
      </c>
      <c r="B4" s="26">
        <v>72531.69</v>
      </c>
      <c r="C4" s="26">
        <v>68979.320999999996</v>
      </c>
      <c r="D4" s="26">
        <v>63869.571000000004</v>
      </c>
      <c r="E4" s="26">
        <v>79250.789999999994</v>
      </c>
      <c r="F4" s="26">
        <v>78622.48</v>
      </c>
      <c r="G4" s="26">
        <v>83670.990000000005</v>
      </c>
      <c r="H4" s="26">
        <v>88393.267999999996</v>
      </c>
      <c r="I4" s="26">
        <v>82965.107000000004</v>
      </c>
      <c r="J4" s="26">
        <v>73257.770999999993</v>
      </c>
      <c r="K4" s="27">
        <v>68775.630999999994</v>
      </c>
      <c r="L4" s="26">
        <v>52365.303999999996</v>
      </c>
      <c r="M4" s="26">
        <v>62135.771000000001</v>
      </c>
      <c r="N4" s="26">
        <v>78339.895000000004</v>
      </c>
      <c r="O4" s="123">
        <v>65418.686000000002</v>
      </c>
      <c r="P4" s="63">
        <v>62117.337</v>
      </c>
      <c r="R4" s="64">
        <f t="shared" si="0"/>
        <v>72046.2408</v>
      </c>
      <c r="S4" s="38">
        <f t="shared" si="1"/>
        <v>1080693.612</v>
      </c>
      <c r="U4">
        <f t="shared" si="2"/>
        <v>1</v>
      </c>
      <c r="V4" s="70" t="s">
        <v>2</v>
      </c>
    </row>
    <row r="5" spans="1:22" x14ac:dyDescent="0.35">
      <c r="A5" s="5" t="s">
        <v>8</v>
      </c>
      <c r="B5" s="26">
        <v>93937</v>
      </c>
      <c r="C5" s="26">
        <v>86083.14</v>
      </c>
      <c r="D5" s="26">
        <v>79515.73</v>
      </c>
      <c r="E5" s="26">
        <v>79556.332999999999</v>
      </c>
      <c r="F5" s="26">
        <v>75715.649999999994</v>
      </c>
      <c r="G5" s="26">
        <v>83827.91</v>
      </c>
      <c r="H5" s="26">
        <v>91561.49</v>
      </c>
      <c r="I5" s="26">
        <v>71145.513000000006</v>
      </c>
      <c r="J5" s="26">
        <v>79967.346000000005</v>
      </c>
      <c r="K5" s="2">
        <v>80038.649999999994</v>
      </c>
      <c r="L5" s="26">
        <v>73817.94</v>
      </c>
      <c r="M5" s="26">
        <v>71056.7</v>
      </c>
      <c r="N5" s="26">
        <v>76033.02</v>
      </c>
      <c r="O5" s="123">
        <v>67442.959000000003</v>
      </c>
      <c r="P5" s="63">
        <v>60579.332999999999</v>
      </c>
      <c r="R5" s="64">
        <f t="shared" si="0"/>
        <v>78018.580933333345</v>
      </c>
      <c r="S5" s="38">
        <f t="shared" si="1"/>
        <v>1170278.7140000002</v>
      </c>
      <c r="U5">
        <f t="shared" si="2"/>
        <v>0</v>
      </c>
      <c r="V5" s="70" t="s">
        <v>9</v>
      </c>
    </row>
    <row r="6" spans="1:22" x14ac:dyDescent="0.35">
      <c r="A6" s="5" t="s">
        <v>5</v>
      </c>
      <c r="B6" s="26">
        <v>138232.33300000001</v>
      </c>
      <c r="C6" s="26">
        <v>127926.833</v>
      </c>
      <c r="D6" s="26">
        <v>131924.61300000001</v>
      </c>
      <c r="E6" s="26">
        <v>133133.166</v>
      </c>
      <c r="F6" s="26">
        <v>144303.736</v>
      </c>
      <c r="G6" s="26">
        <v>111775.36599999999</v>
      </c>
      <c r="H6" s="26">
        <v>115258.943</v>
      </c>
      <c r="I6" s="26">
        <v>118016.9</v>
      </c>
      <c r="J6" s="26">
        <v>114829.735</v>
      </c>
      <c r="K6" s="2">
        <v>134015.951</v>
      </c>
      <c r="L6" s="26">
        <v>107504.7</v>
      </c>
      <c r="M6" s="26">
        <v>97593.520999999993</v>
      </c>
      <c r="N6" s="26">
        <v>97925.676999999996</v>
      </c>
      <c r="O6" s="123">
        <v>102555.8</v>
      </c>
      <c r="P6" s="63">
        <v>83499.38</v>
      </c>
      <c r="R6" s="64">
        <f t="shared" si="0"/>
        <v>117233.11026666667</v>
      </c>
      <c r="S6" s="38">
        <f t="shared" si="1"/>
        <v>1758496.6540000001</v>
      </c>
      <c r="U6">
        <f t="shared" si="2"/>
        <v>0</v>
      </c>
      <c r="V6" s="70" t="s">
        <v>14</v>
      </c>
    </row>
    <row r="7" spans="1:22" x14ac:dyDescent="0.35">
      <c r="A7" s="5" t="s">
        <v>32</v>
      </c>
      <c r="B7" s="26">
        <v>82956.051000000007</v>
      </c>
      <c r="C7" s="26">
        <v>87580.271999999997</v>
      </c>
      <c r="D7" s="26">
        <v>78923.307000000001</v>
      </c>
      <c r="E7" s="26">
        <v>80052.047999999995</v>
      </c>
      <c r="F7" s="26">
        <v>80338.990000000005</v>
      </c>
      <c r="G7" s="26">
        <v>83156.979000000007</v>
      </c>
      <c r="H7" s="26">
        <v>102558.026</v>
      </c>
      <c r="I7" s="26">
        <v>87141.004000000001</v>
      </c>
      <c r="J7" s="26">
        <v>78758.417000000001</v>
      </c>
      <c r="K7" s="27">
        <v>79674.260999999999</v>
      </c>
      <c r="L7" s="26">
        <v>70509.042000000001</v>
      </c>
      <c r="M7" s="26">
        <v>76473.869000000006</v>
      </c>
      <c r="N7" s="26">
        <v>88006.070999999996</v>
      </c>
      <c r="O7" s="123">
        <v>84962.918000000005</v>
      </c>
      <c r="P7" s="63">
        <v>86582.764999999999</v>
      </c>
      <c r="R7" s="64">
        <f t="shared" si="0"/>
        <v>83178.267999999996</v>
      </c>
      <c r="S7" s="38">
        <f t="shared" si="1"/>
        <v>1247674.02</v>
      </c>
      <c r="U7">
        <f t="shared" si="2"/>
        <v>0</v>
      </c>
      <c r="V7" s="70" t="s">
        <v>16</v>
      </c>
    </row>
    <row r="8" spans="1:22" x14ac:dyDescent="0.35">
      <c r="A8" s="5" t="s">
        <v>59</v>
      </c>
      <c r="B8" s="26">
        <v>107608.76300000001</v>
      </c>
      <c r="C8" s="26">
        <v>101875.325</v>
      </c>
      <c r="D8" s="26">
        <v>97056.154999999999</v>
      </c>
      <c r="E8" s="26">
        <v>99975.07</v>
      </c>
      <c r="F8" s="26">
        <v>82961.75</v>
      </c>
      <c r="G8" s="26">
        <v>91919.56</v>
      </c>
      <c r="H8" s="26">
        <v>96336.872000000003</v>
      </c>
      <c r="I8" s="26">
        <v>96412.527000000002</v>
      </c>
      <c r="J8" s="26">
        <v>78922.932000000001</v>
      </c>
      <c r="K8" s="27">
        <v>82046.101999999999</v>
      </c>
      <c r="L8" s="26">
        <v>75812.017999999996</v>
      </c>
      <c r="M8" s="26">
        <v>79865.34</v>
      </c>
      <c r="N8" s="26">
        <v>79644.657000000007</v>
      </c>
      <c r="O8" s="123">
        <v>73879.925000000003</v>
      </c>
      <c r="P8" s="63">
        <v>67711.186000000002</v>
      </c>
      <c r="R8" s="64">
        <f t="shared" si="0"/>
        <v>87468.545466666663</v>
      </c>
      <c r="S8" s="38">
        <f t="shared" si="1"/>
        <v>1312028.182</v>
      </c>
      <c r="U8">
        <f t="shared" si="2"/>
        <v>0</v>
      </c>
      <c r="V8" s="70" t="s">
        <v>20</v>
      </c>
    </row>
    <row r="9" spans="1:22" x14ac:dyDescent="0.35">
      <c r="A9" s="5" t="s">
        <v>17</v>
      </c>
      <c r="B9" s="29">
        <v>132787.15</v>
      </c>
      <c r="C9" s="29">
        <v>105348.86</v>
      </c>
      <c r="D9" s="29">
        <v>95332.485000000001</v>
      </c>
      <c r="E9" s="29">
        <v>94653.19</v>
      </c>
      <c r="F9" s="29">
        <v>87772.375</v>
      </c>
      <c r="G9" s="29">
        <v>85556.615000000005</v>
      </c>
      <c r="H9" s="29">
        <v>108639.36900000001</v>
      </c>
      <c r="I9" s="29">
        <v>79003.411999999997</v>
      </c>
      <c r="J9" s="29">
        <v>84121.171000000002</v>
      </c>
      <c r="K9" s="34">
        <v>91861.350999999995</v>
      </c>
      <c r="L9" s="26">
        <v>81169.085999999996</v>
      </c>
      <c r="M9" s="26">
        <v>77128.320999999996</v>
      </c>
      <c r="N9" s="26">
        <v>94525.356</v>
      </c>
      <c r="O9" s="123">
        <v>137545.87</v>
      </c>
      <c r="P9" s="63">
        <v>98534.032999999996</v>
      </c>
      <c r="R9" s="64">
        <f t="shared" si="0"/>
        <v>96931.909599999999</v>
      </c>
      <c r="S9" s="38">
        <f t="shared" si="1"/>
        <v>1453978.6440000001</v>
      </c>
      <c r="U9">
        <f t="shared" si="2"/>
        <v>0</v>
      </c>
      <c r="V9" s="70" t="s">
        <v>22</v>
      </c>
    </row>
    <row r="10" spans="1:22" x14ac:dyDescent="0.35">
      <c r="A10" s="5" t="s">
        <v>6</v>
      </c>
      <c r="B10" s="26">
        <v>201538.606</v>
      </c>
      <c r="C10" s="26">
        <v>178136.03</v>
      </c>
      <c r="D10" s="26">
        <v>172916.07</v>
      </c>
      <c r="E10" s="26">
        <v>173896.57</v>
      </c>
      <c r="F10" s="26">
        <v>172014.72</v>
      </c>
      <c r="G10" s="26">
        <v>171364.03</v>
      </c>
      <c r="H10" s="26">
        <v>214886.43900000001</v>
      </c>
      <c r="I10" s="26">
        <v>218084.91200000001</v>
      </c>
      <c r="J10" s="26">
        <v>188659.041</v>
      </c>
      <c r="K10" s="2">
        <v>203796.606</v>
      </c>
      <c r="L10" s="26">
        <v>195928.49</v>
      </c>
      <c r="M10" s="26">
        <v>190158.15700000001</v>
      </c>
      <c r="N10" s="26">
        <v>201913.592</v>
      </c>
      <c r="O10" s="123">
        <v>191373.33900000001</v>
      </c>
      <c r="P10" s="63">
        <v>174829.10699999999</v>
      </c>
      <c r="R10" s="64">
        <f t="shared" si="0"/>
        <v>189966.3806</v>
      </c>
      <c r="S10" s="38">
        <f t="shared" si="1"/>
        <v>2849495.7090000003</v>
      </c>
      <c r="U10">
        <f t="shared" si="2"/>
        <v>0</v>
      </c>
      <c r="V10" s="70" t="s">
        <v>26</v>
      </c>
    </row>
    <row r="11" spans="1:22" x14ac:dyDescent="0.35">
      <c r="A11" s="5" t="s">
        <v>53</v>
      </c>
      <c r="B11" s="33">
        <v>116724.67200000001</v>
      </c>
      <c r="C11" s="33">
        <v>123335.84699999999</v>
      </c>
      <c r="D11" s="33">
        <v>101258.587</v>
      </c>
      <c r="E11" s="33">
        <v>102061.98</v>
      </c>
      <c r="F11" s="33">
        <v>111428.868</v>
      </c>
      <c r="G11" s="33">
        <v>111864.348</v>
      </c>
      <c r="H11" s="33">
        <v>140764.54500000001</v>
      </c>
      <c r="I11" s="33">
        <v>135131.06400000001</v>
      </c>
      <c r="J11" s="33">
        <v>99987.032000000007</v>
      </c>
      <c r="K11" s="27">
        <v>100242.33</v>
      </c>
      <c r="L11" s="26">
        <v>92044.164999999994</v>
      </c>
      <c r="M11" s="26">
        <v>81776.645000000004</v>
      </c>
      <c r="N11" s="26">
        <v>85362.214000000007</v>
      </c>
      <c r="O11" s="123">
        <v>88651.650999999998</v>
      </c>
      <c r="P11" s="63">
        <v>78123.964000000007</v>
      </c>
      <c r="R11" s="64">
        <f t="shared" si="0"/>
        <v>104583.86079999999</v>
      </c>
      <c r="S11" s="38">
        <f t="shared" si="1"/>
        <v>1568757.912</v>
      </c>
      <c r="U11">
        <f t="shared" si="2"/>
        <v>0</v>
      </c>
      <c r="V11" s="70" t="s">
        <v>35</v>
      </c>
    </row>
    <row r="12" spans="1:22" x14ac:dyDescent="0.35">
      <c r="A12" s="5" t="s">
        <v>7</v>
      </c>
      <c r="B12" s="26">
        <v>253825.12100000001</v>
      </c>
      <c r="C12" s="26">
        <v>226491.223</v>
      </c>
      <c r="D12" s="26">
        <v>219529.223</v>
      </c>
      <c r="E12" s="26">
        <v>241564.48</v>
      </c>
      <c r="F12" s="26">
        <v>250797.5</v>
      </c>
      <c r="G12" s="26">
        <v>242914.36</v>
      </c>
      <c r="H12" s="26">
        <v>276692.48599999998</v>
      </c>
      <c r="I12" s="26">
        <v>326425.674</v>
      </c>
      <c r="J12" s="26">
        <v>264747.19699999999</v>
      </c>
      <c r="K12" s="32">
        <v>297847.94500000001</v>
      </c>
      <c r="L12" s="26">
        <v>291210.35499999998</v>
      </c>
      <c r="M12" s="26">
        <v>295054.52799999999</v>
      </c>
      <c r="N12" s="26">
        <v>282066.25099999999</v>
      </c>
      <c r="O12" s="123">
        <v>317137.18800000002</v>
      </c>
      <c r="P12" s="63">
        <v>292658.40500000003</v>
      </c>
      <c r="R12" s="64">
        <f t="shared" si="0"/>
        <v>271930.79573333339</v>
      </c>
      <c r="S12" s="38">
        <f t="shared" si="1"/>
        <v>4078961.9360000007</v>
      </c>
      <c r="U12">
        <f t="shared" si="2"/>
        <v>0</v>
      </c>
      <c r="V12" s="70" t="s">
        <v>38</v>
      </c>
    </row>
    <row r="13" spans="1:22" x14ac:dyDescent="0.35">
      <c r="A13" s="5" t="s">
        <v>9</v>
      </c>
      <c r="B13" s="33">
        <v>229475.57800000001</v>
      </c>
      <c r="C13" s="33">
        <v>243044.40400000001</v>
      </c>
      <c r="D13" s="33">
        <v>207357.50399999999</v>
      </c>
      <c r="E13" s="33">
        <v>204423.976</v>
      </c>
      <c r="F13" s="33">
        <v>224854.872</v>
      </c>
      <c r="G13" s="33">
        <v>282780.06699999998</v>
      </c>
      <c r="H13" s="33">
        <v>328838.53499999997</v>
      </c>
      <c r="I13" s="33">
        <v>342133.033</v>
      </c>
      <c r="J13" s="33">
        <v>322135.19099999999</v>
      </c>
      <c r="K13" s="27">
        <v>267673.53499999997</v>
      </c>
      <c r="L13" s="26">
        <v>256979.234</v>
      </c>
      <c r="M13" s="26">
        <v>289809.87300000002</v>
      </c>
      <c r="N13" s="26">
        <v>397519.87099999998</v>
      </c>
      <c r="O13" s="123">
        <v>406326.38900000002</v>
      </c>
      <c r="P13" s="63">
        <v>307144.65700000001</v>
      </c>
      <c r="R13" s="64">
        <f t="shared" si="0"/>
        <v>287366.44793333334</v>
      </c>
      <c r="S13" s="38">
        <f t="shared" si="1"/>
        <v>4310496.7190000005</v>
      </c>
      <c r="U13">
        <f t="shared" si="2"/>
        <v>1</v>
      </c>
      <c r="V13" s="70" t="s">
        <v>41</v>
      </c>
    </row>
    <row r="14" spans="1:22" x14ac:dyDescent="0.35">
      <c r="A14" s="5" t="s">
        <v>33</v>
      </c>
      <c r="B14" s="26">
        <v>151305.601</v>
      </c>
      <c r="C14" s="26">
        <v>145281.15100000001</v>
      </c>
      <c r="D14" s="26">
        <v>138131.80100000001</v>
      </c>
      <c r="E14" s="26">
        <v>153607.97099999999</v>
      </c>
      <c r="F14" s="26">
        <v>134303.45699999999</v>
      </c>
      <c r="G14" s="26">
        <v>136389.26500000001</v>
      </c>
      <c r="H14" s="26">
        <v>159360.709</v>
      </c>
      <c r="I14" s="26">
        <v>161869.96900000001</v>
      </c>
      <c r="J14" s="26">
        <v>145868.97200000001</v>
      </c>
      <c r="K14" s="27">
        <v>132844.27499999999</v>
      </c>
      <c r="L14" s="26">
        <v>121783.27</v>
      </c>
      <c r="M14" s="26">
        <v>121014.476</v>
      </c>
      <c r="N14" s="26">
        <v>135025.976</v>
      </c>
      <c r="O14" s="123">
        <v>136294.454</v>
      </c>
      <c r="P14" s="63">
        <v>154650.95800000001</v>
      </c>
      <c r="R14" s="64">
        <f t="shared" si="0"/>
        <v>141848.82033333331</v>
      </c>
      <c r="S14" s="38">
        <f t="shared" si="1"/>
        <v>2127732.3049999997</v>
      </c>
      <c r="U14">
        <f t="shared" si="2"/>
        <v>0</v>
      </c>
      <c r="V14" s="70" t="s">
        <v>47</v>
      </c>
    </row>
    <row r="15" spans="1:22" x14ac:dyDescent="0.35">
      <c r="A15" s="5" t="s">
        <v>10</v>
      </c>
      <c r="B15" s="26">
        <v>542760.83200000005</v>
      </c>
      <c r="C15" s="26">
        <v>510185.96</v>
      </c>
      <c r="D15" s="26">
        <v>529068.93999999994</v>
      </c>
      <c r="E15" s="26">
        <v>528878.67000000004</v>
      </c>
      <c r="F15" s="26">
        <v>542020.15</v>
      </c>
      <c r="G15" s="26">
        <v>544657.53</v>
      </c>
      <c r="H15" s="26">
        <v>694405.17700000003</v>
      </c>
      <c r="I15" s="26">
        <v>731575.88199999998</v>
      </c>
      <c r="J15" s="26">
        <v>661538.38899999997</v>
      </c>
      <c r="K15" s="27">
        <v>662373.90800000005</v>
      </c>
      <c r="L15" s="26">
        <v>621826.40800000005</v>
      </c>
      <c r="M15" s="26">
        <v>675149.91500000004</v>
      </c>
      <c r="N15" s="26">
        <v>782306.74300000002</v>
      </c>
      <c r="O15" s="123">
        <v>828657.88300000003</v>
      </c>
      <c r="P15" s="63">
        <v>622941.99300000002</v>
      </c>
      <c r="R15" s="64">
        <f t="shared" si="0"/>
        <v>631889.89200000011</v>
      </c>
      <c r="S15" s="38">
        <f t="shared" si="1"/>
        <v>9478348.3800000008</v>
      </c>
      <c r="U15">
        <f t="shared" si="2"/>
        <v>0</v>
      </c>
      <c r="V15" s="70" t="s">
        <v>52</v>
      </c>
    </row>
    <row r="16" spans="1:22" x14ac:dyDescent="0.35">
      <c r="A16" s="5" t="s">
        <v>11</v>
      </c>
      <c r="B16" s="26">
        <v>243742.755</v>
      </c>
      <c r="C16" s="26">
        <v>230124.58499999999</v>
      </c>
      <c r="D16" s="26">
        <v>232815.755</v>
      </c>
      <c r="E16" s="26">
        <v>244073.88</v>
      </c>
      <c r="F16" s="26">
        <v>239805.4</v>
      </c>
      <c r="G16" s="26">
        <v>211675.65</v>
      </c>
      <c r="H16" s="26">
        <v>215646.68799999999</v>
      </c>
      <c r="I16" s="26">
        <v>208386.22700000001</v>
      </c>
      <c r="J16" s="26">
        <v>220742.899</v>
      </c>
      <c r="K16" s="2">
        <v>235177.76300000001</v>
      </c>
      <c r="L16" s="26">
        <v>188941.33100000001</v>
      </c>
      <c r="M16" s="26">
        <v>177679.965</v>
      </c>
      <c r="N16" s="26">
        <v>189848.071</v>
      </c>
      <c r="O16" s="123">
        <v>190922.55100000001</v>
      </c>
      <c r="P16" s="63">
        <v>176755.17600000001</v>
      </c>
      <c r="R16" s="64">
        <f t="shared" si="0"/>
        <v>213755.91306666666</v>
      </c>
      <c r="S16" s="38">
        <f t="shared" si="1"/>
        <v>3206338.696</v>
      </c>
      <c r="U16">
        <f t="shared" si="2"/>
        <v>0</v>
      </c>
      <c r="V16" s="71" t="s">
        <v>63</v>
      </c>
    </row>
    <row r="17" spans="1:22" x14ac:dyDescent="0.35">
      <c r="A17" s="5" t="s">
        <v>12</v>
      </c>
      <c r="B17" s="26">
        <v>696009.66</v>
      </c>
      <c r="C17" s="26">
        <v>693065.30200000003</v>
      </c>
      <c r="D17" s="26">
        <v>728001.38500000001</v>
      </c>
      <c r="E17" s="26">
        <v>706257.08</v>
      </c>
      <c r="F17" s="26">
        <v>708376.44700000004</v>
      </c>
      <c r="G17" s="26">
        <v>561457.89599999995</v>
      </c>
      <c r="H17" s="26">
        <v>617957.64899999998</v>
      </c>
      <c r="I17" s="26">
        <v>647799.78200000001</v>
      </c>
      <c r="J17" s="26">
        <v>833159.76800000004</v>
      </c>
      <c r="K17" s="2">
        <v>862198.94400000002</v>
      </c>
      <c r="L17" s="26">
        <v>849914.07499999995</v>
      </c>
      <c r="M17" s="26">
        <v>831123.78300000005</v>
      </c>
      <c r="N17" s="26">
        <v>916349.45900000003</v>
      </c>
      <c r="O17" s="123">
        <v>1013623.461</v>
      </c>
      <c r="P17" s="63">
        <v>803209.26800000004</v>
      </c>
      <c r="R17" s="64">
        <f t="shared" si="0"/>
        <v>764566.93060000008</v>
      </c>
      <c r="S17" s="38">
        <f t="shared" si="1"/>
        <v>11468503.959000001</v>
      </c>
      <c r="U17">
        <f t="shared" si="2"/>
        <v>0</v>
      </c>
      <c r="V17" s="71" t="s">
        <v>66</v>
      </c>
    </row>
    <row r="18" spans="1:22" x14ac:dyDescent="0.35">
      <c r="A18" s="5" t="s">
        <v>14</v>
      </c>
      <c r="B18" s="26">
        <v>546303.478</v>
      </c>
      <c r="C18" s="26">
        <v>540750.47600000002</v>
      </c>
      <c r="D18" s="26">
        <v>531060.23100000003</v>
      </c>
      <c r="E18" s="26">
        <v>557993.96400000004</v>
      </c>
      <c r="F18" s="26">
        <v>546108.21400000004</v>
      </c>
      <c r="G18" s="26">
        <v>502016.44400000002</v>
      </c>
      <c r="H18" s="26">
        <v>561017.81200000003</v>
      </c>
      <c r="I18" s="26">
        <v>575714.68599999999</v>
      </c>
      <c r="J18" s="26">
        <v>558729.03</v>
      </c>
      <c r="K18" s="27">
        <v>551316.29799999995</v>
      </c>
      <c r="L18" s="26">
        <v>461358.46</v>
      </c>
      <c r="M18" s="26">
        <v>463310.34299999999</v>
      </c>
      <c r="N18" s="26">
        <v>553611.27899999998</v>
      </c>
      <c r="O18" s="123">
        <v>606777.16899999999</v>
      </c>
      <c r="P18" s="63">
        <v>539675.44700000004</v>
      </c>
      <c r="R18" s="64">
        <f t="shared" si="0"/>
        <v>539716.2220666667</v>
      </c>
      <c r="S18" s="38">
        <f t="shared" si="1"/>
        <v>8095743.3310000012</v>
      </c>
      <c r="U18">
        <f t="shared" si="2"/>
        <v>1</v>
      </c>
      <c r="V18" s="70" t="s">
        <v>68</v>
      </c>
    </row>
    <row r="19" spans="1:22" x14ac:dyDescent="0.35">
      <c r="A19" s="5" t="s">
        <v>29</v>
      </c>
      <c r="B19" s="26">
        <v>197156.038</v>
      </c>
      <c r="C19" s="26">
        <v>186066.228</v>
      </c>
      <c r="D19" s="26">
        <v>211695.8</v>
      </c>
      <c r="E19" s="26">
        <v>196596.47500000001</v>
      </c>
      <c r="F19" s="26">
        <v>174954.802</v>
      </c>
      <c r="G19" s="26">
        <v>160363.625</v>
      </c>
      <c r="H19" s="26">
        <v>184578.79500000001</v>
      </c>
      <c r="I19" s="26">
        <v>171140.114</v>
      </c>
      <c r="J19" s="26">
        <v>193111.77299999999</v>
      </c>
      <c r="K19" s="2">
        <v>217920.45199999999</v>
      </c>
      <c r="L19" s="26">
        <v>214005.16699999999</v>
      </c>
      <c r="M19" s="26">
        <v>198287.08300000001</v>
      </c>
      <c r="N19" s="26">
        <v>211332.49600000001</v>
      </c>
      <c r="O19" s="123">
        <v>229055.31299999999</v>
      </c>
      <c r="P19" s="63">
        <v>175163.48499999999</v>
      </c>
      <c r="R19" s="64">
        <f t="shared" si="0"/>
        <v>194761.84306666665</v>
      </c>
      <c r="S19" s="38">
        <f t="shared" si="1"/>
        <v>2921427.6459999997</v>
      </c>
      <c r="U19">
        <f t="shared" si="2"/>
        <v>0</v>
      </c>
      <c r="V19" s="70" t="s">
        <v>69</v>
      </c>
    </row>
    <row r="20" spans="1:22" x14ac:dyDescent="0.35">
      <c r="A20" s="5" t="s">
        <v>49</v>
      </c>
      <c r="B20" s="33">
        <v>202416.18599999999</v>
      </c>
      <c r="C20" s="33">
        <v>184525.28099999999</v>
      </c>
      <c r="D20" s="33">
        <v>213173.32800000001</v>
      </c>
      <c r="E20" s="33">
        <v>193896.573</v>
      </c>
      <c r="F20" s="33">
        <v>181862.76800000001</v>
      </c>
      <c r="G20" s="33">
        <v>174091.57500000001</v>
      </c>
      <c r="H20" s="33">
        <v>178801.83300000001</v>
      </c>
      <c r="I20" s="33">
        <v>193048.8</v>
      </c>
      <c r="J20" s="33">
        <v>186458.008</v>
      </c>
      <c r="K20" s="27">
        <v>213813.14</v>
      </c>
      <c r="L20" s="26">
        <v>207039.43</v>
      </c>
      <c r="M20" s="26">
        <v>163591.47200000001</v>
      </c>
      <c r="N20" s="26">
        <v>226641.54300000001</v>
      </c>
      <c r="O20" s="123">
        <v>228873.451</v>
      </c>
      <c r="P20" s="63">
        <v>192355.117</v>
      </c>
      <c r="R20" s="64">
        <f t="shared" si="0"/>
        <v>196039.2336666667</v>
      </c>
      <c r="S20" s="38">
        <f t="shared" si="1"/>
        <v>2940588.5050000004</v>
      </c>
      <c r="U20">
        <f t="shared" si="2"/>
        <v>0</v>
      </c>
      <c r="V20" s="69" t="s">
        <v>26</v>
      </c>
    </row>
    <row r="21" spans="1:22" x14ac:dyDescent="0.35">
      <c r="A21" s="5" t="s">
        <v>15</v>
      </c>
      <c r="B21" s="26">
        <v>117571.685</v>
      </c>
      <c r="C21" s="26">
        <v>109616.095</v>
      </c>
      <c r="D21" s="26">
        <v>105925.98</v>
      </c>
      <c r="E21" s="26">
        <v>109397.87</v>
      </c>
      <c r="F21" s="26">
        <v>97743.345000000001</v>
      </c>
      <c r="G21" s="26">
        <v>99807.78</v>
      </c>
      <c r="H21" s="26">
        <v>107618.747</v>
      </c>
      <c r="I21" s="26">
        <v>88329.903999999995</v>
      </c>
      <c r="J21" s="26">
        <v>102029.177</v>
      </c>
      <c r="K21" s="27">
        <v>101534.363</v>
      </c>
      <c r="L21" s="26">
        <v>93857.972999999998</v>
      </c>
      <c r="M21" s="26">
        <v>95597.595000000001</v>
      </c>
      <c r="N21" s="26">
        <v>99283.948000000004</v>
      </c>
      <c r="O21" s="123">
        <v>99378.005999999994</v>
      </c>
      <c r="P21" s="63">
        <v>93113.665999999997</v>
      </c>
      <c r="R21" s="64">
        <f t="shared" si="0"/>
        <v>101387.07560000001</v>
      </c>
      <c r="S21" s="38">
        <f t="shared" si="1"/>
        <v>1520806.1340000001</v>
      </c>
      <c r="U21">
        <f t="shared" si="2"/>
        <v>0</v>
      </c>
      <c r="V21" s="69" t="s">
        <v>28</v>
      </c>
    </row>
    <row r="22" spans="1:22" x14ac:dyDescent="0.35">
      <c r="A22" s="5" t="s">
        <v>19</v>
      </c>
      <c r="B22" s="26">
        <v>261989.959</v>
      </c>
      <c r="C22" s="26">
        <v>250670.02299999999</v>
      </c>
      <c r="D22" s="26">
        <v>248315.33300000001</v>
      </c>
      <c r="E22" s="26">
        <v>254533.31599999999</v>
      </c>
      <c r="F22" s="26">
        <v>244285.86600000001</v>
      </c>
      <c r="G22" s="26">
        <v>225820.90599999999</v>
      </c>
      <c r="H22" s="26">
        <v>237947.34700000001</v>
      </c>
      <c r="I22" s="26">
        <v>204663.96400000001</v>
      </c>
      <c r="J22" s="26">
        <v>253204.80600000001</v>
      </c>
      <c r="K22" s="27">
        <v>244554.70600000001</v>
      </c>
      <c r="L22" s="26">
        <v>186827.51300000001</v>
      </c>
      <c r="M22" s="26">
        <v>174152.774</v>
      </c>
      <c r="N22" s="26">
        <v>172559.299</v>
      </c>
      <c r="O22" s="123">
        <v>165544.80499999999</v>
      </c>
      <c r="P22" s="63">
        <v>148162.014</v>
      </c>
      <c r="R22" s="64">
        <f t="shared" si="0"/>
        <v>218215.50873333335</v>
      </c>
      <c r="S22" s="38">
        <f t="shared" si="1"/>
        <v>3273232.6310000001</v>
      </c>
      <c r="U22">
        <f t="shared" si="2"/>
        <v>0</v>
      </c>
      <c r="V22" s="69" t="s">
        <v>30</v>
      </c>
    </row>
    <row r="23" spans="1:22" x14ac:dyDescent="0.35">
      <c r="A23" s="5" t="s">
        <v>16</v>
      </c>
      <c r="B23" s="26">
        <v>3181737.9070000001</v>
      </c>
      <c r="C23" s="26">
        <v>3099158.3820000002</v>
      </c>
      <c r="D23" s="26">
        <v>2884975.071</v>
      </c>
      <c r="E23" s="26">
        <v>2849625.8360000001</v>
      </c>
      <c r="F23" s="26">
        <v>3046680.4619999998</v>
      </c>
      <c r="G23" s="26">
        <v>3467859.7919999999</v>
      </c>
      <c r="H23" s="26">
        <v>3809766.4789999998</v>
      </c>
      <c r="I23" s="26">
        <v>3857944.6379999998</v>
      </c>
      <c r="J23" s="26">
        <v>3963437.7310000001</v>
      </c>
      <c r="K23" s="27">
        <v>3756583.4410000001</v>
      </c>
      <c r="L23" s="26">
        <v>2572496.9530000002</v>
      </c>
      <c r="M23" s="26">
        <v>2998994.9909999999</v>
      </c>
      <c r="N23" s="26">
        <v>3301755.9219999998</v>
      </c>
      <c r="O23" s="123">
        <v>3428544.6719999998</v>
      </c>
      <c r="P23" s="63">
        <v>2892922.0350000001</v>
      </c>
      <c r="R23" s="64">
        <f t="shared" si="0"/>
        <v>3274165.6207999992</v>
      </c>
      <c r="S23" s="38">
        <f t="shared" si="1"/>
        <v>49112484.311999992</v>
      </c>
      <c r="U23">
        <f t="shared" si="2"/>
        <v>1</v>
      </c>
      <c r="V23" s="69" t="s">
        <v>35</v>
      </c>
    </row>
    <row r="24" spans="1:22" x14ac:dyDescent="0.35">
      <c r="A24" s="5" t="s">
        <v>18</v>
      </c>
      <c r="B24" s="26">
        <v>178155.05499999999</v>
      </c>
      <c r="C24" s="26">
        <v>168632.255</v>
      </c>
      <c r="D24" s="26">
        <v>167397.24</v>
      </c>
      <c r="E24" s="26">
        <v>173480.51</v>
      </c>
      <c r="F24" s="26">
        <v>138847.46</v>
      </c>
      <c r="G24" s="26">
        <v>162046.89000000001</v>
      </c>
      <c r="H24" s="26">
        <v>165788.22</v>
      </c>
      <c r="I24" s="26">
        <v>167056.80300000001</v>
      </c>
      <c r="J24" s="26">
        <v>158081.492</v>
      </c>
      <c r="K24" s="27">
        <v>170231.09099999999</v>
      </c>
      <c r="L24" s="26">
        <v>155261.88200000001</v>
      </c>
      <c r="M24" s="26">
        <v>159761.03</v>
      </c>
      <c r="N24" s="26">
        <v>184576.23199999999</v>
      </c>
      <c r="O24" s="123">
        <v>182445.53599999999</v>
      </c>
      <c r="P24" s="63">
        <v>160951.198</v>
      </c>
      <c r="R24" s="64">
        <f t="shared" si="0"/>
        <v>166180.8596</v>
      </c>
      <c r="S24" s="38">
        <f t="shared" si="1"/>
        <v>2492712.8939999999</v>
      </c>
      <c r="U24">
        <f t="shared" si="2"/>
        <v>0</v>
      </c>
      <c r="V24" s="69" t="s">
        <v>36</v>
      </c>
    </row>
    <row r="25" spans="1:22" x14ac:dyDescent="0.35">
      <c r="A25" s="5" t="s">
        <v>57</v>
      </c>
      <c r="B25" s="26">
        <v>253178.84299999999</v>
      </c>
      <c r="C25" s="26">
        <v>247836.24100000001</v>
      </c>
      <c r="D25" s="26">
        <v>261338.33100000001</v>
      </c>
      <c r="E25" s="26">
        <v>237567.24</v>
      </c>
      <c r="F25" s="26">
        <v>231719.78</v>
      </c>
      <c r="G25" s="26">
        <v>214954.53</v>
      </c>
      <c r="H25" s="26">
        <v>333965.065</v>
      </c>
      <c r="I25" s="26">
        <v>258078.18100000001</v>
      </c>
      <c r="J25" s="26">
        <v>235524.74400000001</v>
      </c>
      <c r="K25" s="27">
        <v>252498.726</v>
      </c>
      <c r="L25" s="26">
        <v>225008.03400000001</v>
      </c>
      <c r="M25" s="26">
        <v>254273.92800000001</v>
      </c>
      <c r="N25" s="26">
        <v>242071.95600000001</v>
      </c>
      <c r="O25" s="123">
        <v>257216.53899999999</v>
      </c>
      <c r="P25" s="63">
        <v>278731.11099999998</v>
      </c>
      <c r="R25" s="64">
        <f t="shared" si="0"/>
        <v>252264.21659999996</v>
      </c>
      <c r="S25" s="38">
        <f t="shared" si="1"/>
        <v>3783963.2489999994</v>
      </c>
      <c r="U25">
        <f t="shared" si="2"/>
        <v>0</v>
      </c>
      <c r="V25" s="69" t="s">
        <v>37</v>
      </c>
    </row>
    <row r="26" spans="1:22" x14ac:dyDescent="0.35">
      <c r="A26" s="5" t="s">
        <v>3</v>
      </c>
      <c r="B26" s="26">
        <v>304360.54300000001</v>
      </c>
      <c r="C26" s="26">
        <v>292046.72499999998</v>
      </c>
      <c r="D26" s="26">
        <v>287150.27500000002</v>
      </c>
      <c r="E26" s="26">
        <v>229744.48</v>
      </c>
      <c r="F26" s="26">
        <v>253316.00899999999</v>
      </c>
      <c r="G26" s="26">
        <v>244963.11900000001</v>
      </c>
      <c r="H26" s="26">
        <v>223514.21</v>
      </c>
      <c r="I26" s="26">
        <v>235553.519</v>
      </c>
      <c r="J26" s="26">
        <v>265967.97899999999</v>
      </c>
      <c r="K26" s="2">
        <v>298110.84299999999</v>
      </c>
      <c r="L26" s="26">
        <v>250933.21799999999</v>
      </c>
      <c r="M26" s="26">
        <v>229893.47399999999</v>
      </c>
      <c r="N26" s="26">
        <v>259695.92</v>
      </c>
      <c r="O26" s="123">
        <v>260437.80900000001</v>
      </c>
      <c r="P26" s="63">
        <v>225797.19</v>
      </c>
      <c r="R26" s="64">
        <f t="shared" si="0"/>
        <v>257432.35419999997</v>
      </c>
      <c r="S26" s="38">
        <f t="shared" si="1"/>
        <v>3861485.3129999996</v>
      </c>
      <c r="U26">
        <f t="shared" si="2"/>
        <v>0</v>
      </c>
      <c r="V26" s="69" t="s">
        <v>38</v>
      </c>
    </row>
    <row r="27" spans="1:22" x14ac:dyDescent="0.35">
      <c r="A27" s="5" t="s">
        <v>20</v>
      </c>
      <c r="B27" s="26">
        <v>680998.38899999997</v>
      </c>
      <c r="C27" s="26">
        <v>678657.49399999995</v>
      </c>
      <c r="D27" s="26">
        <v>624909.59699999995</v>
      </c>
      <c r="E27" s="26">
        <v>692339.51199999999</v>
      </c>
      <c r="F27" s="26">
        <v>718145.402</v>
      </c>
      <c r="G27" s="26">
        <v>697428.995</v>
      </c>
      <c r="H27" s="26">
        <v>823735.02599999995</v>
      </c>
      <c r="I27" s="26">
        <v>841273.31099999999</v>
      </c>
      <c r="J27" s="26">
        <v>810896.79099999997</v>
      </c>
      <c r="K27" s="27">
        <v>820128.08</v>
      </c>
      <c r="L27" s="26">
        <v>676657.37199999997</v>
      </c>
      <c r="M27" s="26">
        <v>708465.35900000005</v>
      </c>
      <c r="N27" s="26">
        <v>792753.53</v>
      </c>
      <c r="O27" s="123">
        <v>776132.13600000006</v>
      </c>
      <c r="P27" s="63">
        <v>710123.37199999997</v>
      </c>
      <c r="R27" s="64">
        <f t="shared" si="0"/>
        <v>736842.95773333323</v>
      </c>
      <c r="S27" s="38">
        <f t="shared" si="1"/>
        <v>11052644.365999999</v>
      </c>
      <c r="U27">
        <f t="shared" si="2"/>
        <v>1</v>
      </c>
      <c r="V27" s="69" t="s">
        <v>39</v>
      </c>
    </row>
    <row r="28" spans="1:22" x14ac:dyDescent="0.35">
      <c r="A28" s="5" t="s">
        <v>21</v>
      </c>
      <c r="B28" s="26">
        <v>472437.7</v>
      </c>
      <c r="C28" s="26">
        <v>422247.98</v>
      </c>
      <c r="D28" s="26">
        <v>383519.43</v>
      </c>
      <c r="E28" s="26">
        <v>402142.065</v>
      </c>
      <c r="F28" s="26">
        <v>432058.82500000001</v>
      </c>
      <c r="G28" s="26">
        <v>396989.375</v>
      </c>
      <c r="H28" s="26">
        <v>429989.43099999998</v>
      </c>
      <c r="I28" s="26">
        <v>430629.36700000003</v>
      </c>
      <c r="J28" s="26">
        <v>476501.46799999999</v>
      </c>
      <c r="K28" s="27">
        <v>529950.68299999996</v>
      </c>
      <c r="L28" s="26">
        <v>515480.88299999997</v>
      </c>
      <c r="M28" s="26">
        <v>488657.87900000002</v>
      </c>
      <c r="N28" s="26">
        <v>520700.14199999999</v>
      </c>
      <c r="O28" s="123">
        <v>503499.53899999999</v>
      </c>
      <c r="P28" s="63">
        <v>479153.859</v>
      </c>
      <c r="R28" s="64">
        <f t="shared" si="0"/>
        <v>458930.5750666667</v>
      </c>
      <c r="S28" s="38">
        <f t="shared" si="1"/>
        <v>6883958.6260000002</v>
      </c>
      <c r="U28">
        <f t="shared" si="2"/>
        <v>0</v>
      </c>
      <c r="V28" s="69" t="s">
        <v>40</v>
      </c>
    </row>
    <row r="29" spans="1:22" x14ac:dyDescent="0.35">
      <c r="A29" s="5" t="s">
        <v>46</v>
      </c>
      <c r="B29" s="33">
        <v>317909.15899999999</v>
      </c>
      <c r="C29" s="33">
        <v>305890.20699999999</v>
      </c>
      <c r="D29" s="33">
        <v>286378.34700000001</v>
      </c>
      <c r="E29" s="33">
        <v>292588.92</v>
      </c>
      <c r="F29" s="33">
        <v>315419.96000000002</v>
      </c>
      <c r="G29" s="33">
        <v>328531.76500000001</v>
      </c>
      <c r="H29" s="33">
        <v>377100.57799999998</v>
      </c>
      <c r="I29" s="33">
        <v>353707.34700000001</v>
      </c>
      <c r="J29" s="33">
        <v>311218.46999999997</v>
      </c>
      <c r="K29" s="27">
        <v>268065.75199999998</v>
      </c>
      <c r="L29" s="26">
        <v>218784.58600000001</v>
      </c>
      <c r="M29" s="26">
        <v>260499.989</v>
      </c>
      <c r="N29" s="26">
        <v>235388.19200000001</v>
      </c>
      <c r="O29" s="123">
        <v>255999.462</v>
      </c>
      <c r="P29" s="63">
        <v>249406.13</v>
      </c>
      <c r="R29" s="64">
        <f t="shared" si="0"/>
        <v>291792.59093333327</v>
      </c>
      <c r="S29" s="38">
        <f t="shared" si="1"/>
        <v>4376888.8639999991</v>
      </c>
      <c r="U29">
        <f t="shared" si="2"/>
        <v>0</v>
      </c>
      <c r="V29" s="69" t="s">
        <v>41</v>
      </c>
    </row>
    <row r="30" spans="1:22" x14ac:dyDescent="0.35">
      <c r="A30" s="5" t="s">
        <v>22</v>
      </c>
      <c r="B30" s="26">
        <v>201571.9</v>
      </c>
      <c r="C30" s="26">
        <v>199725.59</v>
      </c>
      <c r="D30" s="26">
        <v>213848.21</v>
      </c>
      <c r="E30" s="26">
        <v>242929.63</v>
      </c>
      <c r="F30" s="26">
        <v>376818.97</v>
      </c>
      <c r="G30" s="26">
        <v>336087.15</v>
      </c>
      <c r="H30" s="26">
        <v>485701.375</v>
      </c>
      <c r="I30" s="26">
        <v>544781.24300000002</v>
      </c>
      <c r="J30" s="26">
        <v>384460.141</v>
      </c>
      <c r="K30" s="27">
        <v>357711.60600000003</v>
      </c>
      <c r="L30" s="26">
        <v>334022.04100000003</v>
      </c>
      <c r="M30" s="26">
        <v>421230.07500000001</v>
      </c>
      <c r="N30" s="26">
        <v>420616.46100000001</v>
      </c>
      <c r="O30" s="123">
        <v>391834.63099999999</v>
      </c>
      <c r="P30" s="63">
        <v>240350.079</v>
      </c>
      <c r="R30" s="64">
        <f t="shared" si="0"/>
        <v>343445.94013333332</v>
      </c>
      <c r="S30" s="38">
        <f t="shared" si="1"/>
        <v>5151689.102</v>
      </c>
      <c r="U30">
        <f t="shared" si="2"/>
        <v>1</v>
      </c>
      <c r="V30" s="69" t="s">
        <v>42</v>
      </c>
    </row>
    <row r="31" spans="1:22" x14ac:dyDescent="0.35">
      <c r="A31" s="5" t="s">
        <v>25</v>
      </c>
      <c r="B31" s="33">
        <v>849516.81499999994</v>
      </c>
      <c r="C31" s="33">
        <v>760714.19700000004</v>
      </c>
      <c r="D31" s="33">
        <v>790345.09199999995</v>
      </c>
      <c r="E31" s="33">
        <v>809274.353</v>
      </c>
      <c r="F31" s="33">
        <v>819319.17700000003</v>
      </c>
      <c r="G31" s="33">
        <v>748804.495</v>
      </c>
      <c r="H31" s="33">
        <v>783110.99699999997</v>
      </c>
      <c r="I31" s="33">
        <v>760955.02300000004</v>
      </c>
      <c r="J31" s="33">
        <v>860943.97199999995</v>
      </c>
      <c r="K31" s="27">
        <v>834118.67099999997</v>
      </c>
      <c r="L31" s="26">
        <v>676438.94200000004</v>
      </c>
      <c r="M31" s="26">
        <v>696268.87300000002</v>
      </c>
      <c r="N31" s="26">
        <v>644190.82799999998</v>
      </c>
      <c r="O31" s="123">
        <v>629566.08799999999</v>
      </c>
      <c r="P31" s="63">
        <v>586164.97600000002</v>
      </c>
      <c r="R31" s="64">
        <f t="shared" si="0"/>
        <v>749982.1666</v>
      </c>
      <c r="S31" s="38">
        <f t="shared" si="1"/>
        <v>11249732.499</v>
      </c>
      <c r="U31">
        <f t="shared" si="2"/>
        <v>0</v>
      </c>
      <c r="V31" s="69" t="s">
        <v>45</v>
      </c>
    </row>
    <row r="32" spans="1:22" x14ac:dyDescent="0.35">
      <c r="A32" s="5" t="s">
        <v>26</v>
      </c>
      <c r="B32" s="26">
        <v>1212657.477</v>
      </c>
      <c r="C32" s="26">
        <v>1219560.477</v>
      </c>
      <c r="D32" s="26">
        <v>1133459.99</v>
      </c>
      <c r="E32" s="26">
        <v>1151250.6470000001</v>
      </c>
      <c r="F32" s="26">
        <v>1107076.7420000001</v>
      </c>
      <c r="G32" s="26">
        <v>1179089.9469999999</v>
      </c>
      <c r="H32" s="26">
        <v>1278431.1540000001</v>
      </c>
      <c r="I32" s="26">
        <v>1395262.2039999999</v>
      </c>
      <c r="J32" s="26">
        <v>1399800.507</v>
      </c>
      <c r="K32" s="27">
        <v>1369657.602</v>
      </c>
      <c r="L32" s="26">
        <v>1171218.4850000001</v>
      </c>
      <c r="M32" s="26">
        <v>1328675.0930000001</v>
      </c>
      <c r="N32" s="26">
        <v>1432779.66</v>
      </c>
      <c r="O32" s="123">
        <v>1527118.334</v>
      </c>
      <c r="P32" s="63">
        <v>1216017.22</v>
      </c>
      <c r="R32" s="64">
        <f t="shared" si="0"/>
        <v>1274803.7025999997</v>
      </c>
      <c r="S32" s="38">
        <f t="shared" si="1"/>
        <v>19122055.538999997</v>
      </c>
      <c r="U32">
        <f t="shared" si="2"/>
        <v>1</v>
      </c>
      <c r="V32" s="69" t="s">
        <v>47</v>
      </c>
    </row>
    <row r="33" spans="1:22" x14ac:dyDescent="0.35">
      <c r="A33" s="5" t="s">
        <v>28</v>
      </c>
      <c r="B33" s="26">
        <v>127819.13400000001</v>
      </c>
      <c r="C33" s="26">
        <v>135641.87</v>
      </c>
      <c r="D33" s="26">
        <v>129061.61</v>
      </c>
      <c r="E33" s="26">
        <v>141701.70000000001</v>
      </c>
      <c r="F33" s="26">
        <v>156448.47</v>
      </c>
      <c r="G33" s="26">
        <v>205404.36</v>
      </c>
      <c r="H33" s="26">
        <v>487231.46</v>
      </c>
      <c r="I33" s="26">
        <v>430834.5</v>
      </c>
      <c r="J33" s="26">
        <v>299832.92099999997</v>
      </c>
      <c r="K33" s="27">
        <v>232876.31599999999</v>
      </c>
      <c r="L33" s="26">
        <v>224253.78599999999</v>
      </c>
      <c r="M33" s="26">
        <v>315599.72200000001</v>
      </c>
      <c r="N33" s="26">
        <v>266934.50699999998</v>
      </c>
      <c r="O33" s="123">
        <v>246620.639</v>
      </c>
      <c r="P33" s="63">
        <v>197167.065</v>
      </c>
      <c r="R33" s="64">
        <f t="shared" si="0"/>
        <v>239828.53733333331</v>
      </c>
      <c r="S33" s="38">
        <f t="shared" si="1"/>
        <v>3597428.0599999996</v>
      </c>
      <c r="U33">
        <f t="shared" si="2"/>
        <v>0</v>
      </c>
      <c r="V33" s="69" t="s">
        <v>51</v>
      </c>
    </row>
    <row r="34" spans="1:22" x14ac:dyDescent="0.35">
      <c r="A34" s="5" t="s">
        <v>30</v>
      </c>
      <c r="B34" s="26">
        <v>63835.578000000001</v>
      </c>
      <c r="C34" s="26">
        <v>58100.872000000003</v>
      </c>
      <c r="D34" s="26">
        <v>58438.402000000002</v>
      </c>
      <c r="E34" s="26">
        <v>58292.57</v>
      </c>
      <c r="F34" s="26">
        <v>53844.73</v>
      </c>
      <c r="G34" s="26">
        <v>59403.85</v>
      </c>
      <c r="H34" s="26">
        <v>56708.095999999998</v>
      </c>
      <c r="I34" s="26">
        <v>52467.608999999997</v>
      </c>
      <c r="J34" s="26">
        <v>49872.84</v>
      </c>
      <c r="K34" s="27">
        <v>45237.377999999997</v>
      </c>
      <c r="L34" s="26">
        <v>41012.832999999999</v>
      </c>
      <c r="M34" s="26">
        <v>43835.207999999999</v>
      </c>
      <c r="N34" s="26">
        <v>47759.120999999999</v>
      </c>
      <c r="O34" s="123">
        <v>48832.184999999998</v>
      </c>
      <c r="P34" s="63">
        <v>41320.432999999997</v>
      </c>
      <c r="R34" s="64">
        <f t="shared" ref="R34:R65" si="3">AVERAGE(B34:P34)</f>
        <v>51930.780333333336</v>
      </c>
      <c r="S34" s="38">
        <f t="shared" ref="S34:S65" si="4">SUM(B34:P34)</f>
        <v>778961.70500000007</v>
      </c>
      <c r="U34">
        <f t="shared" si="2"/>
        <v>0</v>
      </c>
      <c r="V34" s="69" t="s">
        <v>52</v>
      </c>
    </row>
    <row r="35" spans="1:22" x14ac:dyDescent="0.35">
      <c r="A35" s="5" t="s">
        <v>35</v>
      </c>
      <c r="B35" s="26">
        <v>22580.01</v>
      </c>
      <c r="C35" s="26">
        <v>23922.808000000001</v>
      </c>
      <c r="D35" s="26">
        <v>21067.547999999999</v>
      </c>
      <c r="E35" s="26">
        <v>20670.365000000002</v>
      </c>
      <c r="F35" s="26">
        <v>38671.055</v>
      </c>
      <c r="G35" s="26">
        <v>80687.335000000006</v>
      </c>
      <c r="H35" s="26">
        <v>124311.58</v>
      </c>
      <c r="I35" s="26">
        <v>140101.79500000001</v>
      </c>
      <c r="J35" s="26">
        <v>118738.387</v>
      </c>
      <c r="K35" s="27">
        <v>111474.231</v>
      </c>
      <c r="L35" s="26">
        <v>90253.020999999993</v>
      </c>
      <c r="M35" s="26">
        <v>193701.18400000001</v>
      </c>
      <c r="N35" s="26">
        <v>234180.12299999999</v>
      </c>
      <c r="O35" s="123">
        <v>230635.80799999999</v>
      </c>
      <c r="P35" s="63">
        <v>182392.215</v>
      </c>
      <c r="R35" s="64">
        <f t="shared" si="3"/>
        <v>108892.49766666668</v>
      </c>
      <c r="S35" s="38">
        <f t="shared" si="4"/>
        <v>1633387.4650000001</v>
      </c>
      <c r="U35">
        <f t="shared" si="2"/>
        <v>1</v>
      </c>
      <c r="V35" s="69" t="s">
        <v>54</v>
      </c>
    </row>
    <row r="36" spans="1:22" x14ac:dyDescent="0.35">
      <c r="A36" s="5" t="s">
        <v>13</v>
      </c>
      <c r="B36" s="26">
        <v>348829.62900000002</v>
      </c>
      <c r="C36" s="26">
        <v>351346.96399999998</v>
      </c>
      <c r="D36" s="26">
        <v>395817.31300000002</v>
      </c>
      <c r="E36" s="26">
        <v>340027.4</v>
      </c>
      <c r="F36" s="26">
        <v>342042.86</v>
      </c>
      <c r="G36" s="26">
        <v>326630.69</v>
      </c>
      <c r="H36" s="26">
        <v>418456.63199999998</v>
      </c>
      <c r="I36" s="26">
        <v>396251.82199999999</v>
      </c>
      <c r="J36" s="26">
        <v>329352.07699999999</v>
      </c>
      <c r="K36" s="27">
        <v>398456</v>
      </c>
      <c r="L36" s="26">
        <v>374321.91200000001</v>
      </c>
      <c r="M36" s="26">
        <v>369158.48100000003</v>
      </c>
      <c r="N36" s="26">
        <v>489009.44699999999</v>
      </c>
      <c r="O36" s="123">
        <v>431706.79599999997</v>
      </c>
      <c r="P36" s="63">
        <v>449987.55800000002</v>
      </c>
      <c r="R36" s="64">
        <f t="shared" si="3"/>
        <v>384093.03873333335</v>
      </c>
      <c r="S36" s="38">
        <f t="shared" si="4"/>
        <v>5761395.5810000002</v>
      </c>
      <c r="U36">
        <f t="shared" si="2"/>
        <v>0</v>
      </c>
      <c r="V36" s="69" t="s">
        <v>55</v>
      </c>
    </row>
    <row r="37" spans="1:22" x14ac:dyDescent="0.35">
      <c r="A37" s="5" t="s">
        <v>36</v>
      </c>
      <c r="B37" s="26">
        <v>6006662.3799999999</v>
      </c>
      <c r="C37" s="26">
        <v>5661394.8660000004</v>
      </c>
      <c r="D37" s="26">
        <v>5770334.3590000002</v>
      </c>
      <c r="E37" s="26">
        <v>5715595.8339999998</v>
      </c>
      <c r="F37" s="26">
        <v>5852910.8210000005</v>
      </c>
      <c r="G37" s="26">
        <v>5589778.4560000002</v>
      </c>
      <c r="H37" s="26">
        <v>5719593.9210000001</v>
      </c>
      <c r="I37" s="26">
        <v>5456234.824</v>
      </c>
      <c r="J37" s="26">
        <v>6009556.676</v>
      </c>
      <c r="K37" s="26">
        <v>6140281.9359999998</v>
      </c>
      <c r="L37" s="26">
        <v>3977189.3769999999</v>
      </c>
      <c r="M37" s="26">
        <v>4060813.1230000001</v>
      </c>
      <c r="N37" s="26">
        <v>3983902.1069999998</v>
      </c>
      <c r="O37" s="123">
        <v>4137571.372</v>
      </c>
      <c r="P37" s="63">
        <v>3861213.6529999999</v>
      </c>
      <c r="R37" s="64">
        <f t="shared" si="3"/>
        <v>5196202.2469999986</v>
      </c>
      <c r="S37" s="38">
        <f t="shared" si="4"/>
        <v>77943033.704999983</v>
      </c>
      <c r="U37">
        <f t="shared" si="2"/>
        <v>0</v>
      </c>
      <c r="V37" s="69" t="s">
        <v>56</v>
      </c>
    </row>
    <row r="38" spans="1:22" x14ac:dyDescent="0.35">
      <c r="A38" s="5" t="s">
        <v>37</v>
      </c>
      <c r="B38" s="26">
        <v>430207.837</v>
      </c>
      <c r="C38" s="26">
        <v>408197.62199999997</v>
      </c>
      <c r="D38" s="26">
        <v>401770.19</v>
      </c>
      <c r="E38" s="26">
        <v>418082.587</v>
      </c>
      <c r="F38" s="26">
        <v>414042.96600000001</v>
      </c>
      <c r="G38" s="26">
        <v>367268.23100000003</v>
      </c>
      <c r="H38" s="26">
        <v>431765.62099999998</v>
      </c>
      <c r="I38" s="26">
        <v>399729.55499999999</v>
      </c>
      <c r="J38" s="26">
        <v>458561.43800000002</v>
      </c>
      <c r="K38" s="27">
        <v>466052.67599999998</v>
      </c>
      <c r="L38" s="26">
        <v>413036.15600000002</v>
      </c>
      <c r="M38" s="26">
        <v>415188.45899999997</v>
      </c>
      <c r="N38" s="26">
        <v>468568.70899999997</v>
      </c>
      <c r="O38" s="123">
        <v>470676.12099999998</v>
      </c>
      <c r="P38" s="63">
        <v>421029.99300000002</v>
      </c>
      <c r="R38" s="64">
        <f t="shared" si="3"/>
        <v>425611.8774</v>
      </c>
      <c r="S38" s="38">
        <f t="shared" si="4"/>
        <v>6384178.1610000003</v>
      </c>
      <c r="U38">
        <f t="shared" si="2"/>
        <v>0</v>
      </c>
      <c r="V38" s="69" t="s">
        <v>58</v>
      </c>
    </row>
    <row r="39" spans="1:22" x14ac:dyDescent="0.35">
      <c r="A39" s="5" t="s">
        <v>61</v>
      </c>
      <c r="B39" s="26">
        <v>492152.09399999998</v>
      </c>
      <c r="C39" s="26">
        <v>463363.22399999999</v>
      </c>
      <c r="D39" s="26">
        <v>434151.065</v>
      </c>
      <c r="E39" s="26">
        <v>469826.37699999998</v>
      </c>
      <c r="F39" s="26">
        <v>460716.25699999998</v>
      </c>
      <c r="G39" s="26">
        <v>399575.04200000002</v>
      </c>
      <c r="H39" s="26">
        <v>456208.59100000001</v>
      </c>
      <c r="I39" s="26">
        <v>400633.45199999999</v>
      </c>
      <c r="J39" s="26">
        <v>428479.46600000001</v>
      </c>
      <c r="K39" s="27">
        <v>464689.36099999998</v>
      </c>
      <c r="L39" s="26">
        <v>410096.14299999998</v>
      </c>
      <c r="M39" s="26">
        <v>430970.09</v>
      </c>
      <c r="N39" s="26">
        <v>418649.766</v>
      </c>
      <c r="O39" s="123">
        <v>437652.73300000001</v>
      </c>
      <c r="P39" s="63">
        <v>399781.18800000002</v>
      </c>
      <c r="R39" s="64">
        <f t="shared" si="3"/>
        <v>437796.32326666662</v>
      </c>
      <c r="S39" s="38">
        <f t="shared" si="4"/>
        <v>6566944.8489999995</v>
      </c>
      <c r="U39">
        <f t="shared" si="2"/>
        <v>0</v>
      </c>
      <c r="V39" s="69" t="s">
        <v>60</v>
      </c>
    </row>
    <row r="40" spans="1:22" x14ac:dyDescent="0.35">
      <c r="A40" s="5" t="s">
        <v>38</v>
      </c>
      <c r="B40" s="29">
        <v>436994.99099999998</v>
      </c>
      <c r="C40" s="29">
        <v>446524.179</v>
      </c>
      <c r="D40" s="29">
        <v>452995.30300000001</v>
      </c>
      <c r="E40" s="29">
        <v>510516.10499999998</v>
      </c>
      <c r="F40" s="29">
        <v>558352.68400000001</v>
      </c>
      <c r="G40" s="29">
        <v>597790.17099999997</v>
      </c>
      <c r="H40" s="29">
        <v>696896.06700000004</v>
      </c>
      <c r="I40" s="29">
        <v>879147.78099999996</v>
      </c>
      <c r="J40" s="29">
        <v>798207.83499999996</v>
      </c>
      <c r="K40" s="34">
        <v>749666.61100000003</v>
      </c>
      <c r="L40" s="26">
        <v>718800.71</v>
      </c>
      <c r="M40" s="26">
        <v>850492.21499999997</v>
      </c>
      <c r="N40" s="26">
        <v>1003255.71</v>
      </c>
      <c r="O40" s="123">
        <v>1122146.5290000001</v>
      </c>
      <c r="P40" s="63">
        <v>929994.63699999999</v>
      </c>
      <c r="R40" s="64">
        <f t="shared" si="3"/>
        <v>716785.43519999995</v>
      </c>
      <c r="S40" s="38">
        <f t="shared" si="4"/>
        <v>10751781.527999999</v>
      </c>
      <c r="U40">
        <f t="shared" si="2"/>
        <v>1</v>
      </c>
      <c r="V40" s="69" t="s">
        <v>62</v>
      </c>
    </row>
    <row r="41" spans="1:22" x14ac:dyDescent="0.35">
      <c r="A41" s="5" t="s">
        <v>43</v>
      </c>
      <c r="B41" s="26">
        <v>545968.94499999995</v>
      </c>
      <c r="C41" s="26">
        <v>518051.96100000001</v>
      </c>
      <c r="D41" s="26">
        <v>534647.26100000006</v>
      </c>
      <c r="E41" s="26">
        <v>540224.19400000002</v>
      </c>
      <c r="F41" s="26">
        <v>516074.24900000001</v>
      </c>
      <c r="G41" s="26">
        <v>457750.88900000002</v>
      </c>
      <c r="H41" s="26">
        <v>662604.03300000005</v>
      </c>
      <c r="I41" s="26">
        <v>563573.52300000004</v>
      </c>
      <c r="J41" s="26">
        <v>510122.95299999998</v>
      </c>
      <c r="K41" s="27">
        <v>509367.18</v>
      </c>
      <c r="L41" s="26">
        <v>441356.413</v>
      </c>
      <c r="M41" s="26">
        <v>519053.59600000002</v>
      </c>
      <c r="N41" s="26">
        <v>533692.10499999998</v>
      </c>
      <c r="O41" s="123">
        <v>538531.94700000004</v>
      </c>
      <c r="P41" s="63">
        <v>557315.68799999997</v>
      </c>
      <c r="R41" s="64">
        <f t="shared" si="3"/>
        <v>529888.99579999992</v>
      </c>
      <c r="S41" s="38">
        <f t="shared" si="4"/>
        <v>7948334.936999999</v>
      </c>
      <c r="U41">
        <f t="shared" si="2"/>
        <v>0</v>
      </c>
      <c r="V41" s="69" t="s">
        <v>63</v>
      </c>
    </row>
    <row r="42" spans="1:22" x14ac:dyDescent="0.35">
      <c r="A42" s="5" t="s">
        <v>39</v>
      </c>
      <c r="B42" s="33">
        <v>364404.386</v>
      </c>
      <c r="C42" s="33">
        <v>324305.45299999998</v>
      </c>
      <c r="D42" s="33">
        <v>319043.92700000003</v>
      </c>
      <c r="E42" s="33">
        <v>330034.46299999999</v>
      </c>
      <c r="F42" s="33">
        <v>335180.55599999998</v>
      </c>
      <c r="G42" s="33">
        <v>357306.77600000001</v>
      </c>
      <c r="H42" s="33">
        <v>372170.77100000001</v>
      </c>
      <c r="I42" s="33">
        <v>353396.94</v>
      </c>
      <c r="J42" s="33">
        <v>325306.34000000003</v>
      </c>
      <c r="K42" s="27">
        <v>380557.88</v>
      </c>
      <c r="L42" s="26">
        <v>346074.18</v>
      </c>
      <c r="M42" s="26">
        <v>378057.886</v>
      </c>
      <c r="N42" s="26">
        <v>322766.03700000001</v>
      </c>
      <c r="O42" s="123">
        <v>333609.06199999998</v>
      </c>
      <c r="P42" s="63">
        <v>284680.09299999999</v>
      </c>
      <c r="R42" s="64">
        <f t="shared" si="3"/>
        <v>341792.98333333334</v>
      </c>
      <c r="S42" s="38">
        <f t="shared" si="4"/>
        <v>5126894.75</v>
      </c>
      <c r="U42">
        <f t="shared" si="2"/>
        <v>0</v>
      </c>
      <c r="V42" s="69" t="s">
        <v>64</v>
      </c>
    </row>
    <row r="43" spans="1:22" x14ac:dyDescent="0.35">
      <c r="A43" s="5" t="s">
        <v>40</v>
      </c>
      <c r="B43" s="33">
        <v>147472.66200000001</v>
      </c>
      <c r="C43" s="33">
        <v>135222.43</v>
      </c>
      <c r="D43" s="33">
        <v>127280.52</v>
      </c>
      <c r="E43" s="33">
        <v>137460.94</v>
      </c>
      <c r="F43" s="33">
        <v>140867.64000000001</v>
      </c>
      <c r="G43" s="33">
        <v>147207.69</v>
      </c>
      <c r="H43" s="33">
        <v>169441.17</v>
      </c>
      <c r="I43" s="33">
        <v>170204.141</v>
      </c>
      <c r="J43" s="33">
        <v>148699.85399999999</v>
      </c>
      <c r="K43" s="27">
        <v>157211.29199999999</v>
      </c>
      <c r="L43" s="26">
        <v>154368.97200000001</v>
      </c>
      <c r="M43" s="26">
        <v>145469.17199999999</v>
      </c>
      <c r="N43" s="26">
        <v>159240.22</v>
      </c>
      <c r="O43" s="123">
        <v>175080.18400000001</v>
      </c>
      <c r="P43" s="63">
        <v>157617.09899999999</v>
      </c>
      <c r="R43" s="64">
        <f t="shared" si="3"/>
        <v>151522.93239999999</v>
      </c>
      <c r="S43" s="38">
        <f t="shared" si="4"/>
        <v>2272843.986</v>
      </c>
      <c r="U43">
        <f t="shared" si="2"/>
        <v>0</v>
      </c>
      <c r="V43" s="69" t="s">
        <v>65</v>
      </c>
    </row>
    <row r="44" spans="1:22" x14ac:dyDescent="0.35">
      <c r="A44" s="5" t="s">
        <v>34</v>
      </c>
      <c r="B44" s="26">
        <v>573940.74800000002</v>
      </c>
      <c r="C44" s="26">
        <v>529254.38100000005</v>
      </c>
      <c r="D44" s="26">
        <v>521375.68300000002</v>
      </c>
      <c r="E44" s="26">
        <v>551424.08900000004</v>
      </c>
      <c r="F44" s="26">
        <v>523423.60399999999</v>
      </c>
      <c r="G44" s="26">
        <v>482013.73100000003</v>
      </c>
      <c r="H44" s="26">
        <v>531279.63699999999</v>
      </c>
      <c r="I44" s="26">
        <v>506159.79399999999</v>
      </c>
      <c r="J44" s="26">
        <v>563977.55599999998</v>
      </c>
      <c r="K44" s="27">
        <v>586001.527</v>
      </c>
      <c r="L44" s="26">
        <v>498434.01799999998</v>
      </c>
      <c r="M44" s="26">
        <v>460253.7</v>
      </c>
      <c r="N44" s="26">
        <v>435782.1</v>
      </c>
      <c r="O44" s="123">
        <v>1284250.355</v>
      </c>
      <c r="P44" s="63">
        <v>621154.74100000004</v>
      </c>
      <c r="R44" s="64">
        <f t="shared" si="3"/>
        <v>577915.04426666675</v>
      </c>
      <c r="S44" s="38">
        <f t="shared" si="4"/>
        <v>8668725.6640000008</v>
      </c>
      <c r="U44">
        <f t="shared" si="2"/>
        <v>0</v>
      </c>
      <c r="V44" s="69" t="s">
        <v>66</v>
      </c>
    </row>
    <row r="45" spans="1:22" x14ac:dyDescent="0.35">
      <c r="A45" s="5" t="s">
        <v>41</v>
      </c>
      <c r="B45" s="33">
        <v>3421450.27</v>
      </c>
      <c r="C45" s="33">
        <v>3402073.7960000001</v>
      </c>
      <c r="D45" s="33">
        <v>3275794.8480000002</v>
      </c>
      <c r="E45" s="33">
        <v>3376805.44</v>
      </c>
      <c r="F45" s="33">
        <v>3797094.8870000001</v>
      </c>
      <c r="G45" s="33">
        <v>4082324.4380000001</v>
      </c>
      <c r="H45" s="33">
        <v>4823789.7029999997</v>
      </c>
      <c r="I45" s="33">
        <v>4696162.5269999998</v>
      </c>
      <c r="J45" s="33">
        <v>4690378.9620000003</v>
      </c>
      <c r="K45" s="27">
        <v>4603901.2489999998</v>
      </c>
      <c r="L45" s="26">
        <v>3485365.3829999999</v>
      </c>
      <c r="M45" s="26">
        <v>4159489.6009999998</v>
      </c>
      <c r="N45" s="26">
        <v>4566802.5970000001</v>
      </c>
      <c r="O45" s="123">
        <v>4548594.8020000001</v>
      </c>
      <c r="P45" s="63">
        <v>3835129.8489999999</v>
      </c>
      <c r="R45" s="64">
        <f t="shared" si="3"/>
        <v>4051010.5568000004</v>
      </c>
      <c r="S45" s="38">
        <f t="shared" si="4"/>
        <v>60765158.352000006</v>
      </c>
      <c r="U45">
        <f t="shared" si="2"/>
        <v>1</v>
      </c>
      <c r="V45" s="69" t="s">
        <v>68</v>
      </c>
    </row>
    <row r="46" spans="1:22" x14ac:dyDescent="0.35">
      <c r="A46" s="5" t="s">
        <v>31</v>
      </c>
      <c r="B46" s="26">
        <v>531970.99800000002</v>
      </c>
      <c r="C46" s="26">
        <v>530382.80299999996</v>
      </c>
      <c r="D46" s="26">
        <v>487336.44400000002</v>
      </c>
      <c r="E46" s="26">
        <v>498128.97399999999</v>
      </c>
      <c r="F46" s="26">
        <v>488358.03899999999</v>
      </c>
      <c r="G46" s="26">
        <v>473885.549</v>
      </c>
      <c r="H46" s="26">
        <v>523144.85700000002</v>
      </c>
      <c r="I46" s="26">
        <v>556942.55099999998</v>
      </c>
      <c r="J46" s="26">
        <v>610989.24199999997</v>
      </c>
      <c r="K46" s="27">
        <v>647936.55299999996</v>
      </c>
      <c r="L46" s="26">
        <v>639420.27300000004</v>
      </c>
      <c r="M46" s="26">
        <v>659642.20900000003</v>
      </c>
      <c r="N46" s="26">
        <v>740170.54799999995</v>
      </c>
      <c r="O46" s="123">
        <v>769619.62199999997</v>
      </c>
      <c r="P46" s="63">
        <v>647203.65099999995</v>
      </c>
      <c r="R46" s="64">
        <f t="shared" si="3"/>
        <v>587008.82086666662</v>
      </c>
      <c r="S46" s="38">
        <f t="shared" si="4"/>
        <v>8805132.3129999992</v>
      </c>
      <c r="U46">
        <f t="shared" si="2"/>
        <v>0</v>
      </c>
      <c r="V46" s="69" t="s">
        <v>69</v>
      </c>
    </row>
    <row r="47" spans="1:22" x14ac:dyDescent="0.35">
      <c r="A47" s="5" t="s">
        <v>42</v>
      </c>
      <c r="B47" s="26">
        <v>603292.05099999998</v>
      </c>
      <c r="C47" s="26">
        <v>497503.92599999998</v>
      </c>
      <c r="D47" s="26">
        <v>563785.18599999999</v>
      </c>
      <c r="E47" s="26">
        <v>541759.71</v>
      </c>
      <c r="F47" s="26">
        <v>493086.14</v>
      </c>
      <c r="G47" s="26">
        <v>528712.09</v>
      </c>
      <c r="H47" s="26">
        <v>579024.37899999996</v>
      </c>
      <c r="I47" s="26">
        <v>679176.1</v>
      </c>
      <c r="J47" s="26">
        <v>700258.24800000002</v>
      </c>
      <c r="K47" s="27">
        <v>683676.51599999995</v>
      </c>
      <c r="L47" s="26">
        <v>659628.77</v>
      </c>
      <c r="M47" s="26">
        <v>695379.50199999998</v>
      </c>
      <c r="N47" s="26">
        <v>769819.95</v>
      </c>
      <c r="O47" s="123">
        <v>814409.147</v>
      </c>
      <c r="P47" s="63">
        <v>688337.07400000002</v>
      </c>
      <c r="R47" s="64">
        <f t="shared" si="3"/>
        <v>633189.91926666675</v>
      </c>
      <c r="S47" s="38">
        <f t="shared" si="4"/>
        <v>9497848.7890000008</v>
      </c>
      <c r="U47">
        <f t="shared" si="2"/>
        <v>0</v>
      </c>
      <c r="V47" s="69" t="s">
        <v>70</v>
      </c>
    </row>
    <row r="48" spans="1:22" x14ac:dyDescent="0.35">
      <c r="A48" s="5" t="s">
        <v>45</v>
      </c>
      <c r="B48" s="33">
        <v>936040.43799999997</v>
      </c>
      <c r="C48" s="33">
        <v>908498.87300000002</v>
      </c>
      <c r="D48" s="33">
        <v>918309.81599999999</v>
      </c>
      <c r="E48" s="33">
        <v>921270.56</v>
      </c>
      <c r="F48" s="33">
        <v>845002.9</v>
      </c>
      <c r="G48" s="33">
        <v>880493.81</v>
      </c>
      <c r="H48" s="33">
        <v>956264.76500000001</v>
      </c>
      <c r="I48" s="33">
        <v>1066456.04</v>
      </c>
      <c r="J48" s="33">
        <v>1115656.8559999999</v>
      </c>
      <c r="K48" s="27">
        <v>1128353.7109999999</v>
      </c>
      <c r="L48" s="26">
        <v>1068286.442</v>
      </c>
      <c r="M48" s="26">
        <v>1146814.189</v>
      </c>
      <c r="N48" s="26">
        <v>1231837.902</v>
      </c>
      <c r="O48" s="123">
        <v>1282079.8959999999</v>
      </c>
      <c r="P48" s="63">
        <v>1076118.429</v>
      </c>
      <c r="R48" s="64">
        <f t="shared" si="3"/>
        <v>1032098.9751333332</v>
      </c>
      <c r="S48" s="38">
        <f t="shared" si="4"/>
        <v>15481484.626999998</v>
      </c>
      <c r="U48">
        <f t="shared" si="2"/>
        <v>0</v>
      </c>
    </row>
    <row r="49" spans="1:21" x14ac:dyDescent="0.35">
      <c r="A49" s="5" t="s">
        <v>67</v>
      </c>
      <c r="B49" s="26">
        <v>675583.174</v>
      </c>
      <c r="C49" s="26">
        <v>686021.53</v>
      </c>
      <c r="D49" s="26">
        <v>682177.46</v>
      </c>
      <c r="E49" s="26">
        <v>700109.43</v>
      </c>
      <c r="F49" s="26">
        <v>657310.1</v>
      </c>
      <c r="G49" s="26">
        <v>618254.44999999995</v>
      </c>
      <c r="H49" s="26">
        <v>685204.83600000001</v>
      </c>
      <c r="I49" s="26">
        <v>637953.43099999998</v>
      </c>
      <c r="J49" s="26">
        <v>721935.66599999997</v>
      </c>
      <c r="K49" s="27">
        <v>714661.07400000002</v>
      </c>
      <c r="L49" s="26">
        <v>515960.946</v>
      </c>
      <c r="M49" s="26">
        <v>528335.674</v>
      </c>
      <c r="N49" s="26">
        <v>577905.89500000002</v>
      </c>
      <c r="O49" s="123">
        <v>626738.74100000004</v>
      </c>
      <c r="P49" s="63">
        <v>488300.38900000002</v>
      </c>
      <c r="R49" s="64">
        <f t="shared" si="3"/>
        <v>634430.18640000012</v>
      </c>
      <c r="S49" s="38">
        <f t="shared" si="4"/>
        <v>9516452.796000002</v>
      </c>
      <c r="U49">
        <f t="shared" si="2"/>
        <v>0</v>
      </c>
    </row>
    <row r="50" spans="1:21" x14ac:dyDescent="0.35">
      <c r="A50" s="5" t="s">
        <v>47</v>
      </c>
      <c r="B50" s="33">
        <v>1027261.428</v>
      </c>
      <c r="C50" s="33">
        <v>1013340.453</v>
      </c>
      <c r="D50" s="33">
        <v>1036822.789</v>
      </c>
      <c r="E50" s="33">
        <v>1060830.3740000001</v>
      </c>
      <c r="F50" s="33">
        <v>1036476.769</v>
      </c>
      <c r="G50" s="33">
        <v>1029695.228</v>
      </c>
      <c r="H50" s="33">
        <v>1038606.299</v>
      </c>
      <c r="I50" s="33">
        <v>1098138.379</v>
      </c>
      <c r="J50" s="33">
        <v>1231036.243</v>
      </c>
      <c r="K50" s="34">
        <v>1228080.453</v>
      </c>
      <c r="L50" s="26">
        <v>1148016.67</v>
      </c>
      <c r="M50" s="26">
        <v>1349906.2439999999</v>
      </c>
      <c r="N50" s="26">
        <v>1412866.013</v>
      </c>
      <c r="O50" s="123">
        <v>1345185.7180000001</v>
      </c>
      <c r="P50" s="63">
        <v>1222901.1299999999</v>
      </c>
      <c r="R50" s="64">
        <f t="shared" si="3"/>
        <v>1151944.2793333335</v>
      </c>
      <c r="S50" s="38">
        <f t="shared" si="4"/>
        <v>17279164.190000001</v>
      </c>
      <c r="U50">
        <f t="shared" si="2"/>
        <v>1</v>
      </c>
    </row>
    <row r="51" spans="1:21" x14ac:dyDescent="0.35">
      <c r="A51" s="5" t="s">
        <v>23</v>
      </c>
      <c r="B51" s="26">
        <v>844244.75100000005</v>
      </c>
      <c r="C51" s="26">
        <v>804901.82299999997</v>
      </c>
      <c r="D51" s="26">
        <v>770190.20700000005</v>
      </c>
      <c r="E51" s="26">
        <v>726209.81599999999</v>
      </c>
      <c r="F51" s="26">
        <v>773898.55200000003</v>
      </c>
      <c r="G51" s="26">
        <v>733790.37199999997</v>
      </c>
      <c r="H51" s="26">
        <v>861792.90099999995</v>
      </c>
      <c r="I51" s="26">
        <v>690224.31499999994</v>
      </c>
      <c r="J51" s="26">
        <v>714605.08200000005</v>
      </c>
      <c r="K51" s="27">
        <v>711961.37600000005</v>
      </c>
      <c r="L51" s="26">
        <v>628650.65300000005</v>
      </c>
      <c r="M51" s="26">
        <v>621146.82799999998</v>
      </c>
      <c r="N51" s="26">
        <v>617651.27300000004</v>
      </c>
      <c r="O51" s="123">
        <v>626933.61499999999</v>
      </c>
      <c r="P51" s="63">
        <v>621913.52899999998</v>
      </c>
      <c r="R51" s="64">
        <f t="shared" si="3"/>
        <v>716541.00620000006</v>
      </c>
      <c r="S51" s="38">
        <f t="shared" si="4"/>
        <v>10748115.093</v>
      </c>
      <c r="U51">
        <f t="shared" si="2"/>
        <v>0</v>
      </c>
    </row>
    <row r="52" spans="1:21" x14ac:dyDescent="0.35">
      <c r="A52" s="5" t="s">
        <v>51</v>
      </c>
      <c r="B52" s="33">
        <v>146851.26</v>
      </c>
      <c r="C52" s="33">
        <v>160078.45000000001</v>
      </c>
      <c r="D52" s="33">
        <v>135721.29500000001</v>
      </c>
      <c r="E52" s="33">
        <v>174038.78</v>
      </c>
      <c r="F52" s="33">
        <v>220937.46</v>
      </c>
      <c r="G52" s="33">
        <v>270508.565</v>
      </c>
      <c r="H52" s="33">
        <v>460033.48300000001</v>
      </c>
      <c r="I52" s="33">
        <v>511153.09100000001</v>
      </c>
      <c r="J52" s="33">
        <v>424265.35399999999</v>
      </c>
      <c r="K52" s="27">
        <v>347815.88799999998</v>
      </c>
      <c r="L52" s="26">
        <v>335945.82799999998</v>
      </c>
      <c r="M52" s="26">
        <v>474119.88799999998</v>
      </c>
      <c r="N52" s="26">
        <v>484851.92800000001</v>
      </c>
      <c r="O52" s="123">
        <v>399895.46100000001</v>
      </c>
      <c r="P52" s="63">
        <v>198372.62100000001</v>
      </c>
      <c r="R52" s="64">
        <f t="shared" si="3"/>
        <v>316305.95679999999</v>
      </c>
      <c r="S52" s="38">
        <f t="shared" si="4"/>
        <v>4744589.352</v>
      </c>
      <c r="U52">
        <f t="shared" si="2"/>
        <v>0</v>
      </c>
    </row>
    <row r="53" spans="1:21" x14ac:dyDescent="0.35">
      <c r="A53" s="5" t="s">
        <v>52</v>
      </c>
      <c r="B53" s="29">
        <v>821410.38</v>
      </c>
      <c r="C53" s="29">
        <v>732512.81799999997</v>
      </c>
      <c r="D53" s="29">
        <v>734439.54599999997</v>
      </c>
      <c r="E53" s="29">
        <v>743459.01</v>
      </c>
      <c r="F53" s="29">
        <v>851418.98800000001</v>
      </c>
      <c r="G53" s="29">
        <v>906934.451</v>
      </c>
      <c r="H53" s="29">
        <v>1090035.3840000001</v>
      </c>
      <c r="I53" s="29">
        <v>1263737.7050000001</v>
      </c>
      <c r="J53" s="29">
        <v>1301577.4620000001</v>
      </c>
      <c r="K53" s="34">
        <v>1328845.727</v>
      </c>
      <c r="L53" s="26">
        <v>1271638.4350000001</v>
      </c>
      <c r="M53" s="26">
        <v>1743468.057</v>
      </c>
      <c r="N53" s="26">
        <v>1966956.095</v>
      </c>
      <c r="O53" s="123">
        <v>1884670.827</v>
      </c>
      <c r="P53" s="63">
        <v>1623934.6259999999</v>
      </c>
      <c r="R53" s="64">
        <f t="shared" si="3"/>
        <v>1217669.3007333332</v>
      </c>
      <c r="S53" s="38">
        <f t="shared" si="4"/>
        <v>18265039.511</v>
      </c>
      <c r="U53">
        <f t="shared" si="2"/>
        <v>1</v>
      </c>
    </row>
    <row r="54" spans="1:21" x14ac:dyDescent="0.35">
      <c r="A54" s="5" t="s">
        <v>54</v>
      </c>
      <c r="B54" s="26">
        <v>410905.62199999997</v>
      </c>
      <c r="C54" s="26">
        <v>342361.41</v>
      </c>
      <c r="D54" s="26">
        <v>357283.087</v>
      </c>
      <c r="E54" s="26">
        <v>363107.04700000002</v>
      </c>
      <c r="F54" s="26">
        <v>336110.24300000002</v>
      </c>
      <c r="G54" s="26">
        <v>342253.70600000001</v>
      </c>
      <c r="H54" s="26">
        <v>358778.71399999998</v>
      </c>
      <c r="I54" s="26">
        <v>370019.02600000001</v>
      </c>
      <c r="J54" s="26">
        <v>355526.39899999998</v>
      </c>
      <c r="K54" s="27">
        <v>397236.00799999997</v>
      </c>
      <c r="L54" s="26">
        <v>381147.73200000002</v>
      </c>
      <c r="M54" s="26">
        <v>363772.022</v>
      </c>
      <c r="N54" s="26">
        <v>387393.68800000002</v>
      </c>
      <c r="O54" s="123">
        <v>416468.54399999999</v>
      </c>
      <c r="P54" s="63">
        <v>411063.67800000001</v>
      </c>
      <c r="R54" s="64">
        <f t="shared" si="3"/>
        <v>372895.12840000005</v>
      </c>
      <c r="S54" s="38">
        <f t="shared" si="4"/>
        <v>5593426.9260000009</v>
      </c>
      <c r="U54">
        <f t="shared" si="2"/>
        <v>0</v>
      </c>
    </row>
    <row r="55" spans="1:21" x14ac:dyDescent="0.35">
      <c r="A55" s="5" t="s">
        <v>4</v>
      </c>
      <c r="B55" s="29">
        <v>861809.65</v>
      </c>
      <c r="C55" s="29">
        <v>804880.1</v>
      </c>
      <c r="D55" s="29">
        <v>770991.12600000005</v>
      </c>
      <c r="E55" s="29">
        <v>746175.91</v>
      </c>
      <c r="F55" s="29">
        <v>746675.3</v>
      </c>
      <c r="G55" s="29">
        <v>636590.90500000003</v>
      </c>
      <c r="H55" s="29">
        <v>774132.79200000002</v>
      </c>
      <c r="I55" s="29">
        <v>725236.48699999996</v>
      </c>
      <c r="J55" s="29">
        <v>718353.94</v>
      </c>
      <c r="K55" s="31">
        <v>764272.973</v>
      </c>
      <c r="L55" s="26">
        <v>753999.73199999996</v>
      </c>
      <c r="M55" s="26">
        <v>801178.48300000001</v>
      </c>
      <c r="N55" s="26">
        <v>778058.52500000002</v>
      </c>
      <c r="O55" s="123">
        <v>789336.51</v>
      </c>
      <c r="P55" s="63">
        <v>769890.63399999996</v>
      </c>
      <c r="R55" s="64">
        <f t="shared" si="3"/>
        <v>762772.20446666679</v>
      </c>
      <c r="S55" s="38">
        <f t="shared" si="4"/>
        <v>11441583.067000002</v>
      </c>
      <c r="U55">
        <f t="shared" si="2"/>
        <v>0</v>
      </c>
    </row>
    <row r="56" spans="1:21" x14ac:dyDescent="0.35">
      <c r="A56" s="5" t="s">
        <v>55</v>
      </c>
      <c r="B56" s="26">
        <v>168384.41</v>
      </c>
      <c r="C56" s="26">
        <v>158515.04</v>
      </c>
      <c r="D56" s="26">
        <v>150774.92000000001</v>
      </c>
      <c r="E56" s="26">
        <v>139627.10999999999</v>
      </c>
      <c r="F56" s="26">
        <v>142472.45000000001</v>
      </c>
      <c r="G56" s="26">
        <v>146982.47</v>
      </c>
      <c r="H56" s="26">
        <v>157519.576</v>
      </c>
      <c r="I56" s="26">
        <v>154983.53</v>
      </c>
      <c r="J56" s="26">
        <v>139052.49799999999</v>
      </c>
      <c r="K56" s="27">
        <v>142593.182</v>
      </c>
      <c r="L56" s="26">
        <v>134265.402</v>
      </c>
      <c r="M56" s="26">
        <v>134740.70199999999</v>
      </c>
      <c r="N56" s="26">
        <v>142173.85500000001</v>
      </c>
      <c r="O56" s="123">
        <v>131040.41899999999</v>
      </c>
      <c r="P56" s="63">
        <v>138951.769</v>
      </c>
      <c r="R56" s="64">
        <f t="shared" si="3"/>
        <v>145471.82219999997</v>
      </c>
      <c r="S56" s="38">
        <f t="shared" si="4"/>
        <v>2182077.3329999996</v>
      </c>
      <c r="U56">
        <f t="shared" si="2"/>
        <v>0</v>
      </c>
    </row>
    <row r="57" spans="1:21" x14ac:dyDescent="0.35">
      <c r="A57" s="5" t="s">
        <v>56</v>
      </c>
      <c r="B57" s="26">
        <v>767419.76699999999</v>
      </c>
      <c r="C57" s="26">
        <v>650462.11199999996</v>
      </c>
      <c r="D57" s="26">
        <v>674612.90800000005</v>
      </c>
      <c r="E57" s="26">
        <v>654208.55599999998</v>
      </c>
      <c r="F57" s="26">
        <v>665352.58100000001</v>
      </c>
      <c r="G57" s="26">
        <v>653575.75199999998</v>
      </c>
      <c r="H57" s="26">
        <v>725894.65</v>
      </c>
      <c r="I57" s="26">
        <v>733553.08700000006</v>
      </c>
      <c r="J57" s="26">
        <v>762247.16500000004</v>
      </c>
      <c r="K57" s="27">
        <v>754056.3</v>
      </c>
      <c r="L57" s="26">
        <v>666842.86699999997</v>
      </c>
      <c r="M57" s="26">
        <v>648708.63600000006</v>
      </c>
      <c r="N57" s="26">
        <v>667708.82400000002</v>
      </c>
      <c r="O57" s="123">
        <v>664362.73800000001</v>
      </c>
      <c r="P57" s="63">
        <v>514883.391</v>
      </c>
      <c r="R57" s="64">
        <f t="shared" si="3"/>
        <v>680259.28893333324</v>
      </c>
      <c r="S57" s="38">
        <f t="shared" si="4"/>
        <v>10203889.333999999</v>
      </c>
      <c r="U57">
        <f t="shared" si="2"/>
        <v>0</v>
      </c>
    </row>
    <row r="58" spans="1:21" x14ac:dyDescent="0.35">
      <c r="A58" s="5" t="s">
        <v>58</v>
      </c>
      <c r="B58" s="26">
        <v>182103.34599999999</v>
      </c>
      <c r="C58" s="26">
        <v>183047.78</v>
      </c>
      <c r="D58" s="26">
        <v>182123.36</v>
      </c>
      <c r="E58" s="26">
        <v>185712.15</v>
      </c>
      <c r="F58" s="26">
        <v>205005.88</v>
      </c>
      <c r="G58" s="26">
        <v>196397.53</v>
      </c>
      <c r="H58" s="26">
        <v>291378.54700000002</v>
      </c>
      <c r="I58" s="26">
        <v>319463.36499999999</v>
      </c>
      <c r="J58" s="26">
        <v>224387.13699999999</v>
      </c>
      <c r="K58" s="27">
        <v>240861.87</v>
      </c>
      <c r="L58" s="26">
        <v>237994.31</v>
      </c>
      <c r="M58" s="26">
        <v>259512.459</v>
      </c>
      <c r="N58" s="26">
        <v>286489.71399999998</v>
      </c>
      <c r="O58" s="123">
        <v>271065.451</v>
      </c>
      <c r="P58" s="63">
        <v>210139.122</v>
      </c>
      <c r="R58" s="64">
        <f t="shared" si="3"/>
        <v>231712.13473333334</v>
      </c>
      <c r="S58" s="38">
        <f t="shared" si="4"/>
        <v>3475682.0210000002</v>
      </c>
      <c r="U58">
        <f t="shared" si="2"/>
        <v>0</v>
      </c>
    </row>
    <row r="59" spans="1:21" x14ac:dyDescent="0.35">
      <c r="A59" s="5" t="s">
        <v>24</v>
      </c>
      <c r="B59" s="33">
        <v>1086229.902</v>
      </c>
      <c r="C59" s="33">
        <v>1008013.84</v>
      </c>
      <c r="D59" s="33">
        <v>1007088.666</v>
      </c>
      <c r="E59" s="33">
        <v>1070693.9269999999</v>
      </c>
      <c r="F59" s="33">
        <v>1033001.84</v>
      </c>
      <c r="G59" s="33">
        <v>950400.60699999996</v>
      </c>
      <c r="H59" s="33">
        <v>995175.35900000005</v>
      </c>
      <c r="I59" s="33">
        <v>918296.777</v>
      </c>
      <c r="J59" s="33">
        <v>1076462.794</v>
      </c>
      <c r="K59" s="27">
        <v>1071042.7180000001</v>
      </c>
      <c r="L59" s="26">
        <v>892414.64399999997</v>
      </c>
      <c r="M59" s="26">
        <v>908996.19799999997</v>
      </c>
      <c r="N59" s="26">
        <v>905016.98499999999</v>
      </c>
      <c r="O59" s="123">
        <v>916566</v>
      </c>
      <c r="P59" s="63">
        <v>860265.63899999997</v>
      </c>
      <c r="R59" s="64">
        <f t="shared" si="3"/>
        <v>979977.72639999993</v>
      </c>
      <c r="S59" s="38">
        <f t="shared" si="4"/>
        <v>14699665.896</v>
      </c>
      <c r="U59">
        <f t="shared" si="2"/>
        <v>0</v>
      </c>
    </row>
    <row r="60" spans="1:21" x14ac:dyDescent="0.35">
      <c r="A60" s="5" t="s">
        <v>60</v>
      </c>
      <c r="B60" s="26">
        <v>603640.79</v>
      </c>
      <c r="C60" s="26">
        <v>603840.38300000003</v>
      </c>
      <c r="D60" s="26">
        <v>476987.79599999997</v>
      </c>
      <c r="E60" s="26">
        <v>477876.772</v>
      </c>
      <c r="F60" s="26">
        <v>493996.05</v>
      </c>
      <c r="G60" s="26">
        <v>482019.62</v>
      </c>
      <c r="H60" s="26">
        <v>517141.96399999998</v>
      </c>
      <c r="I60" s="26">
        <v>516018.69199999998</v>
      </c>
      <c r="J60" s="26">
        <v>590530.56799999997</v>
      </c>
      <c r="K60" s="27">
        <v>606979.02300000004</v>
      </c>
      <c r="L60" s="26">
        <v>587329.13399999996</v>
      </c>
      <c r="M60" s="26">
        <v>625872.53</v>
      </c>
      <c r="N60" s="26">
        <v>714110.91500000004</v>
      </c>
      <c r="O60" s="123">
        <v>782446.01599999995</v>
      </c>
      <c r="P60" s="63">
        <v>633221.272</v>
      </c>
      <c r="R60" s="64">
        <f t="shared" si="3"/>
        <v>580800.76833333331</v>
      </c>
      <c r="S60" s="38">
        <f t="shared" si="4"/>
        <v>8712011.5250000004</v>
      </c>
      <c r="U60">
        <f t="shared" si="2"/>
        <v>0</v>
      </c>
    </row>
    <row r="61" spans="1:21" x14ac:dyDescent="0.35">
      <c r="A61" s="5" t="s">
        <v>62</v>
      </c>
      <c r="B61" s="26">
        <v>3917424.4309999999</v>
      </c>
      <c r="C61" s="26">
        <v>3783487.088</v>
      </c>
      <c r="D61" s="26">
        <v>3743313.824</v>
      </c>
      <c r="E61" s="26">
        <v>3322232.307</v>
      </c>
      <c r="F61" s="26">
        <v>3259000.2760000001</v>
      </c>
      <c r="G61" s="26">
        <v>3113508.27</v>
      </c>
      <c r="H61" s="26">
        <v>3239767.9840000002</v>
      </c>
      <c r="I61" s="26">
        <v>3194612.736</v>
      </c>
      <c r="J61" s="26">
        <v>3264399.11</v>
      </c>
      <c r="K61" s="35">
        <v>3369086.128</v>
      </c>
      <c r="L61" s="26">
        <v>2444748.4619999998</v>
      </c>
      <c r="M61" s="26">
        <v>2554537.5830000001</v>
      </c>
      <c r="N61" s="26">
        <v>2622816.6430000002</v>
      </c>
      <c r="O61" s="123">
        <v>2657940.38</v>
      </c>
      <c r="P61" s="63">
        <v>2426540.335</v>
      </c>
      <c r="R61" s="64">
        <f t="shared" si="3"/>
        <v>3127561.0371333333</v>
      </c>
      <c r="S61" s="38">
        <f t="shared" si="4"/>
        <v>46913415.556999996</v>
      </c>
      <c r="U61">
        <f t="shared" si="2"/>
        <v>0</v>
      </c>
    </row>
    <row r="62" spans="1:21" x14ac:dyDescent="0.35">
      <c r="A62" s="5" t="s">
        <v>63</v>
      </c>
      <c r="B62" s="33">
        <v>99870.68</v>
      </c>
      <c r="C62" s="33">
        <v>96862.264999999999</v>
      </c>
      <c r="D62" s="33">
        <v>88915.434999999998</v>
      </c>
      <c r="E62" s="33">
        <v>81874.78</v>
      </c>
      <c r="F62" s="33">
        <v>78300.509999999995</v>
      </c>
      <c r="G62" s="33">
        <v>65974.8</v>
      </c>
      <c r="H62" s="33">
        <v>74242.831999999995</v>
      </c>
      <c r="I62" s="33">
        <v>84652.748999999996</v>
      </c>
      <c r="J62" s="33">
        <v>79508.153000000006</v>
      </c>
      <c r="K62" s="27">
        <v>79456.489000000001</v>
      </c>
      <c r="L62" s="26">
        <v>77315.084000000003</v>
      </c>
      <c r="M62" s="26">
        <v>78253.653999999995</v>
      </c>
      <c r="N62" s="26">
        <v>90167.827999999994</v>
      </c>
      <c r="O62" s="123">
        <v>81838.743000000002</v>
      </c>
      <c r="P62" s="63">
        <v>64608.614999999998</v>
      </c>
      <c r="R62" s="64">
        <f t="shared" si="3"/>
        <v>81456.174466666678</v>
      </c>
      <c r="S62" s="38">
        <f t="shared" si="4"/>
        <v>1221842.6170000001</v>
      </c>
      <c r="U62">
        <f t="shared" si="2"/>
        <v>1</v>
      </c>
    </row>
    <row r="63" spans="1:21" x14ac:dyDescent="0.35">
      <c r="A63" s="5" t="s">
        <v>64</v>
      </c>
      <c r="B63" s="26">
        <v>539977.05000000005</v>
      </c>
      <c r="C63" s="26">
        <v>520369.88099999999</v>
      </c>
      <c r="D63" s="26">
        <v>524806.83299999998</v>
      </c>
      <c r="E63" s="26">
        <v>534775.09199999995</v>
      </c>
      <c r="F63" s="26">
        <v>549486.42799999996</v>
      </c>
      <c r="G63" s="26">
        <v>528550.42099999997</v>
      </c>
      <c r="H63" s="26">
        <v>577744.21799999999</v>
      </c>
      <c r="I63" s="26">
        <v>574733.20600000001</v>
      </c>
      <c r="J63" s="26">
        <v>555790.15</v>
      </c>
      <c r="K63" s="27">
        <v>623076.67099999997</v>
      </c>
      <c r="L63" s="26">
        <v>526518.48899999994</v>
      </c>
      <c r="M63" s="26">
        <v>507238.34</v>
      </c>
      <c r="N63" s="26">
        <v>549639.67000000004</v>
      </c>
      <c r="O63" s="123">
        <v>563269.67599999998</v>
      </c>
      <c r="P63" s="63">
        <v>501644.20799999998</v>
      </c>
      <c r="R63" s="64">
        <f t="shared" si="3"/>
        <v>545174.68886666663</v>
      </c>
      <c r="S63" s="38">
        <f t="shared" si="4"/>
        <v>8177620.3329999996</v>
      </c>
      <c r="U63">
        <f t="shared" si="2"/>
        <v>0</v>
      </c>
    </row>
    <row r="64" spans="1:21" x14ac:dyDescent="0.35">
      <c r="A64" s="5" t="s">
        <v>110</v>
      </c>
      <c r="B64" s="26">
        <v>1240629.679</v>
      </c>
      <c r="C64" s="26">
        <v>961371.51100000006</v>
      </c>
      <c r="D64" s="26">
        <v>1111815.77</v>
      </c>
      <c r="E64" s="26">
        <v>1142725.382</v>
      </c>
      <c r="F64" s="26">
        <v>1074916.777</v>
      </c>
      <c r="G64" s="26">
        <v>1114601.656</v>
      </c>
      <c r="H64" s="26">
        <v>1322905.666</v>
      </c>
      <c r="I64" s="26">
        <v>1292505.983</v>
      </c>
      <c r="J64" s="26">
        <v>1029649.654</v>
      </c>
      <c r="K64" s="2">
        <v>1349955.3759999999</v>
      </c>
      <c r="L64" s="26">
        <v>1340225.7039999999</v>
      </c>
      <c r="M64" s="26">
        <v>1470618.3770000001</v>
      </c>
      <c r="N64" s="26">
        <v>1612970.3910000001</v>
      </c>
      <c r="O64" s="123">
        <v>1716004.44</v>
      </c>
      <c r="P64" s="63">
        <v>1513709.365</v>
      </c>
      <c r="R64" s="64">
        <f t="shared" si="3"/>
        <v>1286307.0487333334</v>
      </c>
      <c r="S64" s="38">
        <f t="shared" si="4"/>
        <v>19294605.730999999</v>
      </c>
      <c r="U64">
        <f t="shared" si="2"/>
        <v>0</v>
      </c>
    </row>
    <row r="65" spans="1:21" x14ac:dyDescent="0.35">
      <c r="A65" s="5" t="s">
        <v>50</v>
      </c>
      <c r="B65" s="33">
        <v>2246682.0759999999</v>
      </c>
      <c r="C65" s="33">
        <v>2188583.9870000002</v>
      </c>
      <c r="D65" s="33">
        <v>2172119.5550000002</v>
      </c>
      <c r="E65" s="33">
        <v>2254851.5389999999</v>
      </c>
      <c r="F65" s="33">
        <v>2181731.2710000002</v>
      </c>
      <c r="G65" s="33">
        <v>2164973.9210000001</v>
      </c>
      <c r="H65" s="33">
        <v>2327614.2259999998</v>
      </c>
      <c r="I65" s="33">
        <v>2165441.98</v>
      </c>
      <c r="J65" s="33">
        <v>2282872.1839999999</v>
      </c>
      <c r="K65" s="27">
        <v>2281939.773</v>
      </c>
      <c r="L65" s="26">
        <v>1432980.3470000001</v>
      </c>
      <c r="M65" s="26">
        <v>1513355.4310000001</v>
      </c>
      <c r="N65" s="26">
        <v>1497401.2790000001</v>
      </c>
      <c r="O65" s="123">
        <v>1570319.4890000001</v>
      </c>
      <c r="P65" s="63">
        <v>1504152.3219999999</v>
      </c>
      <c r="R65" s="64">
        <f t="shared" si="3"/>
        <v>1985667.9586666669</v>
      </c>
      <c r="S65" s="38">
        <f t="shared" si="4"/>
        <v>29785019.380000003</v>
      </c>
      <c r="U65">
        <f t="shared" si="2"/>
        <v>0</v>
      </c>
    </row>
    <row r="66" spans="1:21" x14ac:dyDescent="0.35">
      <c r="A66" s="5" t="s">
        <v>65</v>
      </c>
      <c r="B66" s="26">
        <v>2170497.8509999998</v>
      </c>
      <c r="C66" s="26">
        <v>2465290.233</v>
      </c>
      <c r="D66" s="26">
        <v>2519050.5589999999</v>
      </c>
      <c r="E66" s="26">
        <v>2583081.2009999999</v>
      </c>
      <c r="F66" s="26">
        <v>2477788.9730000002</v>
      </c>
      <c r="G66" s="26">
        <v>2511736.3909999998</v>
      </c>
      <c r="H66" s="26">
        <v>2650007.1379999998</v>
      </c>
      <c r="I66" s="26">
        <v>2722013.5630000001</v>
      </c>
      <c r="J66" s="26">
        <v>2676179.8909999998</v>
      </c>
      <c r="K66" s="27">
        <v>2710508.7439999999</v>
      </c>
      <c r="L66" s="26">
        <v>1815814.811</v>
      </c>
      <c r="M66" s="26">
        <v>1837795.8540000001</v>
      </c>
      <c r="N66" s="26">
        <v>1880942.469</v>
      </c>
      <c r="O66" s="123">
        <v>1909473.666</v>
      </c>
      <c r="P66" s="63">
        <v>1751916.1640000001</v>
      </c>
      <c r="R66" s="64">
        <f t="shared" ref="R66:R71" si="5">AVERAGE(B66:P66)</f>
        <v>2312139.8338666661</v>
      </c>
      <c r="S66" s="38">
        <f t="shared" ref="S66:S71" si="6">SUM(B66:P66)</f>
        <v>34682097.507999994</v>
      </c>
      <c r="U66">
        <f t="shared" si="2"/>
        <v>0</v>
      </c>
    </row>
    <row r="67" spans="1:21" x14ac:dyDescent="0.35">
      <c r="A67" s="5" t="s">
        <v>66</v>
      </c>
      <c r="B67" s="29">
        <v>192846.25399999999</v>
      </c>
      <c r="C67" s="29">
        <v>229887.44</v>
      </c>
      <c r="D67" s="29">
        <v>182190.42</v>
      </c>
      <c r="E67" s="29">
        <v>205758.94399999999</v>
      </c>
      <c r="F67" s="29">
        <v>244920.67199999999</v>
      </c>
      <c r="G67" s="29">
        <v>291192.42700000003</v>
      </c>
      <c r="H67" s="29">
        <v>399612.37900000002</v>
      </c>
      <c r="I67" s="29">
        <v>498196.05800000002</v>
      </c>
      <c r="J67" s="29">
        <v>306101.34000000003</v>
      </c>
      <c r="K67" s="34">
        <v>252090.56400000001</v>
      </c>
      <c r="L67" s="26">
        <v>229447.31700000001</v>
      </c>
      <c r="M67" s="26">
        <v>297911.53100000002</v>
      </c>
      <c r="N67" s="26">
        <v>396739.35100000002</v>
      </c>
      <c r="O67" s="123">
        <v>383115.47499999998</v>
      </c>
      <c r="P67" s="63">
        <v>298336.17599999998</v>
      </c>
      <c r="R67" s="64">
        <f t="shared" si="5"/>
        <v>293889.75653333328</v>
      </c>
      <c r="S67" s="38">
        <f t="shared" si="6"/>
        <v>4408346.3479999993</v>
      </c>
      <c r="U67">
        <f t="shared" ref="U67:U71" si="7">COUNTIF(V$3:V$19,A67)</f>
        <v>1</v>
      </c>
    </row>
    <row r="68" spans="1:21" x14ac:dyDescent="0.35">
      <c r="A68" s="5" t="s">
        <v>48</v>
      </c>
      <c r="B68" s="33">
        <v>3783910.5</v>
      </c>
      <c r="C68" s="33">
        <v>3533156.608</v>
      </c>
      <c r="D68" s="33">
        <v>3614179.15</v>
      </c>
      <c r="E68" s="33">
        <v>3740390.9130000002</v>
      </c>
      <c r="F68" s="33">
        <v>3618766.72</v>
      </c>
      <c r="G68" s="33">
        <v>3504956.1860000002</v>
      </c>
      <c r="H68" s="33">
        <v>3731421.3160000001</v>
      </c>
      <c r="I68" s="33">
        <v>3220317.7990000001</v>
      </c>
      <c r="J68" s="33">
        <v>3307418.71</v>
      </c>
      <c r="K68" s="27">
        <v>3222648.4169999999</v>
      </c>
      <c r="L68" s="26">
        <v>2464423.6719999998</v>
      </c>
      <c r="M68" s="26">
        <v>2571947.503</v>
      </c>
      <c r="N68" s="26">
        <v>2534765.1529999999</v>
      </c>
      <c r="O68" s="123">
        <v>2490549.7919999999</v>
      </c>
      <c r="P68" s="63">
        <v>2562392.568</v>
      </c>
      <c r="R68" s="64">
        <f t="shared" si="5"/>
        <v>3193416.3338000001</v>
      </c>
      <c r="S68" s="38">
        <f t="shared" si="6"/>
        <v>47901245.006999999</v>
      </c>
      <c r="U68">
        <f t="shared" si="7"/>
        <v>0</v>
      </c>
    </row>
    <row r="69" spans="1:21" x14ac:dyDescent="0.35">
      <c r="A69" s="5" t="s">
        <v>68</v>
      </c>
      <c r="B69" s="29">
        <v>659700.35800000001</v>
      </c>
      <c r="C69" s="29">
        <v>528316.58700000006</v>
      </c>
      <c r="D69" s="29">
        <v>497145.41200000001</v>
      </c>
      <c r="E69" s="29">
        <v>515290.78600000002</v>
      </c>
      <c r="F69" s="29">
        <v>601190.92200000002</v>
      </c>
      <c r="G69" s="29">
        <v>716507.87</v>
      </c>
      <c r="H69" s="29">
        <v>788775.89199999999</v>
      </c>
      <c r="I69" s="29">
        <v>837765.74</v>
      </c>
      <c r="J69" s="29">
        <v>834457.45499999996</v>
      </c>
      <c r="K69" s="34">
        <v>929141.24</v>
      </c>
      <c r="L69" s="26">
        <v>869569.53500000003</v>
      </c>
      <c r="M69" s="26">
        <v>1205307.0730000001</v>
      </c>
      <c r="N69" s="26">
        <v>1296929.2479999999</v>
      </c>
      <c r="O69" s="123">
        <v>1389667.9269999999</v>
      </c>
      <c r="P69" s="63">
        <v>1225435.6850000001</v>
      </c>
      <c r="R69" s="64">
        <f t="shared" si="5"/>
        <v>859680.11533333338</v>
      </c>
      <c r="S69" s="38">
        <f t="shared" si="6"/>
        <v>12895201.73</v>
      </c>
      <c r="U69">
        <f t="shared" si="7"/>
        <v>1</v>
      </c>
    </row>
    <row r="70" spans="1:21" x14ac:dyDescent="0.35">
      <c r="A70" s="5" t="s">
        <v>69</v>
      </c>
      <c r="B70" s="36">
        <v>218187.57800000001</v>
      </c>
      <c r="C70" s="36">
        <v>207982.64600000001</v>
      </c>
      <c r="D70" s="36">
        <v>186840.82800000001</v>
      </c>
      <c r="E70" s="36">
        <v>184676.25700000001</v>
      </c>
      <c r="F70" s="36">
        <v>221865.80499999999</v>
      </c>
      <c r="G70" s="36">
        <v>281702.46500000003</v>
      </c>
      <c r="H70" s="36">
        <v>394525.18599999999</v>
      </c>
      <c r="I70" s="36">
        <v>449852.587</v>
      </c>
      <c r="J70" s="36">
        <v>362328.408</v>
      </c>
      <c r="K70" s="37">
        <v>359900.64199999999</v>
      </c>
      <c r="L70" s="26">
        <v>324845.217</v>
      </c>
      <c r="M70" s="26">
        <v>588572.44400000002</v>
      </c>
      <c r="N70" s="26">
        <v>823902.36100000003</v>
      </c>
      <c r="O70" s="123">
        <v>823465.29700000002</v>
      </c>
      <c r="P70" s="63">
        <v>643350.18599999999</v>
      </c>
      <c r="R70" s="64">
        <f t="shared" si="5"/>
        <v>404799.86046666669</v>
      </c>
      <c r="S70" s="38">
        <f t="shared" si="6"/>
        <v>6071997.9070000006</v>
      </c>
      <c r="U70">
        <f t="shared" si="7"/>
        <v>1</v>
      </c>
    </row>
    <row r="71" spans="1:21" x14ac:dyDescent="0.35">
      <c r="A71" s="5" t="s">
        <v>70</v>
      </c>
      <c r="B71" s="36">
        <v>312066.18</v>
      </c>
      <c r="C71" s="36">
        <v>296933.75</v>
      </c>
      <c r="D71" s="36">
        <v>289831.59999999998</v>
      </c>
      <c r="E71" s="36">
        <v>291848.63500000001</v>
      </c>
      <c r="F71" s="36">
        <v>291027.94500000001</v>
      </c>
      <c r="G71" s="36">
        <v>296399.95</v>
      </c>
      <c r="H71" s="36">
        <v>345001.62800000003</v>
      </c>
      <c r="I71" s="36">
        <v>323188.78200000001</v>
      </c>
      <c r="J71" s="36">
        <v>310603.859</v>
      </c>
      <c r="K71" s="37">
        <v>377245.66499999998</v>
      </c>
      <c r="L71" s="26">
        <v>315587.05499999999</v>
      </c>
      <c r="M71" s="26">
        <v>298485.59100000001</v>
      </c>
      <c r="N71" s="26">
        <v>342697.06800000003</v>
      </c>
      <c r="O71" s="123">
        <v>317635.48200000002</v>
      </c>
      <c r="P71" s="63">
        <v>246908.50399999999</v>
      </c>
      <c r="R71" s="64">
        <f t="shared" si="5"/>
        <v>310364.11293333332</v>
      </c>
      <c r="S71" s="38">
        <f t="shared" si="6"/>
        <v>4655461.6940000001</v>
      </c>
      <c r="U71">
        <f t="shared" si="7"/>
        <v>0</v>
      </c>
    </row>
    <row r="72" spans="1:21" x14ac:dyDescent="0.35">
      <c r="B72" s="36"/>
      <c r="C72" s="36"/>
      <c r="D72" s="36"/>
      <c r="E72" s="36"/>
      <c r="F72" s="36"/>
      <c r="G72" s="36"/>
      <c r="H72" s="36"/>
      <c r="I72" s="36"/>
      <c r="J72" s="36"/>
      <c r="K72" s="37"/>
      <c r="L72" s="26"/>
      <c r="M72" s="26"/>
      <c r="N72" s="26"/>
      <c r="O72" s="123"/>
      <c r="P72" s="63"/>
    </row>
    <row r="73" spans="1:21" x14ac:dyDescent="0.35">
      <c r="A73" s="5" t="s">
        <v>71</v>
      </c>
      <c r="B73" s="38">
        <f>SUM(B2:B71)</f>
        <v>50765852.172999993</v>
      </c>
      <c r="C73" s="38">
        <f t="shared" ref="C73:M73" si="8">SUM(C2:C71)</f>
        <v>48669422.417000003</v>
      </c>
      <c r="D73" s="38">
        <f t="shared" si="8"/>
        <v>48229677.752000012</v>
      </c>
      <c r="E73" s="38">
        <f t="shared" si="8"/>
        <v>48517763.626999997</v>
      </c>
      <c r="F73" s="38">
        <f t="shared" si="8"/>
        <v>49222996.357000001</v>
      </c>
      <c r="G73" s="38">
        <f t="shared" si="8"/>
        <v>49244973.598000005</v>
      </c>
      <c r="H73" s="38">
        <f t="shared" si="8"/>
        <v>55112376.028999999</v>
      </c>
      <c r="I73" s="38">
        <f t="shared" si="8"/>
        <v>54574018.053000003</v>
      </c>
      <c r="J73" s="38">
        <f t="shared" si="8"/>
        <v>54871072.602000006</v>
      </c>
      <c r="K73" s="38">
        <f t="shared" si="8"/>
        <v>55321606.557999991</v>
      </c>
      <c r="L73" s="38">
        <f t="shared" si="8"/>
        <v>44678353.719999999</v>
      </c>
      <c r="M73" s="38">
        <f t="shared" si="8"/>
        <v>48798025.750999995</v>
      </c>
      <c r="N73" s="38">
        <f t="shared" ref="N73:S73" si="9">SUM(N2:N71)</f>
        <v>52091945.030000001</v>
      </c>
      <c r="O73" s="124">
        <f t="shared" si="9"/>
        <v>53961392.081000008</v>
      </c>
      <c r="P73" s="38">
        <f t="shared" si="9"/>
        <v>46929725.760999992</v>
      </c>
      <c r="Q73" s="38"/>
      <c r="R73" s="38">
        <f t="shared" si="9"/>
        <v>50732613.433933333</v>
      </c>
      <c r="S73" s="38">
        <f t="shared" si="9"/>
        <v>760989201.50899982</v>
      </c>
    </row>
    <row r="74" spans="1:21" x14ac:dyDescent="0.35">
      <c r="A74" s="5" t="s">
        <v>122</v>
      </c>
      <c r="B74" s="38">
        <f>AVERAGE(B2:B71)</f>
        <v>725226.45961428562</v>
      </c>
      <c r="C74" s="38">
        <f t="shared" ref="C74:S74" si="10">AVERAGE(C2:C71)</f>
        <v>695277.46310000005</v>
      </c>
      <c r="D74" s="38">
        <f t="shared" si="10"/>
        <v>688995.39645714301</v>
      </c>
      <c r="E74" s="38">
        <f t="shared" si="10"/>
        <v>693110.90895714285</v>
      </c>
      <c r="F74" s="38">
        <f t="shared" si="10"/>
        <v>703185.66224285716</v>
      </c>
      <c r="G74" s="38">
        <f t="shared" si="10"/>
        <v>703499.62282857148</v>
      </c>
      <c r="H74" s="38">
        <f t="shared" si="10"/>
        <v>787319.6575571429</v>
      </c>
      <c r="I74" s="38">
        <f t="shared" si="10"/>
        <v>779628.82932857145</v>
      </c>
      <c r="J74" s="38">
        <f t="shared" si="10"/>
        <v>783872.4657428572</v>
      </c>
      <c r="K74" s="38">
        <f t="shared" si="10"/>
        <v>790308.66511428554</v>
      </c>
      <c r="L74" s="38">
        <f t="shared" si="10"/>
        <v>638262.196</v>
      </c>
      <c r="M74" s="38">
        <f t="shared" si="10"/>
        <v>697114.65358571417</v>
      </c>
      <c r="N74" s="38">
        <f t="shared" si="10"/>
        <v>744170.64328571432</v>
      </c>
      <c r="O74" s="124">
        <f t="shared" si="10"/>
        <v>770877.02972857154</v>
      </c>
      <c r="P74" s="38">
        <f t="shared" si="10"/>
        <v>670424.65372857137</v>
      </c>
      <c r="Q74" s="38"/>
      <c r="R74" s="38">
        <f t="shared" si="10"/>
        <v>724751.62048476189</v>
      </c>
      <c r="S74" s="38">
        <f t="shared" si="10"/>
        <v>10871274.307271427</v>
      </c>
    </row>
  </sheetData>
  <sortState xmlns:xlrd2="http://schemas.microsoft.com/office/spreadsheetml/2017/richdata2" ref="A2:S71">
    <sortCondition ref="A2:A71"/>
  </sortState>
  <conditionalFormatting sqref="S1:S71">
    <cfRule type="top10" dxfId="0" priority="1" rank="15"/>
  </conditionalFormatting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5BA3C-6ACA-4D36-91AB-605C20B4E3C0}">
  <dimension ref="A1:L72"/>
  <sheetViews>
    <sheetView topLeftCell="A33" workbookViewId="0">
      <pane xSplit="1" topLeftCell="H1" activePane="topRight" state="frozen"/>
      <selection pane="topRight" activeCell="K4" sqref="K4"/>
    </sheetView>
  </sheetViews>
  <sheetFormatPr defaultColWidth="8.90625" defaultRowHeight="14.5" x14ac:dyDescent="0.35"/>
  <cols>
    <col min="1" max="1" width="10.90625" style="5" bestFit="1" customWidth="1"/>
    <col min="2" max="12" width="13.90625" bestFit="1" customWidth="1"/>
  </cols>
  <sheetData>
    <row r="1" spans="1:12" x14ac:dyDescent="0.35">
      <c r="A1" s="5" t="s">
        <v>118</v>
      </c>
      <c r="B1" s="9">
        <v>2007</v>
      </c>
      <c r="C1" s="9">
        <v>2008</v>
      </c>
      <c r="D1" s="9">
        <v>2009</v>
      </c>
      <c r="E1" s="9">
        <v>2010</v>
      </c>
      <c r="F1" s="9">
        <v>2011</v>
      </c>
      <c r="G1" s="9">
        <v>2012</v>
      </c>
      <c r="H1" s="9">
        <v>2013</v>
      </c>
      <c r="I1" s="9">
        <v>2014</v>
      </c>
      <c r="J1" s="9">
        <v>2015</v>
      </c>
      <c r="K1" s="9">
        <v>2016</v>
      </c>
      <c r="L1" s="9">
        <v>2017</v>
      </c>
    </row>
    <row r="2" spans="1:12" x14ac:dyDescent="0.35">
      <c r="A2" s="5" t="s">
        <v>1</v>
      </c>
      <c r="B2" s="26">
        <v>125009.461</v>
      </c>
      <c r="C2" s="26">
        <v>149334.96400000001</v>
      </c>
      <c r="D2" s="26">
        <v>134208.83478199999</v>
      </c>
      <c r="E2" s="26">
        <v>170829.85617399999</v>
      </c>
      <c r="F2" s="26">
        <v>180068.56978399999</v>
      </c>
      <c r="G2" s="26">
        <v>198619.72034999999</v>
      </c>
      <c r="H2" s="26">
        <v>217870.55985960001</v>
      </c>
      <c r="I2" s="26">
        <v>283884.13417600101</v>
      </c>
      <c r="J2" s="26">
        <v>145622.90451900099</v>
      </c>
      <c r="K2" s="27">
        <v>142339.81622500101</v>
      </c>
      <c r="L2" s="27">
        <v>158066.79</v>
      </c>
    </row>
    <row r="3" spans="1:12" x14ac:dyDescent="0.35">
      <c r="A3" s="5" t="s">
        <v>2</v>
      </c>
      <c r="B3" s="26">
        <v>21095.253000000001</v>
      </c>
      <c r="C3" s="26">
        <v>17113.870999999999</v>
      </c>
      <c r="D3" s="26">
        <v>14316.731519999999</v>
      </c>
      <c r="E3" s="26">
        <v>21078.921409999999</v>
      </c>
      <c r="F3" s="26">
        <v>14756.69987</v>
      </c>
      <c r="G3" s="26">
        <v>20064.590530000001</v>
      </c>
      <c r="H3" s="26">
        <v>23173.378514</v>
      </c>
      <c r="I3" s="26">
        <v>22979.976332999999</v>
      </c>
      <c r="J3" s="26">
        <v>20581.699091999999</v>
      </c>
      <c r="K3" s="27">
        <v>20845.847098999999</v>
      </c>
      <c r="L3" s="27">
        <v>21672.257000000001</v>
      </c>
    </row>
    <row r="4" spans="1:12" x14ac:dyDescent="0.35">
      <c r="A4" s="5" t="s">
        <v>3</v>
      </c>
      <c r="B4" s="26">
        <v>34808.305999999997</v>
      </c>
      <c r="C4" s="26">
        <v>30776.596000000001</v>
      </c>
      <c r="D4" s="26">
        <v>37498.155279999999</v>
      </c>
      <c r="E4" s="26">
        <v>33413.591390000001</v>
      </c>
      <c r="F4" s="26">
        <v>33398.797967999999</v>
      </c>
      <c r="G4" s="26">
        <v>19722.711028000002</v>
      </c>
      <c r="H4" s="26">
        <v>33655.495223000202</v>
      </c>
      <c r="I4" s="26">
        <v>22623.060073000099</v>
      </c>
      <c r="J4" s="26">
        <v>31883.805400000099</v>
      </c>
      <c r="K4" s="28">
        <v>39088.644398000099</v>
      </c>
      <c r="L4" s="28">
        <v>38005.129999999997</v>
      </c>
    </row>
    <row r="5" spans="1:12" x14ac:dyDescent="0.35">
      <c r="A5" s="5" t="s">
        <v>4</v>
      </c>
      <c r="B5" s="29">
        <v>327288.81199999998</v>
      </c>
      <c r="C5" s="29">
        <v>278173.75099999999</v>
      </c>
      <c r="D5" s="29">
        <v>240295.18339200001</v>
      </c>
      <c r="E5" s="29">
        <v>267545.60962</v>
      </c>
      <c r="F5" s="29">
        <v>251780.49032000001</v>
      </c>
      <c r="G5" s="29">
        <v>216495.78518000001</v>
      </c>
      <c r="H5" s="29">
        <v>251000.47665868001</v>
      </c>
      <c r="I5" s="29">
        <v>301974.46199699998</v>
      </c>
      <c r="J5" s="29">
        <v>257383.03540600001</v>
      </c>
      <c r="K5" s="30">
        <v>275893.40281</v>
      </c>
      <c r="L5" s="30">
        <v>234136.33300000001</v>
      </c>
    </row>
    <row r="6" spans="1:12" x14ac:dyDescent="0.35">
      <c r="A6" s="5" t="s">
        <v>5</v>
      </c>
      <c r="B6" s="26">
        <v>23303.164000000001</v>
      </c>
      <c r="C6" s="26">
        <v>19268.918000000001</v>
      </c>
      <c r="D6" s="26">
        <v>16173.831856000001</v>
      </c>
      <c r="E6" s="26">
        <v>16645.024182000001</v>
      </c>
      <c r="F6" s="26">
        <v>19830.272421999998</v>
      </c>
      <c r="G6" s="26">
        <v>12726.713822</v>
      </c>
      <c r="H6" s="26">
        <v>14165.642941</v>
      </c>
      <c r="I6" s="26">
        <v>14962.489224999999</v>
      </c>
      <c r="J6" s="26">
        <v>15784.626267</v>
      </c>
      <c r="K6" s="28">
        <v>13547.321418</v>
      </c>
      <c r="L6" s="28">
        <v>15329.356</v>
      </c>
    </row>
    <row r="7" spans="1:12" x14ac:dyDescent="0.35">
      <c r="A7" s="5" t="s">
        <v>6</v>
      </c>
      <c r="B7" s="26">
        <v>47353.324999999997</v>
      </c>
      <c r="C7" s="26">
        <v>35794.224000000002</v>
      </c>
      <c r="D7" s="26">
        <v>34896.438690000003</v>
      </c>
      <c r="E7" s="26">
        <v>35820.529629999997</v>
      </c>
      <c r="F7" s="26">
        <v>29715.390729999999</v>
      </c>
      <c r="G7" s="26">
        <v>32239.130020000001</v>
      </c>
      <c r="H7" s="26">
        <v>34065.127437000003</v>
      </c>
      <c r="I7" s="26">
        <v>38030.803319999999</v>
      </c>
      <c r="J7" s="26">
        <v>36975.392073000003</v>
      </c>
      <c r="K7" s="28">
        <v>36560.225400000003</v>
      </c>
      <c r="L7" s="28">
        <v>41436.599000000002</v>
      </c>
    </row>
    <row r="8" spans="1:12" x14ac:dyDescent="0.35">
      <c r="A8" s="5" t="s">
        <v>7</v>
      </c>
      <c r="B8" s="26">
        <v>57348.732000000004</v>
      </c>
      <c r="C8" s="26">
        <v>53718.177000000003</v>
      </c>
      <c r="D8" s="26">
        <v>48707.888985999998</v>
      </c>
      <c r="E8" s="26">
        <v>64044.33627</v>
      </c>
      <c r="F8" s="26">
        <v>63831.494160000002</v>
      </c>
      <c r="G8" s="26">
        <v>57069.833749999998</v>
      </c>
      <c r="H8" s="26">
        <v>51685.780421000098</v>
      </c>
      <c r="I8" s="26">
        <v>69339.599856999994</v>
      </c>
      <c r="J8" s="26">
        <v>58221.787324999998</v>
      </c>
      <c r="K8" s="32">
        <v>52178.239142999999</v>
      </c>
      <c r="L8" s="32">
        <v>54491.868000000002</v>
      </c>
    </row>
    <row r="9" spans="1:12" x14ac:dyDescent="0.35">
      <c r="A9" s="5" t="s">
        <v>8</v>
      </c>
      <c r="B9" s="26">
        <v>20682.954000000002</v>
      </c>
      <c r="C9" s="26">
        <v>16534.581999999999</v>
      </c>
      <c r="D9" s="26">
        <v>15707.23084</v>
      </c>
      <c r="E9" s="26">
        <v>15281.023046</v>
      </c>
      <c r="F9" s="26">
        <v>12783.04531</v>
      </c>
      <c r="G9" s="26">
        <v>13857.830089999999</v>
      </c>
      <c r="H9" s="26">
        <v>15791.531614</v>
      </c>
      <c r="I9" s="26">
        <v>12056.765993999999</v>
      </c>
      <c r="J9" s="26">
        <v>14768.448746</v>
      </c>
      <c r="K9" s="28">
        <v>16280.291099</v>
      </c>
      <c r="L9" s="28">
        <v>14220.046</v>
      </c>
    </row>
    <row r="10" spans="1:12" x14ac:dyDescent="0.35">
      <c r="A10" s="5" t="s">
        <v>9</v>
      </c>
      <c r="B10" s="33">
        <v>50084.137999999999</v>
      </c>
      <c r="C10" s="33">
        <v>59304.394</v>
      </c>
      <c r="D10" s="33">
        <v>44223.909108</v>
      </c>
      <c r="E10" s="33">
        <v>45314.431742000103</v>
      </c>
      <c r="F10" s="33">
        <v>46390.115014000003</v>
      </c>
      <c r="G10" s="33">
        <v>44756.212884</v>
      </c>
      <c r="H10" s="33">
        <v>74191.963470999894</v>
      </c>
      <c r="I10" s="33">
        <v>96621.780489999801</v>
      </c>
      <c r="J10" s="33">
        <v>79854.781850999803</v>
      </c>
      <c r="K10" s="27">
        <v>58538.363202</v>
      </c>
      <c r="L10" s="27">
        <v>57202.957000000002</v>
      </c>
    </row>
    <row r="11" spans="1:12" x14ac:dyDescent="0.35">
      <c r="A11" s="5" t="s">
        <v>10</v>
      </c>
      <c r="B11" s="26">
        <v>198522.658</v>
      </c>
      <c r="C11" s="26">
        <v>181105.89499999999</v>
      </c>
      <c r="D11" s="26">
        <v>176212.72962999999</v>
      </c>
      <c r="E11" s="26">
        <v>206791.62267000001</v>
      </c>
      <c r="F11" s="26">
        <v>190264.71011000001</v>
      </c>
      <c r="G11" s="26">
        <v>256026.86721</v>
      </c>
      <c r="H11" s="26">
        <v>238763.81116000001</v>
      </c>
      <c r="I11" s="26">
        <v>275975.43895799998</v>
      </c>
      <c r="J11" s="26">
        <v>213712.381869</v>
      </c>
      <c r="K11" s="27">
        <v>225300.49773599999</v>
      </c>
      <c r="L11" s="27">
        <v>245342.23199999999</v>
      </c>
    </row>
    <row r="12" spans="1:12" x14ac:dyDescent="0.35">
      <c r="A12" s="5" t="s">
        <v>11</v>
      </c>
      <c r="B12" s="26">
        <v>35452.857000000004</v>
      </c>
      <c r="C12" s="26">
        <v>26765.789000000001</v>
      </c>
      <c r="D12" s="26">
        <v>26064.723030000001</v>
      </c>
      <c r="E12" s="26">
        <v>26160.12228</v>
      </c>
      <c r="F12" s="26">
        <v>23980.860700000001</v>
      </c>
      <c r="G12" s="26">
        <v>25128.043460000001</v>
      </c>
      <c r="H12" s="26">
        <v>25005.960367</v>
      </c>
      <c r="I12" s="26">
        <v>30502.522757999999</v>
      </c>
      <c r="J12" s="26">
        <v>22090.336229</v>
      </c>
      <c r="K12" s="28">
        <v>33847.12442</v>
      </c>
      <c r="L12" s="28">
        <v>30621.145</v>
      </c>
    </row>
    <row r="13" spans="1:12" x14ac:dyDescent="0.35">
      <c r="A13" s="5" t="s">
        <v>12</v>
      </c>
      <c r="B13" s="26">
        <v>326880.01500000001</v>
      </c>
      <c r="C13" s="26">
        <v>344685.73800000001</v>
      </c>
      <c r="D13" s="26">
        <v>296368.09658000001</v>
      </c>
      <c r="E13" s="26">
        <v>294201.38483</v>
      </c>
      <c r="F13" s="26">
        <v>306052.933854</v>
      </c>
      <c r="G13" s="26">
        <v>193798.03526199999</v>
      </c>
      <c r="H13" s="26">
        <v>251396.03867099999</v>
      </c>
      <c r="I13" s="26">
        <v>267561.07048400003</v>
      </c>
      <c r="J13" s="26">
        <v>377225.89891400002</v>
      </c>
      <c r="K13" s="28">
        <v>372809.28103399999</v>
      </c>
      <c r="L13" s="28">
        <v>364764.52899999998</v>
      </c>
    </row>
    <row r="14" spans="1:12" x14ac:dyDescent="0.35">
      <c r="A14" s="5" t="s">
        <v>13</v>
      </c>
      <c r="B14" s="26">
        <v>105038.736</v>
      </c>
      <c r="C14" s="26">
        <v>118739.985</v>
      </c>
      <c r="D14" s="26">
        <v>103704.943826</v>
      </c>
      <c r="E14" s="26">
        <v>92839.615810000003</v>
      </c>
      <c r="F14" s="26">
        <v>105794.10597999999</v>
      </c>
      <c r="G14" s="26">
        <v>102269.87784</v>
      </c>
      <c r="H14" s="26">
        <v>116614.70688699999</v>
      </c>
      <c r="I14" s="26">
        <v>116987.569304</v>
      </c>
      <c r="J14" s="26">
        <v>105348.185171</v>
      </c>
      <c r="K14" s="27">
        <v>125840.59789800001</v>
      </c>
      <c r="L14" s="27">
        <v>137082.576</v>
      </c>
    </row>
    <row r="15" spans="1:12" x14ac:dyDescent="0.35">
      <c r="A15" s="5" t="s">
        <v>14</v>
      </c>
      <c r="B15" s="26">
        <v>94395.187000000005</v>
      </c>
      <c r="C15" s="26">
        <v>93116.61</v>
      </c>
      <c r="D15" s="26">
        <v>86262.435031999994</v>
      </c>
      <c r="E15" s="26">
        <v>88565.230267999796</v>
      </c>
      <c r="F15" s="26">
        <v>92408.719617999799</v>
      </c>
      <c r="G15" s="26">
        <v>99920.318377999894</v>
      </c>
      <c r="H15" s="26">
        <v>110332.17814800001</v>
      </c>
      <c r="I15" s="26">
        <v>112307.913159</v>
      </c>
      <c r="J15" s="26">
        <v>93281.652665999907</v>
      </c>
      <c r="K15" s="27">
        <v>85553.036190999905</v>
      </c>
      <c r="L15" s="27">
        <v>100461.696</v>
      </c>
    </row>
    <row r="16" spans="1:12" x14ac:dyDescent="0.35">
      <c r="A16" s="5" t="s">
        <v>15</v>
      </c>
      <c r="B16" s="26">
        <v>23859.293000000001</v>
      </c>
      <c r="C16" s="26">
        <v>18641.165000000001</v>
      </c>
      <c r="D16" s="26">
        <v>18083.91445</v>
      </c>
      <c r="E16" s="26">
        <v>16150.750410000001</v>
      </c>
      <c r="F16" s="26">
        <v>13523.551369999999</v>
      </c>
      <c r="G16" s="26">
        <v>15981.75849</v>
      </c>
      <c r="H16" s="26">
        <v>19807.566112</v>
      </c>
      <c r="I16" s="26">
        <v>19214.968999000001</v>
      </c>
      <c r="J16" s="26">
        <v>15083.014535</v>
      </c>
      <c r="K16" s="27">
        <v>20826.56739</v>
      </c>
      <c r="L16" s="27">
        <v>19170.228999999999</v>
      </c>
    </row>
    <row r="17" spans="1:12" x14ac:dyDescent="0.35">
      <c r="A17" s="5" t="s">
        <v>16</v>
      </c>
      <c r="B17" s="26">
        <v>423967.745</v>
      </c>
      <c r="C17" s="26">
        <v>487355.77500000002</v>
      </c>
      <c r="D17" s="26">
        <v>389561.95596199902</v>
      </c>
      <c r="E17" s="26">
        <v>451715.90755200002</v>
      </c>
      <c r="F17" s="26">
        <v>453628.87480400002</v>
      </c>
      <c r="G17" s="26">
        <v>536078.21900399996</v>
      </c>
      <c r="H17" s="26">
        <v>676948.619534884</v>
      </c>
      <c r="I17" s="26">
        <v>660920.22652399703</v>
      </c>
      <c r="J17" s="26">
        <v>597219.19138199801</v>
      </c>
      <c r="K17" s="27">
        <v>569622.72033899999</v>
      </c>
      <c r="L17" s="27">
        <v>561741.34100000001</v>
      </c>
    </row>
    <row r="18" spans="1:12" x14ac:dyDescent="0.35">
      <c r="A18" s="5" t="s">
        <v>17</v>
      </c>
      <c r="B18" s="29">
        <v>35003.879000000001</v>
      </c>
      <c r="C18" s="29">
        <v>22804.720000000001</v>
      </c>
      <c r="D18" s="29">
        <v>20484.215759999999</v>
      </c>
      <c r="E18" s="29">
        <v>21057.64515</v>
      </c>
      <c r="F18" s="29">
        <v>19178.785250000001</v>
      </c>
      <c r="G18" s="29">
        <v>20678.666509999999</v>
      </c>
      <c r="H18" s="29">
        <v>20337.380091999999</v>
      </c>
      <c r="I18" s="29">
        <v>15904.203636</v>
      </c>
      <c r="J18" s="29">
        <v>17864.060742999998</v>
      </c>
      <c r="K18" s="34">
        <v>17594.846218999999</v>
      </c>
      <c r="L18" s="34">
        <v>21668.645</v>
      </c>
    </row>
    <row r="19" spans="1:12" x14ac:dyDescent="0.35">
      <c r="A19" s="5" t="s">
        <v>18</v>
      </c>
      <c r="B19" s="26">
        <v>27676.648000000001</v>
      </c>
      <c r="C19" s="26">
        <v>21554.164000000001</v>
      </c>
      <c r="D19" s="26">
        <v>17651.365819999999</v>
      </c>
      <c r="E19" s="26">
        <v>28097.477879999999</v>
      </c>
      <c r="F19" s="26">
        <v>19201.528350000001</v>
      </c>
      <c r="G19" s="26">
        <v>29548.414949999998</v>
      </c>
      <c r="H19" s="26">
        <v>38448.422283000102</v>
      </c>
      <c r="I19" s="26">
        <v>44346.566739000104</v>
      </c>
      <c r="J19" s="26">
        <v>29450.773710000001</v>
      </c>
      <c r="K19" s="27">
        <v>25260.088637000099</v>
      </c>
      <c r="L19" s="27">
        <v>23607.472000000002</v>
      </c>
    </row>
    <row r="20" spans="1:12" x14ac:dyDescent="0.35">
      <c r="A20" s="5" t="s">
        <v>19</v>
      </c>
      <c r="B20" s="26">
        <v>30514.542000000001</v>
      </c>
      <c r="C20" s="26">
        <v>28117.514999999999</v>
      </c>
      <c r="D20" s="26">
        <v>23397.131625999999</v>
      </c>
      <c r="E20" s="26">
        <v>24946.369761999998</v>
      </c>
      <c r="F20" s="26">
        <v>20615.425432</v>
      </c>
      <c r="G20" s="26">
        <v>19691.992762000002</v>
      </c>
      <c r="H20" s="26">
        <v>22102.807680000002</v>
      </c>
      <c r="I20" s="26">
        <v>20167.006659999999</v>
      </c>
      <c r="J20" s="26">
        <v>22780.704361</v>
      </c>
      <c r="K20" s="27">
        <v>28549.170673000001</v>
      </c>
      <c r="L20" s="27">
        <v>23019.789000000001</v>
      </c>
    </row>
    <row r="21" spans="1:12" x14ac:dyDescent="0.35">
      <c r="A21" s="5" t="s">
        <v>20</v>
      </c>
      <c r="B21" s="26">
        <v>117302.83500000001</v>
      </c>
      <c r="C21" s="26">
        <v>131331.73300000001</v>
      </c>
      <c r="D21" s="26">
        <v>112533.538544</v>
      </c>
      <c r="E21" s="26">
        <v>132311.387984</v>
      </c>
      <c r="F21" s="26">
        <v>132818.69771400001</v>
      </c>
      <c r="G21" s="26">
        <v>120987.19246000001</v>
      </c>
      <c r="H21" s="26">
        <v>139370.86097899999</v>
      </c>
      <c r="I21" s="26">
        <v>144590.58030599999</v>
      </c>
      <c r="J21" s="26">
        <v>110150.51893599999</v>
      </c>
      <c r="K21" s="27">
        <v>137630.52027199999</v>
      </c>
      <c r="L21" s="27">
        <v>120571.023</v>
      </c>
    </row>
    <row r="22" spans="1:12" x14ac:dyDescent="0.35">
      <c r="A22" s="5" t="s">
        <v>21</v>
      </c>
      <c r="B22" s="26">
        <v>135450.446</v>
      </c>
      <c r="C22" s="26">
        <v>115498.798</v>
      </c>
      <c r="D22" s="26">
        <v>104803.64449000001</v>
      </c>
      <c r="E22" s="26">
        <v>94949.031770000001</v>
      </c>
      <c r="F22" s="26">
        <v>111344.26472000001</v>
      </c>
      <c r="G22" s="26">
        <v>107069.64743</v>
      </c>
      <c r="H22" s="26">
        <v>109873.51836099999</v>
      </c>
      <c r="I22" s="26">
        <v>113862.710505</v>
      </c>
      <c r="J22" s="26">
        <v>110591.10198399999</v>
      </c>
      <c r="K22" s="27">
        <v>101705.431996</v>
      </c>
      <c r="L22" s="27">
        <v>108183.88800000001</v>
      </c>
    </row>
    <row r="23" spans="1:12" x14ac:dyDescent="0.35">
      <c r="A23" s="5" t="s">
        <v>22</v>
      </c>
      <c r="B23" s="26">
        <v>66729.368000000002</v>
      </c>
      <c r="C23" s="26">
        <v>55644.21</v>
      </c>
      <c r="D23" s="26">
        <v>59205.697719999996</v>
      </c>
      <c r="E23" s="26">
        <v>111080.77563</v>
      </c>
      <c r="F23" s="26">
        <v>139120.89202999999</v>
      </c>
      <c r="G23" s="26">
        <v>130311.09186</v>
      </c>
      <c r="H23" s="26">
        <v>120879.22167</v>
      </c>
      <c r="I23" s="26">
        <v>220609.10095200001</v>
      </c>
      <c r="J23" s="26">
        <v>111561.129099</v>
      </c>
      <c r="K23" s="27">
        <v>122521.985913</v>
      </c>
      <c r="L23" s="27">
        <v>144633.79699999999</v>
      </c>
    </row>
    <row r="24" spans="1:12" x14ac:dyDescent="0.35">
      <c r="A24" s="5" t="s">
        <v>23</v>
      </c>
      <c r="B24" s="26">
        <v>264509.82500000001</v>
      </c>
      <c r="C24" s="26">
        <v>229349.27299999999</v>
      </c>
      <c r="D24" s="26">
        <v>195897.14227000001</v>
      </c>
      <c r="E24" s="26">
        <v>219496.91425199999</v>
      </c>
      <c r="F24" s="26">
        <v>215912.226314</v>
      </c>
      <c r="G24" s="26">
        <v>199153.55222400001</v>
      </c>
      <c r="H24" s="26">
        <v>255010.30990044301</v>
      </c>
      <c r="I24" s="26">
        <v>236981.34200600101</v>
      </c>
      <c r="J24" s="26">
        <v>217604.022922</v>
      </c>
      <c r="K24" s="27">
        <v>231400.96776500001</v>
      </c>
      <c r="L24" s="27">
        <v>197974.829</v>
      </c>
    </row>
    <row r="25" spans="1:12" x14ac:dyDescent="0.35">
      <c r="A25" s="5" t="s">
        <v>24</v>
      </c>
      <c r="B25" s="33">
        <v>173572.35800000001</v>
      </c>
      <c r="C25" s="33">
        <v>144141.13699999999</v>
      </c>
      <c r="D25" s="33">
        <v>141683.27265200001</v>
      </c>
      <c r="E25" s="33">
        <v>150868.40055399999</v>
      </c>
      <c r="F25" s="33">
        <v>147513.67408999999</v>
      </c>
      <c r="G25" s="33">
        <v>153789.207784</v>
      </c>
      <c r="H25" s="33">
        <v>165201.125562</v>
      </c>
      <c r="I25" s="33">
        <v>153326.77561300001</v>
      </c>
      <c r="J25" s="33">
        <v>159043.51266499999</v>
      </c>
      <c r="K25" s="27">
        <v>165937.52176100001</v>
      </c>
      <c r="L25" s="27">
        <v>146181.82199999999</v>
      </c>
    </row>
    <row r="26" spans="1:12" x14ac:dyDescent="0.35">
      <c r="A26" s="5" t="s">
        <v>25</v>
      </c>
      <c r="B26" s="33">
        <v>93073.087</v>
      </c>
      <c r="C26" s="33">
        <v>77252.948999999993</v>
      </c>
      <c r="D26" s="33">
        <v>73301.907273999896</v>
      </c>
      <c r="E26" s="33">
        <v>79235.156725999797</v>
      </c>
      <c r="F26" s="33">
        <v>83144.296763999897</v>
      </c>
      <c r="G26" s="33">
        <v>72584.673179999896</v>
      </c>
      <c r="H26" s="33">
        <v>80128.860474999994</v>
      </c>
      <c r="I26" s="33">
        <v>89260.946326000107</v>
      </c>
      <c r="J26" s="33">
        <v>63928.7197110001</v>
      </c>
      <c r="K26" s="27">
        <v>67375.476932000194</v>
      </c>
      <c r="L26" s="27">
        <v>76369.641000000003</v>
      </c>
    </row>
    <row r="27" spans="1:12" x14ac:dyDescent="0.35">
      <c r="A27" s="5" t="s">
        <v>26</v>
      </c>
      <c r="B27" s="26">
        <v>320876.73100000003</v>
      </c>
      <c r="C27" s="26">
        <v>341762.19099999999</v>
      </c>
      <c r="D27" s="26">
        <v>271287.861454</v>
      </c>
      <c r="E27" s="26">
        <v>322832.70508400002</v>
      </c>
      <c r="F27" s="26">
        <v>301631.561213999</v>
      </c>
      <c r="G27" s="26">
        <v>328861.23451399902</v>
      </c>
      <c r="H27" s="26">
        <v>332238.54881299997</v>
      </c>
      <c r="I27" s="26">
        <v>397189.32948700001</v>
      </c>
      <c r="J27" s="26">
        <v>380945.98594899999</v>
      </c>
      <c r="K27" s="27">
        <v>346264.18807799998</v>
      </c>
      <c r="L27" s="27">
        <v>351056.864</v>
      </c>
    </row>
    <row r="28" spans="1:12" x14ac:dyDescent="0.35">
      <c r="A28" s="5" t="s">
        <v>27</v>
      </c>
      <c r="B28" s="26">
        <v>657642.19499999995</v>
      </c>
      <c r="C28" s="26">
        <v>576880.84499999997</v>
      </c>
      <c r="D28" s="26">
        <v>506475.19198</v>
      </c>
      <c r="E28" s="26">
        <v>538915.49549400003</v>
      </c>
      <c r="F28" s="26">
        <v>566579.994114</v>
      </c>
      <c r="G28" s="26">
        <v>366558.74442200002</v>
      </c>
      <c r="H28" s="26">
        <v>436316.61311400001</v>
      </c>
      <c r="I28" s="26">
        <v>596928.63721800002</v>
      </c>
      <c r="J28" s="26">
        <v>565752.73215299996</v>
      </c>
      <c r="K28" s="28">
        <v>640801.70705699897</v>
      </c>
      <c r="L28" s="28">
        <v>625221.93500000006</v>
      </c>
    </row>
    <row r="29" spans="1:12" x14ac:dyDescent="0.35">
      <c r="A29" s="5" t="s">
        <v>28</v>
      </c>
      <c r="B29" s="26">
        <v>19604.446</v>
      </c>
      <c r="C29" s="26">
        <v>17467.633999999998</v>
      </c>
      <c r="D29" s="26">
        <v>18944.202270000002</v>
      </c>
      <c r="E29" s="26">
        <v>19976.986110000002</v>
      </c>
      <c r="F29" s="26">
        <v>20962.628530000002</v>
      </c>
      <c r="G29" s="26">
        <v>32594.847460000001</v>
      </c>
      <c r="H29" s="26">
        <v>43839.960872000003</v>
      </c>
      <c r="I29" s="26">
        <v>52914.112105</v>
      </c>
      <c r="J29" s="26">
        <v>32582.958387999999</v>
      </c>
      <c r="K29" s="27">
        <v>34842.389878000002</v>
      </c>
      <c r="L29" s="27">
        <v>44917.061000000002</v>
      </c>
    </row>
    <row r="30" spans="1:12" x14ac:dyDescent="0.35">
      <c r="A30" s="5" t="s">
        <v>29</v>
      </c>
      <c r="B30" s="26">
        <v>64200.696000000004</v>
      </c>
      <c r="C30" s="26">
        <v>61701.7</v>
      </c>
      <c r="D30" s="26">
        <v>59609.829530000003</v>
      </c>
      <c r="E30" s="26">
        <v>56639.7332399999</v>
      </c>
      <c r="F30" s="26">
        <v>60403.282264000001</v>
      </c>
      <c r="G30" s="26">
        <v>38078.248879999999</v>
      </c>
      <c r="H30" s="26">
        <v>72431.717665000004</v>
      </c>
      <c r="I30" s="26">
        <v>45900.246695000002</v>
      </c>
      <c r="J30" s="26">
        <v>69423.160489999995</v>
      </c>
      <c r="K30" s="28">
        <v>72452.567637</v>
      </c>
      <c r="L30" s="28">
        <v>69826.414000000004</v>
      </c>
    </row>
    <row r="31" spans="1:12" x14ac:dyDescent="0.35">
      <c r="A31" s="5" t="s">
        <v>30</v>
      </c>
      <c r="B31" s="26">
        <v>12292.535</v>
      </c>
      <c r="C31" s="26">
        <v>8970.8690000000006</v>
      </c>
      <c r="D31" s="26">
        <v>10403.235629999999</v>
      </c>
      <c r="E31" s="26">
        <v>11498.562169999999</v>
      </c>
      <c r="F31" s="26">
        <v>10353.13589</v>
      </c>
      <c r="G31" s="26">
        <v>11545.972519999999</v>
      </c>
      <c r="H31" s="26">
        <v>11323.622195</v>
      </c>
      <c r="I31" s="26">
        <v>13127.288538999999</v>
      </c>
      <c r="J31" s="26">
        <v>10032.218738</v>
      </c>
      <c r="K31" s="27">
        <v>8358.3423310000107</v>
      </c>
      <c r="L31" s="27">
        <v>10233.981</v>
      </c>
    </row>
    <row r="32" spans="1:12" x14ac:dyDescent="0.35">
      <c r="A32" s="5" t="s">
        <v>31</v>
      </c>
      <c r="B32" s="26">
        <v>161551.23199999999</v>
      </c>
      <c r="C32" s="26">
        <v>162225.799</v>
      </c>
      <c r="D32" s="26">
        <v>139613.25414800001</v>
      </c>
      <c r="E32" s="26">
        <v>168098.48273799999</v>
      </c>
      <c r="F32" s="26">
        <v>144660.75517799999</v>
      </c>
      <c r="G32" s="26">
        <v>164760.04969799999</v>
      </c>
      <c r="H32" s="26">
        <v>137149.09238659899</v>
      </c>
      <c r="I32" s="26">
        <v>188281.548133</v>
      </c>
      <c r="J32" s="26">
        <v>173194.483725</v>
      </c>
      <c r="K32" s="27">
        <v>215301.41448899999</v>
      </c>
      <c r="L32" s="27">
        <v>217953.66899999999</v>
      </c>
    </row>
    <row r="33" spans="1:12" x14ac:dyDescent="0.35">
      <c r="A33" s="5" t="s">
        <v>32</v>
      </c>
      <c r="B33" s="26">
        <v>30179.205000000002</v>
      </c>
      <c r="C33" s="26">
        <v>30694.642</v>
      </c>
      <c r="D33" s="26">
        <v>26005.094184000001</v>
      </c>
      <c r="E33" s="26">
        <v>28561.007345999999</v>
      </c>
      <c r="F33" s="26">
        <v>24098.57661</v>
      </c>
      <c r="G33" s="26">
        <v>21856.504078000002</v>
      </c>
      <c r="H33" s="26">
        <v>25250.588086</v>
      </c>
      <c r="I33" s="26">
        <v>31079.221151999998</v>
      </c>
      <c r="J33" s="26">
        <v>30929.161918000002</v>
      </c>
      <c r="K33" s="27">
        <v>31133.142553999998</v>
      </c>
      <c r="L33" s="27">
        <v>17149.546999999999</v>
      </c>
    </row>
    <row r="34" spans="1:12" x14ac:dyDescent="0.35">
      <c r="A34" s="5" t="s">
        <v>33</v>
      </c>
      <c r="B34" s="26">
        <v>39590.637000000002</v>
      </c>
      <c r="C34" s="26">
        <v>38294.400000000001</v>
      </c>
      <c r="D34" s="26">
        <v>30971.644081999999</v>
      </c>
      <c r="E34" s="26">
        <v>48007.472282000002</v>
      </c>
      <c r="F34" s="26">
        <v>32036.519833999999</v>
      </c>
      <c r="G34" s="26">
        <v>38778.076730000001</v>
      </c>
      <c r="H34" s="26">
        <v>41257.658223999999</v>
      </c>
      <c r="I34" s="26">
        <v>44168.331258999999</v>
      </c>
      <c r="J34" s="26">
        <v>39849.932754000001</v>
      </c>
      <c r="K34" s="27">
        <v>39200.54348</v>
      </c>
      <c r="L34" s="27">
        <v>35973.866000000002</v>
      </c>
    </row>
    <row r="35" spans="1:12" x14ac:dyDescent="0.35">
      <c r="A35" s="5" t="s">
        <v>34</v>
      </c>
      <c r="B35" s="26">
        <v>105987.876</v>
      </c>
      <c r="C35" s="26">
        <v>90450.387000000002</v>
      </c>
      <c r="D35" s="26">
        <v>89108.665695999996</v>
      </c>
      <c r="E35" s="26">
        <v>99807.545618000004</v>
      </c>
      <c r="F35" s="26">
        <v>89624.231497999994</v>
      </c>
      <c r="G35" s="26">
        <v>95457.860612000106</v>
      </c>
      <c r="H35" s="26">
        <v>90221.422200000598</v>
      </c>
      <c r="I35" s="26">
        <v>76308.279251000306</v>
      </c>
      <c r="J35" s="26">
        <v>53283.618807000297</v>
      </c>
      <c r="K35" s="27">
        <v>64391.514235000097</v>
      </c>
      <c r="L35" s="27">
        <v>96157.510999999999</v>
      </c>
    </row>
    <row r="36" spans="1:12" x14ac:dyDescent="0.35">
      <c r="A36" s="5" t="s">
        <v>35</v>
      </c>
      <c r="B36" s="26">
        <v>8228.2530000000006</v>
      </c>
      <c r="C36" s="26">
        <v>6577.7809999999999</v>
      </c>
      <c r="D36" s="26">
        <v>4808.2425359999997</v>
      </c>
      <c r="E36" s="26">
        <v>4827.74881</v>
      </c>
      <c r="F36" s="26">
        <v>13079.337509999999</v>
      </c>
      <c r="G36" s="26">
        <v>24377.179189999999</v>
      </c>
      <c r="H36" s="26">
        <v>25580.479534999999</v>
      </c>
      <c r="I36" s="26">
        <v>38920.126060000002</v>
      </c>
      <c r="J36" s="26">
        <v>32663.292458</v>
      </c>
      <c r="K36" s="27">
        <v>28482.328992999999</v>
      </c>
      <c r="L36" s="27">
        <v>60030.514999999999</v>
      </c>
    </row>
    <row r="37" spans="1:12" x14ac:dyDescent="0.35">
      <c r="A37" s="5" t="s">
        <v>36</v>
      </c>
      <c r="B37" s="26">
        <v>515402.06699999998</v>
      </c>
      <c r="C37" s="26">
        <v>466859.141</v>
      </c>
      <c r="D37" s="26">
        <v>476358.22433800099</v>
      </c>
      <c r="E37" s="26">
        <v>465078.45700800198</v>
      </c>
      <c r="F37" s="26">
        <v>442349.36738200102</v>
      </c>
      <c r="G37" s="26">
        <v>471203.17316400103</v>
      </c>
      <c r="H37" s="26">
        <v>513174.23268982198</v>
      </c>
      <c r="I37" s="26">
        <v>537882.02110099804</v>
      </c>
      <c r="J37" s="26">
        <v>422490.71548699302</v>
      </c>
      <c r="K37" s="26">
        <v>495395.85127899202</v>
      </c>
      <c r="L37" s="26">
        <v>523717.50900000002</v>
      </c>
    </row>
    <row r="38" spans="1:12" x14ac:dyDescent="0.35">
      <c r="A38" s="5" t="s">
        <v>37</v>
      </c>
      <c r="B38" s="26">
        <v>79543.406000000003</v>
      </c>
      <c r="C38" s="26">
        <v>71428.445000000007</v>
      </c>
      <c r="D38" s="26">
        <v>66296.259800000102</v>
      </c>
      <c r="E38" s="26">
        <v>60634.6572340001</v>
      </c>
      <c r="F38" s="26">
        <v>65838.431492000105</v>
      </c>
      <c r="G38" s="26">
        <v>60239.234102000097</v>
      </c>
      <c r="H38" s="26">
        <v>69983.231347000095</v>
      </c>
      <c r="I38" s="26">
        <v>62320.685365999998</v>
      </c>
      <c r="J38" s="26">
        <v>64872.133363000001</v>
      </c>
      <c r="K38" s="27">
        <v>66114.184938000006</v>
      </c>
      <c r="L38" s="27">
        <v>74453.649000000005</v>
      </c>
    </row>
    <row r="39" spans="1:12" x14ac:dyDescent="0.35">
      <c r="A39" s="5" t="s">
        <v>38</v>
      </c>
      <c r="B39" s="29">
        <v>132888.39000000001</v>
      </c>
      <c r="C39" s="29">
        <v>138030.40700000001</v>
      </c>
      <c r="D39" s="29">
        <v>122702.346856</v>
      </c>
      <c r="E39" s="29">
        <v>144036.91034</v>
      </c>
      <c r="F39" s="29">
        <v>147319.67232799999</v>
      </c>
      <c r="G39" s="29">
        <v>171128.52684199999</v>
      </c>
      <c r="H39" s="29">
        <v>170641.737613</v>
      </c>
      <c r="I39" s="29">
        <v>262758.72873099998</v>
      </c>
      <c r="J39" s="29">
        <v>227323.387395</v>
      </c>
      <c r="K39" s="34">
        <v>172703.529094</v>
      </c>
      <c r="L39" s="34">
        <v>236021.17499999999</v>
      </c>
    </row>
    <row r="40" spans="1:12" x14ac:dyDescent="0.35">
      <c r="A40" s="5" t="s">
        <v>39</v>
      </c>
      <c r="B40" s="33">
        <v>53724.531000000003</v>
      </c>
      <c r="C40" s="33">
        <v>50806.644999999997</v>
      </c>
      <c r="D40" s="33">
        <v>42123.466053999997</v>
      </c>
      <c r="E40" s="33">
        <v>48154.718946000001</v>
      </c>
      <c r="F40" s="33">
        <v>44822.732512000002</v>
      </c>
      <c r="G40" s="33">
        <v>71346.524322000099</v>
      </c>
      <c r="H40" s="33">
        <v>69711.408437999606</v>
      </c>
      <c r="I40" s="33">
        <v>69993.657464999604</v>
      </c>
      <c r="J40" s="33">
        <v>58455.434166000203</v>
      </c>
      <c r="K40" s="27">
        <v>47284.4612160002</v>
      </c>
      <c r="L40" s="27">
        <v>58804.264999999999</v>
      </c>
    </row>
    <row r="41" spans="1:12" x14ac:dyDescent="0.35">
      <c r="A41" s="5" t="s">
        <v>40</v>
      </c>
      <c r="B41" s="33">
        <v>44918.338000000003</v>
      </c>
      <c r="C41" s="33">
        <v>44019.508999999998</v>
      </c>
      <c r="D41" s="33">
        <v>40156.737970000002</v>
      </c>
      <c r="E41" s="33">
        <v>52860.548779999997</v>
      </c>
      <c r="F41" s="33">
        <v>51044.936979999897</v>
      </c>
      <c r="G41" s="33">
        <v>46246.767849999997</v>
      </c>
      <c r="H41" s="33">
        <v>39390.461496999997</v>
      </c>
      <c r="I41" s="33">
        <v>44905.724857000001</v>
      </c>
      <c r="J41" s="33">
        <v>38653.403353000002</v>
      </c>
      <c r="K41" s="27">
        <v>40507.507625999999</v>
      </c>
      <c r="L41" s="27">
        <v>37091.902999999998</v>
      </c>
    </row>
    <row r="42" spans="1:12" x14ac:dyDescent="0.35">
      <c r="A42" s="5" t="s">
        <v>41</v>
      </c>
      <c r="B42" s="33">
        <v>379806.96899999998</v>
      </c>
      <c r="C42" s="33">
        <v>402864.66399999999</v>
      </c>
      <c r="D42" s="33">
        <v>359260.88893600099</v>
      </c>
      <c r="E42" s="33">
        <v>503674.31423000002</v>
      </c>
      <c r="F42" s="33">
        <v>468410.30621399998</v>
      </c>
      <c r="G42" s="33">
        <v>630810.888906001</v>
      </c>
      <c r="H42" s="33">
        <v>647794.80543898698</v>
      </c>
      <c r="I42" s="33">
        <v>818022.91139999905</v>
      </c>
      <c r="J42" s="33">
        <v>713944.96243599802</v>
      </c>
      <c r="K42" s="27">
        <v>562410.44839899905</v>
      </c>
      <c r="L42" s="27">
        <v>629959.39199999999</v>
      </c>
    </row>
    <row r="43" spans="1:12" x14ac:dyDescent="0.35">
      <c r="A43" s="5" t="s">
        <v>42</v>
      </c>
      <c r="B43" s="26">
        <v>240228.38</v>
      </c>
      <c r="C43" s="26">
        <v>197997.09299999999</v>
      </c>
      <c r="D43" s="26">
        <v>166843.72492000001</v>
      </c>
      <c r="E43" s="26">
        <v>200423.16441</v>
      </c>
      <c r="F43" s="26">
        <v>193330.24757000001</v>
      </c>
      <c r="G43" s="26">
        <v>216223.29313999999</v>
      </c>
      <c r="H43" s="26">
        <v>204573.58124500001</v>
      </c>
      <c r="I43" s="26">
        <v>241411.45127200001</v>
      </c>
      <c r="J43" s="26">
        <v>215480.26157599999</v>
      </c>
      <c r="K43" s="27">
        <v>236218.74513200001</v>
      </c>
      <c r="L43" s="27">
        <v>201481.611</v>
      </c>
    </row>
    <row r="44" spans="1:12" x14ac:dyDescent="0.35">
      <c r="A44" s="5" t="s">
        <v>43</v>
      </c>
      <c r="B44" s="26">
        <v>121759.189</v>
      </c>
      <c r="C44" s="26">
        <v>121809.90399999999</v>
      </c>
      <c r="D44" s="26">
        <v>120446.265088</v>
      </c>
      <c r="E44" s="26">
        <v>120587.342968</v>
      </c>
      <c r="F44" s="26">
        <v>133415.33186800001</v>
      </c>
      <c r="G44" s="26">
        <v>105099.253988</v>
      </c>
      <c r="H44" s="26">
        <v>163062.36998600001</v>
      </c>
      <c r="I44" s="26">
        <v>206967.352831</v>
      </c>
      <c r="J44" s="26">
        <v>122920.063536</v>
      </c>
      <c r="K44" s="27">
        <v>132593.58174200001</v>
      </c>
      <c r="L44" s="27">
        <v>162625.114</v>
      </c>
    </row>
    <row r="45" spans="1:12" x14ac:dyDescent="0.35">
      <c r="A45" s="5" t="s">
        <v>44</v>
      </c>
      <c r="B45" s="26">
        <v>11252.547</v>
      </c>
      <c r="C45" s="26">
        <v>9067.9249999999993</v>
      </c>
      <c r="D45" s="26">
        <v>8937.5112779999999</v>
      </c>
      <c r="E45" s="26">
        <v>8325.3763180000005</v>
      </c>
      <c r="F45" s="26">
        <v>5777.6585960000002</v>
      </c>
      <c r="G45" s="26">
        <v>6017.6067160000002</v>
      </c>
      <c r="H45" s="26">
        <v>6829.2246169999999</v>
      </c>
      <c r="I45" s="26">
        <v>6614.4841720000004</v>
      </c>
      <c r="J45" s="26">
        <v>6083.7079279999998</v>
      </c>
      <c r="K45" s="27">
        <v>9932.3284780000104</v>
      </c>
      <c r="L45" s="27">
        <v>10703.013999999999</v>
      </c>
    </row>
    <row r="46" spans="1:12" x14ac:dyDescent="0.35">
      <c r="A46" s="5" t="s">
        <v>45</v>
      </c>
      <c r="B46" s="33">
        <v>317856.92800000001</v>
      </c>
      <c r="C46" s="33">
        <v>317538.91899999999</v>
      </c>
      <c r="D46" s="33">
        <v>303169.29416200001</v>
      </c>
      <c r="E46" s="33">
        <v>312251.16859000002</v>
      </c>
      <c r="F46" s="33">
        <v>300827.38002999901</v>
      </c>
      <c r="G46" s="33">
        <v>318566.43632999901</v>
      </c>
      <c r="H46" s="33">
        <v>289620.46740278602</v>
      </c>
      <c r="I46" s="33">
        <v>346370.85404099902</v>
      </c>
      <c r="J46" s="33">
        <v>317236.89347299997</v>
      </c>
      <c r="K46" s="27">
        <v>331625.95616999897</v>
      </c>
      <c r="L46" s="27">
        <v>324040.06599999999</v>
      </c>
    </row>
    <row r="47" spans="1:12" x14ac:dyDescent="0.35">
      <c r="A47" s="5" t="s">
        <v>46</v>
      </c>
      <c r="B47" s="33">
        <v>75387.365999999995</v>
      </c>
      <c r="C47" s="33">
        <v>68088.256999999998</v>
      </c>
      <c r="D47" s="33">
        <v>67822.4847360001</v>
      </c>
      <c r="E47" s="33">
        <v>72178.012489999994</v>
      </c>
      <c r="F47" s="33">
        <v>76513.460310000097</v>
      </c>
      <c r="G47" s="33">
        <v>88144.988649999999</v>
      </c>
      <c r="H47" s="33">
        <v>87281.068085000297</v>
      </c>
      <c r="I47" s="33">
        <v>114019.91712899999</v>
      </c>
      <c r="J47" s="33">
        <v>62658.403830000003</v>
      </c>
      <c r="K47" s="27">
        <v>56592.487227000202</v>
      </c>
      <c r="L47" s="27">
        <v>62031.771999999997</v>
      </c>
    </row>
    <row r="48" spans="1:12" x14ac:dyDescent="0.35">
      <c r="A48" s="5" t="s">
        <v>47</v>
      </c>
      <c r="B48" s="33">
        <v>338020.67499999999</v>
      </c>
      <c r="C48" s="33">
        <v>332386.587</v>
      </c>
      <c r="D48" s="33">
        <v>329965.56662300002</v>
      </c>
      <c r="E48" s="33">
        <v>371185.93677799997</v>
      </c>
      <c r="F48" s="33">
        <v>332373.87251699902</v>
      </c>
      <c r="G48" s="33">
        <v>337075.53156599897</v>
      </c>
      <c r="H48" s="33">
        <v>313326.79624756798</v>
      </c>
      <c r="I48" s="33">
        <v>322562.92086300103</v>
      </c>
      <c r="J48" s="33">
        <v>389687.72559099999</v>
      </c>
      <c r="K48" s="34">
        <v>385243.243717</v>
      </c>
      <c r="L48" s="34">
        <v>443842.08299999998</v>
      </c>
    </row>
    <row r="49" spans="1:12" x14ac:dyDescent="0.35">
      <c r="A49" s="5" t="s">
        <v>48</v>
      </c>
      <c r="B49" s="33">
        <v>476867.14600000001</v>
      </c>
      <c r="C49" s="33">
        <v>474063.06699999998</v>
      </c>
      <c r="D49" s="33">
        <v>476211.16773799999</v>
      </c>
      <c r="E49" s="33">
        <v>535367.47785599995</v>
      </c>
      <c r="F49" s="33">
        <v>505300.547090001</v>
      </c>
      <c r="G49" s="33">
        <v>488044.861172</v>
      </c>
      <c r="H49" s="33">
        <v>521930.09435499797</v>
      </c>
      <c r="I49" s="33">
        <v>492884.09347299801</v>
      </c>
      <c r="J49" s="33">
        <v>503925.975788999</v>
      </c>
      <c r="K49" s="27">
        <v>544252.04314700002</v>
      </c>
      <c r="L49" s="27">
        <v>567877.96499999997</v>
      </c>
    </row>
    <row r="50" spans="1:12" x14ac:dyDescent="0.35">
      <c r="A50" s="5" t="s">
        <v>49</v>
      </c>
      <c r="B50" s="33">
        <v>30947.633999999998</v>
      </c>
      <c r="C50" s="33">
        <v>16304.003000000001</v>
      </c>
      <c r="D50" s="33">
        <v>22248.020246</v>
      </c>
      <c r="E50" s="33">
        <v>17244.618195999999</v>
      </c>
      <c r="F50" s="33">
        <v>20969.341836000101</v>
      </c>
      <c r="G50" s="33">
        <v>11837.6813</v>
      </c>
      <c r="H50" s="33">
        <v>21280.088629000002</v>
      </c>
      <c r="I50" s="33">
        <v>13603.680401</v>
      </c>
      <c r="J50" s="33">
        <v>23500.984247</v>
      </c>
      <c r="K50" s="27">
        <v>25532.600997000001</v>
      </c>
      <c r="L50" s="27">
        <v>15454.66</v>
      </c>
    </row>
    <row r="51" spans="1:12" x14ac:dyDescent="0.35">
      <c r="A51" s="5" t="s">
        <v>50</v>
      </c>
      <c r="B51" s="33">
        <v>208164.834</v>
      </c>
      <c r="C51" s="33">
        <v>195646.09599999999</v>
      </c>
      <c r="D51" s="33">
        <v>176522.47904000001</v>
      </c>
      <c r="E51" s="33">
        <v>201401.957158</v>
      </c>
      <c r="F51" s="33">
        <v>190801.61830199999</v>
      </c>
      <c r="G51" s="33">
        <v>197988.33353199999</v>
      </c>
      <c r="H51" s="33">
        <v>211185.96874894801</v>
      </c>
      <c r="I51" s="33">
        <v>258298.135259</v>
      </c>
      <c r="J51" s="33">
        <v>217596.39934400099</v>
      </c>
      <c r="K51" s="27">
        <v>220318.792583</v>
      </c>
      <c r="L51" s="27">
        <v>208669.09099999999</v>
      </c>
    </row>
    <row r="52" spans="1:12" x14ac:dyDescent="0.35">
      <c r="A52" s="5" t="s">
        <v>51</v>
      </c>
      <c r="B52" s="33">
        <v>35824.807999999997</v>
      </c>
      <c r="C52" s="33">
        <v>35950.053999999996</v>
      </c>
      <c r="D52" s="33">
        <v>31604.079379999999</v>
      </c>
      <c r="E52" s="33">
        <v>35229.121659999997</v>
      </c>
      <c r="F52" s="33">
        <v>40053.150379999897</v>
      </c>
      <c r="G52" s="33">
        <v>67487.686249999999</v>
      </c>
      <c r="H52" s="33">
        <v>62134.704172999998</v>
      </c>
      <c r="I52" s="33">
        <v>102719.101658</v>
      </c>
      <c r="J52" s="33">
        <v>56209.118018000001</v>
      </c>
      <c r="K52" s="27">
        <v>53170.198141000001</v>
      </c>
      <c r="L52" s="27">
        <v>83035.069000000003</v>
      </c>
    </row>
    <row r="53" spans="1:12" x14ac:dyDescent="0.35">
      <c r="A53" s="5" t="s">
        <v>52</v>
      </c>
      <c r="B53" s="29">
        <v>375999.08199999999</v>
      </c>
      <c r="C53" s="29">
        <v>359652.32799999998</v>
      </c>
      <c r="D53" s="29">
        <v>307193.66942200001</v>
      </c>
      <c r="E53" s="29">
        <v>325366.25245000102</v>
      </c>
      <c r="F53" s="29">
        <v>346487.392706001</v>
      </c>
      <c r="G53" s="29">
        <v>391389.487402</v>
      </c>
      <c r="H53" s="29">
        <v>391710.87556516402</v>
      </c>
      <c r="I53" s="29">
        <v>430546.73146299901</v>
      </c>
      <c r="J53" s="29">
        <v>460326.37574400002</v>
      </c>
      <c r="K53" s="34">
        <v>477722.44368199998</v>
      </c>
      <c r="L53" s="34">
        <v>526578.37800000003</v>
      </c>
    </row>
    <row r="54" spans="1:12" x14ac:dyDescent="0.35">
      <c r="A54" s="5" t="s">
        <v>53</v>
      </c>
      <c r="B54" s="33">
        <v>34080.606</v>
      </c>
      <c r="C54" s="33">
        <v>33192.404000000002</v>
      </c>
      <c r="D54" s="33">
        <v>30709.250759999999</v>
      </c>
      <c r="E54" s="33">
        <v>30591.5164</v>
      </c>
      <c r="F54" s="33">
        <v>33648.835626</v>
      </c>
      <c r="G54" s="33">
        <v>37400.388315999997</v>
      </c>
      <c r="H54" s="33">
        <v>33458.683266</v>
      </c>
      <c r="I54" s="33">
        <v>52182.513308000001</v>
      </c>
      <c r="J54" s="33">
        <v>26880.846976000001</v>
      </c>
      <c r="K54" s="27">
        <v>28639.349741999999</v>
      </c>
      <c r="L54" s="27">
        <v>31798.704000000002</v>
      </c>
    </row>
    <row r="55" spans="1:12" x14ac:dyDescent="0.35">
      <c r="A55" s="5" t="s">
        <v>54</v>
      </c>
      <c r="B55" s="26">
        <v>96379.591</v>
      </c>
      <c r="C55" s="26">
        <v>66095.448000000004</v>
      </c>
      <c r="D55" s="26">
        <v>65003.823523999999</v>
      </c>
      <c r="E55" s="26">
        <v>67900.225174000007</v>
      </c>
      <c r="F55" s="26">
        <v>57783.2533460001</v>
      </c>
      <c r="G55" s="26">
        <v>65387.264842000099</v>
      </c>
      <c r="H55" s="26">
        <v>55139.609296000097</v>
      </c>
      <c r="I55" s="26">
        <v>68620.453645999994</v>
      </c>
      <c r="J55" s="26">
        <v>73473.341265000097</v>
      </c>
      <c r="K55" s="27">
        <v>69700.153960000098</v>
      </c>
      <c r="L55" s="27">
        <v>71308.659</v>
      </c>
    </row>
    <row r="56" spans="1:12" x14ac:dyDescent="0.35">
      <c r="A56" s="5" t="s">
        <v>55</v>
      </c>
      <c r="B56" s="26">
        <v>38131.432000000001</v>
      </c>
      <c r="C56" s="26">
        <v>23484.308000000001</v>
      </c>
      <c r="D56" s="26">
        <v>27416.861349999999</v>
      </c>
      <c r="E56" s="26">
        <v>24035.486669999998</v>
      </c>
      <c r="F56" s="26">
        <v>27833.783599999999</v>
      </c>
      <c r="G56" s="26">
        <v>34209.585120000003</v>
      </c>
      <c r="H56" s="26">
        <v>26466.248844999998</v>
      </c>
      <c r="I56" s="26">
        <v>28516.050317000001</v>
      </c>
      <c r="J56" s="26">
        <v>26019.427683000002</v>
      </c>
      <c r="K56" s="27">
        <v>24912.717723999998</v>
      </c>
      <c r="L56" s="27">
        <v>22078.431</v>
      </c>
    </row>
    <row r="57" spans="1:12" x14ac:dyDescent="0.35">
      <c r="A57" s="5" t="s">
        <v>56</v>
      </c>
      <c r="B57" s="26">
        <v>166164.109</v>
      </c>
      <c r="C57" s="26">
        <v>142098.872</v>
      </c>
      <c r="D57" s="26">
        <v>134440.301752</v>
      </c>
      <c r="E57" s="26">
        <v>129460.420402</v>
      </c>
      <c r="F57" s="26">
        <v>136214.372982</v>
      </c>
      <c r="G57" s="26">
        <v>141422.42424399999</v>
      </c>
      <c r="H57" s="26">
        <v>159708.781177</v>
      </c>
      <c r="I57" s="26">
        <v>173772.32919700001</v>
      </c>
      <c r="J57" s="26">
        <v>160481.149729</v>
      </c>
      <c r="K57" s="27">
        <v>138101.34578999999</v>
      </c>
      <c r="L57" s="27">
        <v>156560.459</v>
      </c>
    </row>
    <row r="58" spans="1:12" x14ac:dyDescent="0.35">
      <c r="A58" s="5" t="s">
        <v>57</v>
      </c>
      <c r="B58" s="26">
        <v>94394.846000000005</v>
      </c>
      <c r="C58" s="26">
        <v>94899.808000000005</v>
      </c>
      <c r="D58" s="26">
        <v>100034.20222000001</v>
      </c>
      <c r="E58" s="26">
        <v>89356.918540000101</v>
      </c>
      <c r="F58" s="26">
        <v>105820.84676</v>
      </c>
      <c r="G58" s="26">
        <v>114717.61949</v>
      </c>
      <c r="H58" s="26">
        <v>149932.91253199999</v>
      </c>
      <c r="I58" s="26">
        <v>128844.16893299999</v>
      </c>
      <c r="J58" s="26">
        <v>114612.50806199999</v>
      </c>
      <c r="K58" s="27">
        <v>119980.059803</v>
      </c>
      <c r="L58" s="27">
        <v>121668.285</v>
      </c>
    </row>
    <row r="59" spans="1:12" x14ac:dyDescent="0.35">
      <c r="A59" s="5" t="s">
        <v>58</v>
      </c>
      <c r="B59" s="26">
        <v>57549.17</v>
      </c>
      <c r="C59" s="26">
        <v>47702.447</v>
      </c>
      <c r="D59" s="26">
        <v>45819.647599999997</v>
      </c>
      <c r="E59" s="26">
        <v>57244.45048</v>
      </c>
      <c r="F59" s="26">
        <v>60221.515050000002</v>
      </c>
      <c r="G59" s="26">
        <v>68710.429499999998</v>
      </c>
      <c r="H59" s="26">
        <v>63421.393228000001</v>
      </c>
      <c r="I59" s="26">
        <v>72817.707641999994</v>
      </c>
      <c r="J59" s="26">
        <v>57065.991586999997</v>
      </c>
      <c r="K59" s="27">
        <v>60452.660798999997</v>
      </c>
      <c r="L59" s="27">
        <v>66636.364000000001</v>
      </c>
    </row>
    <row r="60" spans="1:12" x14ac:dyDescent="0.35">
      <c r="A60" s="5" t="s">
        <v>59</v>
      </c>
      <c r="B60" s="26">
        <v>21994.966</v>
      </c>
      <c r="C60" s="26">
        <v>20954.192999999999</v>
      </c>
      <c r="D60" s="26">
        <v>15407.620129999999</v>
      </c>
      <c r="E60" s="26">
        <v>21207.67137</v>
      </c>
      <c r="F60" s="26">
        <v>15966.732389999999</v>
      </c>
      <c r="G60" s="26">
        <v>20097.08511</v>
      </c>
      <c r="H60" s="26">
        <v>19226.420535000001</v>
      </c>
      <c r="I60" s="26">
        <v>21487.603692000001</v>
      </c>
      <c r="J60" s="26">
        <v>18420.603692000001</v>
      </c>
      <c r="K60" s="27">
        <v>15497.271000999999</v>
      </c>
      <c r="L60" s="27">
        <v>13627.968000000001</v>
      </c>
    </row>
    <row r="61" spans="1:12" x14ac:dyDescent="0.35">
      <c r="A61" s="5" t="s">
        <v>60</v>
      </c>
      <c r="B61" s="26">
        <v>188920.40299999999</v>
      </c>
      <c r="C61" s="26">
        <v>205051.92300000001</v>
      </c>
      <c r="D61" s="26">
        <v>141901.06558200001</v>
      </c>
      <c r="E61" s="26">
        <v>177575.47554399999</v>
      </c>
      <c r="F61" s="26">
        <v>155191.26770999999</v>
      </c>
      <c r="G61" s="26">
        <v>216281.67840999999</v>
      </c>
      <c r="H61" s="26">
        <v>156512.548482938</v>
      </c>
      <c r="I61" s="26">
        <v>205819.23744299999</v>
      </c>
      <c r="J61" s="26">
        <v>180790.200297</v>
      </c>
      <c r="K61" s="27">
        <v>207193.25756</v>
      </c>
      <c r="L61" s="27">
        <v>224923.40400000001</v>
      </c>
    </row>
    <row r="62" spans="1:12" x14ac:dyDescent="0.35">
      <c r="A62" s="5" t="s">
        <v>61</v>
      </c>
      <c r="B62" s="26">
        <v>83157.070000000007</v>
      </c>
      <c r="C62" s="26">
        <v>77943.418999999994</v>
      </c>
      <c r="D62" s="26">
        <v>74725.339699999895</v>
      </c>
      <c r="E62" s="26">
        <v>83828.224143999905</v>
      </c>
      <c r="F62" s="26">
        <v>81163.191283999899</v>
      </c>
      <c r="G62" s="26">
        <v>81247.952334000001</v>
      </c>
      <c r="H62" s="26">
        <v>86908.1794980001</v>
      </c>
      <c r="I62" s="26">
        <v>82297.453932000004</v>
      </c>
      <c r="J62" s="26">
        <v>89426.026742000104</v>
      </c>
      <c r="K62" s="27">
        <v>99250.804634</v>
      </c>
      <c r="L62" s="27">
        <v>95494.601999999999</v>
      </c>
    </row>
    <row r="63" spans="1:12" x14ac:dyDescent="0.35">
      <c r="A63" s="5" t="s">
        <v>62</v>
      </c>
      <c r="B63" s="26">
        <v>508031.76500000001</v>
      </c>
      <c r="C63" s="26">
        <v>458828.34</v>
      </c>
      <c r="D63" s="26">
        <v>476663.62028600002</v>
      </c>
      <c r="E63" s="26">
        <v>476560.34069400001</v>
      </c>
      <c r="F63" s="26">
        <v>445202.37654199899</v>
      </c>
      <c r="G63" s="26">
        <v>485552.16535999899</v>
      </c>
      <c r="H63" s="26">
        <v>458467.99925911601</v>
      </c>
      <c r="I63" s="26">
        <v>495933.16464999301</v>
      </c>
      <c r="J63" s="26">
        <v>461118.75442399498</v>
      </c>
      <c r="K63" s="35">
        <v>485981.16258299502</v>
      </c>
      <c r="L63" s="35">
        <v>509346.641</v>
      </c>
    </row>
    <row r="64" spans="1:12" x14ac:dyDescent="0.35">
      <c r="A64" s="5" t="s">
        <v>63</v>
      </c>
      <c r="B64" s="33">
        <v>32428.071</v>
      </c>
      <c r="C64" s="33">
        <v>31306.874</v>
      </c>
      <c r="D64" s="33">
        <v>27012.810399999998</v>
      </c>
      <c r="E64" s="33">
        <v>29763.598770000001</v>
      </c>
      <c r="F64" s="33">
        <v>23339.82014</v>
      </c>
      <c r="G64" s="33">
        <v>26227.581180000001</v>
      </c>
      <c r="H64" s="33">
        <v>29256.555950999998</v>
      </c>
      <c r="I64" s="33">
        <v>33894.628414999999</v>
      </c>
      <c r="J64" s="33">
        <v>31120.501090999998</v>
      </c>
      <c r="K64" s="27">
        <v>36316.610348000002</v>
      </c>
      <c r="L64" s="27">
        <v>34089.118000000002</v>
      </c>
    </row>
    <row r="65" spans="1:12" x14ac:dyDescent="0.35">
      <c r="A65" s="5" t="s">
        <v>64</v>
      </c>
      <c r="B65" s="26">
        <v>86409.331999999995</v>
      </c>
      <c r="C65" s="26">
        <v>91465.714000000007</v>
      </c>
      <c r="D65" s="26">
        <v>88277.703636000093</v>
      </c>
      <c r="E65" s="26">
        <v>87905.267054000098</v>
      </c>
      <c r="F65" s="26">
        <v>88257.400556000095</v>
      </c>
      <c r="G65" s="26">
        <v>86057.395452000201</v>
      </c>
      <c r="H65" s="26">
        <v>85383.628004000406</v>
      </c>
      <c r="I65" s="26">
        <v>90187.507472000099</v>
      </c>
      <c r="J65" s="26">
        <v>62961.621207999997</v>
      </c>
      <c r="K65" s="27">
        <v>94852.407746000405</v>
      </c>
      <c r="L65" s="27">
        <v>80793.744000000006</v>
      </c>
    </row>
    <row r="66" spans="1:12" x14ac:dyDescent="0.35">
      <c r="A66" s="5" t="s">
        <v>65</v>
      </c>
      <c r="B66" s="26">
        <v>186450.43400000001</v>
      </c>
      <c r="C66" s="26">
        <v>163123.209</v>
      </c>
      <c r="D66" s="26">
        <v>181759.015916</v>
      </c>
      <c r="E66" s="26">
        <v>181380.45621199999</v>
      </c>
      <c r="F66" s="26">
        <v>173006.28423600001</v>
      </c>
      <c r="G66" s="26">
        <v>194377.99588199999</v>
      </c>
      <c r="H66" s="26">
        <v>201596.60754900999</v>
      </c>
      <c r="I66" s="26">
        <v>231038.32580700101</v>
      </c>
      <c r="J66" s="26">
        <v>228321.37822600099</v>
      </c>
      <c r="K66" s="27">
        <v>206828.09596999999</v>
      </c>
      <c r="L66" s="27">
        <v>217923.24900000001</v>
      </c>
    </row>
    <row r="67" spans="1:12" x14ac:dyDescent="0.35">
      <c r="A67" s="5" t="s">
        <v>66</v>
      </c>
      <c r="B67" s="29">
        <v>55978.432000000001</v>
      </c>
      <c r="C67" s="29">
        <v>65615.104000000007</v>
      </c>
      <c r="D67" s="29">
        <v>50205.637269999897</v>
      </c>
      <c r="E67" s="29">
        <v>88337.073598000003</v>
      </c>
      <c r="F67" s="29">
        <v>64642.167913999998</v>
      </c>
      <c r="G67" s="29">
        <v>93244.024684000004</v>
      </c>
      <c r="H67" s="29">
        <v>112263.63239300001</v>
      </c>
      <c r="I67" s="29">
        <v>165414.437725</v>
      </c>
      <c r="J67" s="29">
        <v>93183.607340000002</v>
      </c>
      <c r="K67" s="34">
        <v>67319.231352999996</v>
      </c>
      <c r="L67" s="34">
        <v>87835.085000000006</v>
      </c>
    </row>
    <row r="68" spans="1:12" x14ac:dyDescent="0.35">
      <c r="A68" s="5" t="s">
        <v>67</v>
      </c>
      <c r="B68" s="26">
        <v>105253.51300000001</v>
      </c>
      <c r="C68" s="26">
        <v>109037.371</v>
      </c>
      <c r="D68" s="26">
        <v>100930.35212</v>
      </c>
      <c r="E68" s="26">
        <v>103669.19583</v>
      </c>
      <c r="F68" s="26">
        <v>88622.163060000006</v>
      </c>
      <c r="G68" s="26">
        <v>77468.831980000003</v>
      </c>
      <c r="H68" s="26">
        <v>97816.458155000204</v>
      </c>
      <c r="I68" s="26">
        <v>79066.547384000005</v>
      </c>
      <c r="J68" s="26">
        <v>86992.880352000095</v>
      </c>
      <c r="K68" s="27">
        <v>84451.363243999993</v>
      </c>
      <c r="L68" s="27">
        <v>99623.021999999997</v>
      </c>
    </row>
    <row r="69" spans="1:12" x14ac:dyDescent="0.35">
      <c r="A69" s="5" t="s">
        <v>68</v>
      </c>
      <c r="B69" s="29">
        <v>274697.826</v>
      </c>
      <c r="C69" s="29">
        <v>243176.75099999999</v>
      </c>
      <c r="D69" s="29">
        <v>197204.80843400001</v>
      </c>
      <c r="E69" s="29">
        <v>200512.78974199999</v>
      </c>
      <c r="F69" s="29">
        <v>225607.16356399999</v>
      </c>
      <c r="G69" s="29">
        <v>100612.21437</v>
      </c>
      <c r="H69" s="29">
        <v>242268.04023067301</v>
      </c>
      <c r="I69" s="29">
        <v>191841.53864700001</v>
      </c>
      <c r="J69" s="29">
        <v>125516.97968600001</v>
      </c>
      <c r="K69" s="34">
        <v>124922.78458000001</v>
      </c>
      <c r="L69" s="34">
        <v>279708.38</v>
      </c>
    </row>
    <row r="70" spans="1:12" x14ac:dyDescent="0.35">
      <c r="A70" s="5" t="s">
        <v>69</v>
      </c>
      <c r="B70" s="36">
        <v>56862.292000000001</v>
      </c>
      <c r="C70" s="36">
        <v>55723.839</v>
      </c>
      <c r="D70" s="36">
        <v>46477.228596000001</v>
      </c>
      <c r="E70" s="36">
        <v>47233.207413999997</v>
      </c>
      <c r="F70" s="36">
        <v>59218.668120000002</v>
      </c>
      <c r="G70" s="36">
        <v>87859.980360000001</v>
      </c>
      <c r="H70" s="36">
        <v>122474.731812</v>
      </c>
      <c r="I70" s="36">
        <v>113873.140671</v>
      </c>
      <c r="J70" s="36">
        <v>111273.583963</v>
      </c>
      <c r="K70" s="37">
        <v>98640.234332000007</v>
      </c>
      <c r="L70" s="37">
        <v>141977.23199999999</v>
      </c>
    </row>
    <row r="71" spans="1:12" x14ac:dyDescent="0.35">
      <c r="A71" s="5" t="s">
        <v>70</v>
      </c>
      <c r="B71" s="36">
        <v>58835.101999999999</v>
      </c>
      <c r="C71" s="36">
        <v>56102.68</v>
      </c>
      <c r="D71" s="36">
        <v>46233.205040000001</v>
      </c>
      <c r="E71" s="36">
        <v>41159.148549999998</v>
      </c>
      <c r="F71" s="36">
        <v>44354.16848</v>
      </c>
      <c r="G71" s="36">
        <v>32177.958610000001</v>
      </c>
      <c r="H71" s="36">
        <v>55556.293366999998</v>
      </c>
      <c r="I71" s="36">
        <v>49869.561938999999</v>
      </c>
      <c r="J71" s="36">
        <v>43638.252273999999</v>
      </c>
      <c r="K71" s="37">
        <v>37438.364665000001</v>
      </c>
      <c r="L71" s="37">
        <v>45123.33</v>
      </c>
    </row>
    <row r="72" spans="1:12" x14ac:dyDescent="0.35">
      <c r="A72" s="5" t="s">
        <v>71</v>
      </c>
      <c r="B72" s="38">
        <f>SUM(B2:B71)</f>
        <v>9863388.6800000016</v>
      </c>
      <c r="C72" s="38">
        <f t="shared" ref="C72:K72" si="0">SUM(C2:C71)</f>
        <v>9379466.9289999995</v>
      </c>
      <c r="D72" s="38">
        <f t="shared" si="0"/>
        <v>8556556.8215330001</v>
      </c>
      <c r="E72" s="38">
        <f t="shared" si="0"/>
        <v>9419328.3578840028</v>
      </c>
      <c r="F72" s="38">
        <f t="shared" si="0"/>
        <v>9242217.9047929961</v>
      </c>
      <c r="G72" s="38">
        <f t="shared" si="0"/>
        <v>9463341.6550379954</v>
      </c>
      <c r="H72" s="38">
        <f t="shared" si="0"/>
        <v>10260920.886771219</v>
      </c>
      <c r="I72" s="38">
        <f t="shared" si="0"/>
        <v>11487167.956594985</v>
      </c>
      <c r="J72" s="38">
        <f t="shared" si="0"/>
        <v>10209332.830828985</v>
      </c>
      <c r="K72" s="38">
        <f t="shared" si="0"/>
        <v>10326372.404103987</v>
      </c>
      <c r="L72" s="38">
        <f t="shared" ref="L72" si="1">SUM(L2:L71)</f>
        <v>10951380.746000003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A0580-B49F-45B2-9B60-657DE40D3172}">
  <dimension ref="A1:Q73"/>
  <sheetViews>
    <sheetView topLeftCell="A49" workbookViewId="0">
      <pane xSplit="1" topLeftCell="B1" activePane="topRight" state="frozen"/>
      <selection pane="topRight" sqref="A1:N74"/>
    </sheetView>
  </sheetViews>
  <sheetFormatPr defaultColWidth="8.90625" defaultRowHeight="14.5" x14ac:dyDescent="0.35"/>
  <cols>
    <col min="1" max="1" width="11.6328125" style="5" bestFit="1" customWidth="1"/>
    <col min="12" max="12" width="9.36328125" bestFit="1" customWidth="1"/>
    <col min="16" max="16" width="11.81640625" customWidth="1"/>
    <col min="17" max="17" width="5.6328125" customWidth="1"/>
  </cols>
  <sheetData>
    <row r="1" spans="1:17" x14ac:dyDescent="0.35">
      <c r="A1" s="5" t="s">
        <v>74</v>
      </c>
      <c r="B1" s="9">
        <v>2009</v>
      </c>
      <c r="C1" s="9">
        <v>2010</v>
      </c>
      <c r="D1" s="9">
        <v>2011</v>
      </c>
      <c r="E1" s="9">
        <v>2012</v>
      </c>
      <c r="F1" s="9">
        <v>2013</v>
      </c>
      <c r="G1" s="9">
        <v>2014</v>
      </c>
      <c r="H1" s="9">
        <v>2015</v>
      </c>
      <c r="I1" s="9">
        <v>2016</v>
      </c>
      <c r="J1" s="9">
        <v>2017</v>
      </c>
      <c r="K1" s="8">
        <v>2018</v>
      </c>
      <c r="L1" s="9">
        <v>2019</v>
      </c>
      <c r="M1" s="8">
        <v>2020</v>
      </c>
      <c r="N1" s="8">
        <v>2021</v>
      </c>
      <c r="P1" t="s">
        <v>152</v>
      </c>
      <c r="Q1" t="s">
        <v>127</v>
      </c>
    </row>
    <row r="2" spans="1:17" x14ac:dyDescent="0.35">
      <c r="A2" s="5" t="s">
        <v>39</v>
      </c>
      <c r="B2" s="40">
        <v>42.5</v>
      </c>
      <c r="C2" s="40">
        <v>42.8</v>
      </c>
      <c r="D2" s="40">
        <v>40.9</v>
      </c>
      <c r="E2" s="40">
        <v>40.799999999999997</v>
      </c>
      <c r="F2" s="40">
        <v>41.5</v>
      </c>
      <c r="G2" s="40">
        <v>42.9</v>
      </c>
      <c r="H2" s="40">
        <v>44.2</v>
      </c>
      <c r="I2" s="40">
        <v>43.9</v>
      </c>
      <c r="J2" s="40">
        <v>43.5</v>
      </c>
      <c r="K2" s="40">
        <v>43.1</v>
      </c>
      <c r="L2" s="40">
        <v>43</v>
      </c>
      <c r="M2">
        <v>32.799999999999997</v>
      </c>
      <c r="N2">
        <v>32.799999999999997</v>
      </c>
      <c r="P2" s="40">
        <f t="shared" ref="P2:P33" si="0">N2-C2</f>
        <v>-10</v>
      </c>
      <c r="Q2">
        <f t="shared" ref="Q2:Q33" si="1">AVERAGE(B2:L2)</f>
        <v>42.645454545454548</v>
      </c>
    </row>
    <row r="3" spans="1:17" x14ac:dyDescent="0.35">
      <c r="A3" s="5" t="s">
        <v>35</v>
      </c>
      <c r="B3" s="40">
        <v>47.7</v>
      </c>
      <c r="C3" s="40">
        <v>36.9</v>
      </c>
      <c r="D3" s="40">
        <v>33.799999999999997</v>
      </c>
      <c r="E3" s="40">
        <v>47</v>
      </c>
      <c r="F3" s="40">
        <v>44.4</v>
      </c>
      <c r="G3" s="40">
        <v>43</v>
      </c>
      <c r="H3" s="40">
        <v>55.3</v>
      </c>
      <c r="I3" s="40">
        <v>58.2</v>
      </c>
      <c r="J3" s="40">
        <v>52.7</v>
      </c>
      <c r="K3" s="40">
        <v>28</v>
      </c>
      <c r="L3" s="40">
        <v>31.3</v>
      </c>
      <c r="M3">
        <v>62.2</v>
      </c>
      <c r="N3">
        <v>29.5</v>
      </c>
      <c r="P3" s="40">
        <f t="shared" si="0"/>
        <v>-7.3999999999999986</v>
      </c>
      <c r="Q3">
        <f t="shared" si="1"/>
        <v>43.481818181818177</v>
      </c>
    </row>
    <row r="4" spans="1:17" x14ac:dyDescent="0.35">
      <c r="A4" s="5" t="s">
        <v>58</v>
      </c>
      <c r="B4" s="40">
        <v>42.1</v>
      </c>
      <c r="C4" s="40">
        <v>42</v>
      </c>
      <c r="D4" s="40">
        <v>40.4</v>
      </c>
      <c r="E4" s="40">
        <v>43.5</v>
      </c>
      <c r="F4" s="40">
        <v>39.799999999999997</v>
      </c>
      <c r="G4" s="40">
        <v>35.799999999999997</v>
      </c>
      <c r="H4" s="40">
        <v>36</v>
      </c>
      <c r="I4" s="40">
        <v>41.1</v>
      </c>
      <c r="J4" s="40">
        <v>41.8</v>
      </c>
      <c r="K4" s="40">
        <v>36.700000000000003</v>
      </c>
      <c r="L4" s="40">
        <v>36.4</v>
      </c>
      <c r="M4">
        <v>34.4</v>
      </c>
      <c r="N4">
        <v>36.4</v>
      </c>
      <c r="P4" s="40">
        <f t="shared" si="0"/>
        <v>-5.6000000000000014</v>
      </c>
      <c r="Q4">
        <f t="shared" si="1"/>
        <v>39.6</v>
      </c>
    </row>
    <row r="5" spans="1:17" x14ac:dyDescent="0.35">
      <c r="A5" s="5" t="s">
        <v>9</v>
      </c>
      <c r="B5" s="40">
        <v>37.200000000000003</v>
      </c>
      <c r="C5" s="40">
        <v>38.200000000000003</v>
      </c>
      <c r="D5" s="40">
        <v>36.299999999999997</v>
      </c>
      <c r="E5" s="40">
        <v>38</v>
      </c>
      <c r="F5" s="40">
        <v>34.6</v>
      </c>
      <c r="G5" s="40">
        <v>34.1</v>
      </c>
      <c r="H5" s="40">
        <v>33.5</v>
      </c>
      <c r="I5" s="40">
        <v>33.1</v>
      </c>
      <c r="J5" s="40">
        <v>35.200000000000003</v>
      </c>
      <c r="K5" s="40">
        <v>33.6</v>
      </c>
      <c r="L5" s="40">
        <v>34.1</v>
      </c>
      <c r="M5">
        <v>33.6</v>
      </c>
      <c r="N5">
        <v>33.700000000000003</v>
      </c>
      <c r="P5" s="40">
        <f t="shared" si="0"/>
        <v>-4.5</v>
      </c>
      <c r="Q5">
        <f t="shared" si="1"/>
        <v>35.263636363636365</v>
      </c>
    </row>
    <row r="6" spans="1:17" x14ac:dyDescent="0.35">
      <c r="A6" s="5" t="s">
        <v>22</v>
      </c>
      <c r="B6" s="40">
        <v>38.4</v>
      </c>
      <c r="C6" s="40">
        <v>39.6</v>
      </c>
      <c r="D6" s="40">
        <v>41.8</v>
      </c>
      <c r="E6" s="40">
        <v>39.799999999999997</v>
      </c>
      <c r="F6" s="40">
        <v>38.799999999999997</v>
      </c>
      <c r="G6" s="40">
        <v>41.3</v>
      </c>
      <c r="H6" s="40">
        <v>38.799999999999997</v>
      </c>
      <c r="I6" s="40">
        <v>37.4</v>
      </c>
      <c r="J6" s="40">
        <v>38.200000000000003</v>
      </c>
      <c r="K6" s="40">
        <v>37</v>
      </c>
      <c r="L6" s="40">
        <v>36.9</v>
      </c>
      <c r="M6">
        <v>36.6</v>
      </c>
      <c r="N6">
        <v>35.5</v>
      </c>
      <c r="P6" s="40">
        <f t="shared" si="0"/>
        <v>-4.1000000000000014</v>
      </c>
      <c r="Q6">
        <f t="shared" si="1"/>
        <v>38.909090909090907</v>
      </c>
    </row>
    <row r="7" spans="1:17" x14ac:dyDescent="0.35">
      <c r="A7" s="5" t="s">
        <v>37</v>
      </c>
      <c r="B7" s="40">
        <v>38.6</v>
      </c>
      <c r="C7" s="40">
        <v>40.6</v>
      </c>
      <c r="D7" s="40">
        <v>39.5</v>
      </c>
      <c r="E7" s="40">
        <v>40.6</v>
      </c>
      <c r="F7" s="40">
        <v>38.6</v>
      </c>
      <c r="G7" s="40">
        <v>38.1</v>
      </c>
      <c r="H7" s="40">
        <v>37.4</v>
      </c>
      <c r="I7" s="40">
        <v>37.200000000000003</v>
      </c>
      <c r="J7" s="40">
        <v>39.4</v>
      </c>
      <c r="K7" s="40">
        <v>37.5</v>
      </c>
      <c r="L7" s="40">
        <v>37.1</v>
      </c>
      <c r="M7">
        <v>38.5</v>
      </c>
      <c r="N7">
        <v>36.6</v>
      </c>
      <c r="P7" s="40">
        <f t="shared" si="0"/>
        <v>-4</v>
      </c>
      <c r="Q7">
        <f t="shared" si="1"/>
        <v>38.599999999999994</v>
      </c>
    </row>
    <row r="8" spans="1:17" x14ac:dyDescent="0.35">
      <c r="A8" s="5" t="s">
        <v>53</v>
      </c>
      <c r="B8" s="40">
        <v>43.2</v>
      </c>
      <c r="C8" s="40">
        <v>45.1</v>
      </c>
      <c r="D8" s="40">
        <v>44.7</v>
      </c>
      <c r="E8" s="40">
        <v>41.9</v>
      </c>
      <c r="F8" s="40">
        <v>44.8</v>
      </c>
      <c r="G8" s="40">
        <v>44.8</v>
      </c>
      <c r="H8" s="40">
        <v>37.6</v>
      </c>
      <c r="I8" s="40">
        <v>35.6</v>
      </c>
      <c r="J8" s="40">
        <v>41.3</v>
      </c>
      <c r="K8" s="40">
        <v>40.5</v>
      </c>
      <c r="L8" s="40">
        <v>41.6</v>
      </c>
      <c r="M8">
        <v>47.2</v>
      </c>
      <c r="N8">
        <v>41.3</v>
      </c>
      <c r="P8" s="40">
        <f t="shared" si="0"/>
        <v>-3.8000000000000043</v>
      </c>
      <c r="Q8">
        <f t="shared" si="1"/>
        <v>41.918181818181829</v>
      </c>
    </row>
    <row r="9" spans="1:17" x14ac:dyDescent="0.35">
      <c r="A9" s="5" t="s">
        <v>66</v>
      </c>
      <c r="B9" s="40">
        <v>36.799999999999997</v>
      </c>
      <c r="C9" s="40">
        <v>38.799999999999997</v>
      </c>
      <c r="D9" s="40">
        <v>38.4</v>
      </c>
      <c r="E9" s="40">
        <v>37.1</v>
      </c>
      <c r="F9" s="40">
        <v>35.9</v>
      </c>
      <c r="G9" s="40">
        <v>31.9</v>
      </c>
      <c r="H9" s="40">
        <v>31.9</v>
      </c>
      <c r="I9" s="40">
        <v>32.9</v>
      </c>
      <c r="J9" s="40">
        <v>36.5</v>
      </c>
      <c r="K9" s="40">
        <v>34.700000000000003</v>
      </c>
      <c r="L9" s="40">
        <v>35.1</v>
      </c>
      <c r="M9">
        <v>38.9</v>
      </c>
      <c r="N9">
        <v>35.799999999999997</v>
      </c>
      <c r="P9" s="40">
        <f t="shared" si="0"/>
        <v>-3</v>
      </c>
      <c r="Q9">
        <f t="shared" si="1"/>
        <v>35.454545454545453</v>
      </c>
    </row>
    <row r="10" spans="1:17" x14ac:dyDescent="0.35">
      <c r="A10" s="5" t="s">
        <v>28</v>
      </c>
      <c r="B10" s="40">
        <v>41.1</v>
      </c>
      <c r="C10" s="40">
        <v>44.5</v>
      </c>
      <c r="D10" s="40">
        <v>44</v>
      </c>
      <c r="E10" s="40">
        <v>39.299999999999997</v>
      </c>
      <c r="F10" s="40">
        <v>43.3</v>
      </c>
      <c r="G10" s="40">
        <v>47</v>
      </c>
      <c r="H10" s="40">
        <v>44.9</v>
      </c>
      <c r="I10" s="40">
        <v>42.5</v>
      </c>
      <c r="J10" s="40">
        <v>45.1</v>
      </c>
      <c r="K10" s="40">
        <v>44.4</v>
      </c>
      <c r="L10" s="40">
        <v>43.3</v>
      </c>
      <c r="M10">
        <v>43.3</v>
      </c>
      <c r="N10">
        <v>41.8</v>
      </c>
      <c r="P10" s="40">
        <f t="shared" si="0"/>
        <v>-2.7000000000000028</v>
      </c>
      <c r="Q10">
        <f t="shared" si="1"/>
        <v>43.581818181818178</v>
      </c>
    </row>
    <row r="11" spans="1:17" x14ac:dyDescent="0.35">
      <c r="A11" s="5" t="s">
        <v>1</v>
      </c>
      <c r="B11" s="40">
        <v>34.1</v>
      </c>
      <c r="C11" s="40">
        <v>34.6</v>
      </c>
      <c r="D11" s="40">
        <v>34.5</v>
      </c>
      <c r="E11" s="40">
        <v>33.799999999999997</v>
      </c>
      <c r="F11" s="40">
        <v>34.200000000000003</v>
      </c>
      <c r="G11" s="40">
        <v>33.1</v>
      </c>
      <c r="H11" s="40">
        <v>31.3</v>
      </c>
      <c r="I11" s="40">
        <v>31.2</v>
      </c>
      <c r="J11" s="40">
        <v>33.4</v>
      </c>
      <c r="K11" s="40">
        <v>32</v>
      </c>
      <c r="L11" s="40">
        <v>31.5</v>
      </c>
      <c r="M11">
        <v>32.299999999999997</v>
      </c>
      <c r="N11">
        <v>32</v>
      </c>
      <c r="P11" s="40">
        <f t="shared" si="0"/>
        <v>-2.6000000000000014</v>
      </c>
      <c r="Q11">
        <f t="shared" si="1"/>
        <v>33.063636363636363</v>
      </c>
    </row>
    <row r="12" spans="1:17" x14ac:dyDescent="0.35">
      <c r="A12" s="5" t="s">
        <v>68</v>
      </c>
      <c r="B12" s="40">
        <v>36.200000000000003</v>
      </c>
      <c r="C12" s="40">
        <v>36.5</v>
      </c>
      <c r="D12" s="40">
        <v>36.200000000000003</v>
      </c>
      <c r="E12" s="40">
        <v>36.5</v>
      </c>
      <c r="F12" s="40">
        <v>36.200000000000003</v>
      </c>
      <c r="G12" s="40">
        <v>35.4</v>
      </c>
      <c r="H12" s="40">
        <v>34.799999999999997</v>
      </c>
      <c r="I12" s="40">
        <v>34.299999999999997</v>
      </c>
      <c r="J12" s="40">
        <v>37</v>
      </c>
      <c r="K12" s="40">
        <v>34.200000000000003</v>
      </c>
      <c r="L12" s="40">
        <v>33.9</v>
      </c>
      <c r="M12">
        <v>34.299999999999997</v>
      </c>
      <c r="N12">
        <v>34</v>
      </c>
      <c r="P12" s="40">
        <f t="shared" si="0"/>
        <v>-2.5</v>
      </c>
      <c r="Q12">
        <f t="shared" si="1"/>
        <v>35.563636363636363</v>
      </c>
    </row>
    <row r="13" spans="1:17" x14ac:dyDescent="0.35">
      <c r="A13" s="5" t="s">
        <v>70</v>
      </c>
      <c r="B13" s="40">
        <v>33.4</v>
      </c>
      <c r="C13" s="40">
        <v>32.799999999999997</v>
      </c>
      <c r="D13" s="40">
        <v>32.200000000000003</v>
      </c>
      <c r="E13" s="40">
        <v>31.8</v>
      </c>
      <c r="F13" s="40">
        <v>32.700000000000003</v>
      </c>
      <c r="G13" s="40">
        <v>34.1</v>
      </c>
      <c r="H13" s="40">
        <v>34.1</v>
      </c>
      <c r="I13" s="40">
        <v>33.6</v>
      </c>
      <c r="J13" s="40">
        <v>32.799999999999997</v>
      </c>
      <c r="K13" s="40">
        <v>31.2</v>
      </c>
      <c r="L13" s="40">
        <v>30.6</v>
      </c>
      <c r="M13">
        <v>30.5</v>
      </c>
      <c r="N13">
        <v>30.4</v>
      </c>
      <c r="P13" s="40">
        <f t="shared" si="0"/>
        <v>-2.3999999999999986</v>
      </c>
      <c r="Q13">
        <f t="shared" si="1"/>
        <v>32.663636363636364</v>
      </c>
    </row>
    <row r="14" spans="1:17" x14ac:dyDescent="0.35">
      <c r="A14" s="5" t="s">
        <v>54</v>
      </c>
      <c r="B14" s="40">
        <v>43.1</v>
      </c>
      <c r="C14" s="40">
        <v>43.1</v>
      </c>
      <c r="D14" s="40">
        <v>43</v>
      </c>
      <c r="E14" s="40">
        <v>43.1</v>
      </c>
      <c r="F14" s="40">
        <v>42.1</v>
      </c>
      <c r="G14" s="40">
        <v>41.2</v>
      </c>
      <c r="H14" s="40">
        <v>41.9</v>
      </c>
      <c r="I14" s="40">
        <v>41.8</v>
      </c>
      <c r="J14" s="40">
        <v>42.3</v>
      </c>
      <c r="K14" s="40">
        <v>41.9</v>
      </c>
      <c r="L14" s="40">
        <v>41.5</v>
      </c>
      <c r="M14">
        <v>40.4</v>
      </c>
      <c r="N14">
        <v>40.799999999999997</v>
      </c>
      <c r="P14" s="40">
        <f t="shared" si="0"/>
        <v>-2.3000000000000043</v>
      </c>
      <c r="Q14">
        <f t="shared" si="1"/>
        <v>42.272727272727266</v>
      </c>
    </row>
    <row r="15" spans="1:17" x14ac:dyDescent="0.35">
      <c r="A15" s="5" t="s">
        <v>33</v>
      </c>
      <c r="B15" s="40">
        <v>46.8</v>
      </c>
      <c r="C15" s="40">
        <v>42.5</v>
      </c>
      <c r="D15" s="40">
        <v>41.1</v>
      </c>
      <c r="E15" s="40">
        <v>41.4</v>
      </c>
      <c r="F15" s="40">
        <v>40.799999999999997</v>
      </c>
      <c r="G15" s="40">
        <v>40.6</v>
      </c>
      <c r="H15" s="40">
        <v>40.9</v>
      </c>
      <c r="I15" s="40">
        <v>41</v>
      </c>
      <c r="J15" s="40">
        <v>41.6</v>
      </c>
      <c r="K15" s="40">
        <v>39</v>
      </c>
      <c r="L15" s="40">
        <v>39.5</v>
      </c>
      <c r="M15">
        <v>41.6</v>
      </c>
      <c r="N15">
        <v>40.299999999999997</v>
      </c>
      <c r="P15" s="40">
        <f t="shared" si="0"/>
        <v>-2.2000000000000028</v>
      </c>
      <c r="Q15">
        <f t="shared" si="1"/>
        <v>41.381818181818183</v>
      </c>
    </row>
    <row r="16" spans="1:17" x14ac:dyDescent="0.35">
      <c r="A16" s="5" t="s">
        <v>13</v>
      </c>
      <c r="B16" s="40">
        <v>33.4</v>
      </c>
      <c r="C16" s="40">
        <v>33.4</v>
      </c>
      <c r="D16" s="40">
        <v>32.5</v>
      </c>
      <c r="E16" s="40">
        <v>31.4</v>
      </c>
      <c r="F16" s="40">
        <v>31.3</v>
      </c>
      <c r="G16" s="40">
        <v>30.8</v>
      </c>
      <c r="H16" s="40">
        <v>30.7</v>
      </c>
      <c r="I16" s="40">
        <v>31</v>
      </c>
      <c r="J16" s="40">
        <v>32.200000000000003</v>
      </c>
      <c r="K16" s="40">
        <v>31.9</v>
      </c>
      <c r="L16" s="40">
        <v>31.6</v>
      </c>
      <c r="M16">
        <v>31.5</v>
      </c>
      <c r="N16">
        <v>31.6</v>
      </c>
      <c r="P16" s="40">
        <f t="shared" si="0"/>
        <v>-1.7999999999999972</v>
      </c>
      <c r="Q16">
        <f t="shared" si="1"/>
        <v>31.836363636363636</v>
      </c>
    </row>
    <row r="17" spans="1:17" x14ac:dyDescent="0.35">
      <c r="A17" s="5" t="s">
        <v>14</v>
      </c>
      <c r="B17" s="40">
        <v>36.200000000000003</v>
      </c>
      <c r="C17" s="40">
        <v>34.9</v>
      </c>
      <c r="D17" s="40">
        <v>34.200000000000003</v>
      </c>
      <c r="E17" s="40">
        <v>33.4</v>
      </c>
      <c r="F17" s="40">
        <v>33</v>
      </c>
      <c r="G17" s="40">
        <v>33.1</v>
      </c>
      <c r="H17" s="40">
        <v>33.4</v>
      </c>
      <c r="I17" s="40">
        <v>33.1</v>
      </c>
      <c r="J17" s="40">
        <v>33.4</v>
      </c>
      <c r="K17" s="40">
        <v>33.799999999999997</v>
      </c>
      <c r="L17" s="40">
        <v>33.700000000000003</v>
      </c>
      <c r="M17">
        <v>33.6</v>
      </c>
      <c r="N17">
        <v>33.5</v>
      </c>
      <c r="P17" s="40">
        <f t="shared" si="0"/>
        <v>-1.3999999999999986</v>
      </c>
      <c r="Q17">
        <f t="shared" si="1"/>
        <v>33.836363636363636</v>
      </c>
    </row>
    <row r="18" spans="1:17" x14ac:dyDescent="0.35">
      <c r="A18" s="5" t="s">
        <v>41</v>
      </c>
      <c r="B18" s="40">
        <v>33.4</v>
      </c>
      <c r="C18" s="40">
        <v>33.6</v>
      </c>
      <c r="D18" s="40">
        <v>33.6</v>
      </c>
      <c r="E18" s="40">
        <v>33.299999999999997</v>
      </c>
      <c r="F18" s="40">
        <v>32.9</v>
      </c>
      <c r="G18" s="40">
        <v>32.5</v>
      </c>
      <c r="H18" s="40">
        <v>32.1</v>
      </c>
      <c r="I18" s="40">
        <v>31.9</v>
      </c>
      <c r="J18" s="40">
        <v>31.8</v>
      </c>
      <c r="K18" s="40">
        <v>31.7</v>
      </c>
      <c r="L18" s="40">
        <v>31.7</v>
      </c>
      <c r="M18">
        <v>31.8</v>
      </c>
      <c r="N18">
        <v>32.299999999999997</v>
      </c>
      <c r="P18" s="40">
        <f t="shared" si="0"/>
        <v>-1.3000000000000043</v>
      </c>
      <c r="Q18">
        <f t="shared" si="1"/>
        <v>32.590909090909086</v>
      </c>
    </row>
    <row r="19" spans="1:17" x14ac:dyDescent="0.35">
      <c r="A19" s="5" t="s">
        <v>20</v>
      </c>
      <c r="B19" s="40">
        <v>30.7</v>
      </c>
      <c r="C19" s="40">
        <v>29.2</v>
      </c>
      <c r="D19" s="40">
        <v>29.2</v>
      </c>
      <c r="E19" s="40">
        <v>29.2</v>
      </c>
      <c r="F19" s="40">
        <v>29.1</v>
      </c>
      <c r="G19" s="40">
        <v>28.9</v>
      </c>
      <c r="H19" s="40">
        <v>28.9</v>
      </c>
      <c r="I19" s="40">
        <v>28.4</v>
      </c>
      <c r="J19" s="40">
        <v>28.4</v>
      </c>
      <c r="K19" s="40">
        <v>28.4</v>
      </c>
      <c r="L19" s="40">
        <v>28.3</v>
      </c>
      <c r="M19">
        <v>28.1</v>
      </c>
      <c r="N19">
        <v>28.1</v>
      </c>
      <c r="P19" s="40">
        <f t="shared" si="0"/>
        <v>-1.0999999999999979</v>
      </c>
      <c r="Q19">
        <f t="shared" si="1"/>
        <v>28.972727272727273</v>
      </c>
    </row>
    <row r="20" spans="1:17" x14ac:dyDescent="0.35">
      <c r="A20" s="5" t="s">
        <v>64</v>
      </c>
      <c r="B20" s="40">
        <v>36.4</v>
      </c>
      <c r="C20" s="40">
        <v>35.5</v>
      </c>
      <c r="D20" s="40">
        <v>35.299999999999997</v>
      </c>
      <c r="E20" s="40">
        <v>35.5</v>
      </c>
      <c r="F20" s="40">
        <v>35.200000000000003</v>
      </c>
      <c r="G20" s="40">
        <v>35</v>
      </c>
      <c r="H20" s="40">
        <v>34.299999999999997</v>
      </c>
      <c r="I20" s="40">
        <v>34.299999999999997</v>
      </c>
      <c r="J20" s="40">
        <v>35.1</v>
      </c>
      <c r="K20" s="40">
        <v>34.4</v>
      </c>
      <c r="L20" s="40">
        <v>34.6</v>
      </c>
      <c r="M20">
        <v>34.5</v>
      </c>
      <c r="N20">
        <v>34.5</v>
      </c>
      <c r="P20" s="40">
        <f t="shared" si="0"/>
        <v>-1</v>
      </c>
      <c r="Q20">
        <f t="shared" si="1"/>
        <v>35.054545454545455</v>
      </c>
    </row>
    <row r="21" spans="1:17" x14ac:dyDescent="0.35">
      <c r="A21" s="5" t="s">
        <v>56</v>
      </c>
      <c r="B21" s="40">
        <v>36.4</v>
      </c>
      <c r="C21" s="40">
        <v>37.6</v>
      </c>
      <c r="D21" s="40">
        <v>37.6</v>
      </c>
      <c r="E21" s="40">
        <v>37.200000000000003</v>
      </c>
      <c r="F21" s="40">
        <v>37.200000000000003</v>
      </c>
      <c r="G21" s="40">
        <v>36.4</v>
      </c>
      <c r="H21" s="40">
        <v>36</v>
      </c>
      <c r="I21" s="40">
        <v>35.4</v>
      </c>
      <c r="J21" s="40">
        <v>36.799999999999997</v>
      </c>
      <c r="K21" s="40">
        <v>36.4</v>
      </c>
      <c r="L21" s="40">
        <v>36.700000000000003</v>
      </c>
      <c r="M21">
        <v>36.5</v>
      </c>
      <c r="N21">
        <v>36.700000000000003</v>
      </c>
      <c r="P21" s="40">
        <f t="shared" si="0"/>
        <v>-0.89999999999999858</v>
      </c>
      <c r="Q21">
        <f t="shared" si="1"/>
        <v>36.699999999999996</v>
      </c>
    </row>
    <row r="22" spans="1:17" x14ac:dyDescent="0.35">
      <c r="A22" s="5" t="s">
        <v>26</v>
      </c>
      <c r="B22" s="40">
        <v>36.799999999999997</v>
      </c>
      <c r="C22" s="40">
        <v>38.299999999999997</v>
      </c>
      <c r="D22" s="40">
        <v>37.5</v>
      </c>
      <c r="E22" s="40">
        <v>37.5</v>
      </c>
      <c r="F22" s="40">
        <v>37.4</v>
      </c>
      <c r="G22" s="40">
        <v>37</v>
      </c>
      <c r="H22" s="40">
        <v>36.9</v>
      </c>
      <c r="I22" s="40">
        <v>36.9</v>
      </c>
      <c r="J22" s="40">
        <v>38.5</v>
      </c>
      <c r="K22" s="40">
        <v>37.200000000000003</v>
      </c>
      <c r="L22" s="40">
        <v>36.799999999999997</v>
      </c>
      <c r="M22">
        <v>37.5</v>
      </c>
      <c r="N22">
        <v>37.4</v>
      </c>
      <c r="P22" s="40">
        <f t="shared" si="0"/>
        <v>-0.89999999999999858</v>
      </c>
      <c r="Q22">
        <f t="shared" si="1"/>
        <v>37.345454545454544</v>
      </c>
    </row>
    <row r="23" spans="1:17" x14ac:dyDescent="0.35">
      <c r="A23" s="5" t="s">
        <v>23</v>
      </c>
      <c r="B23" s="40">
        <v>39</v>
      </c>
      <c r="C23" s="40">
        <v>38.700000000000003</v>
      </c>
      <c r="D23" s="40">
        <v>38.200000000000003</v>
      </c>
      <c r="E23" s="40">
        <v>38.4</v>
      </c>
      <c r="F23" s="40">
        <v>38</v>
      </c>
      <c r="G23" s="40">
        <v>37.700000000000003</v>
      </c>
      <c r="H23" s="40">
        <v>37</v>
      </c>
      <c r="I23" s="40">
        <v>36.799999999999997</v>
      </c>
      <c r="J23" s="40">
        <v>38.799999999999997</v>
      </c>
      <c r="K23" s="40">
        <v>37.4</v>
      </c>
      <c r="L23" s="40">
        <v>37.700000000000003</v>
      </c>
      <c r="M23">
        <v>36.299999999999997</v>
      </c>
      <c r="N23">
        <v>38</v>
      </c>
      <c r="P23" s="40">
        <f t="shared" si="0"/>
        <v>-0.70000000000000284</v>
      </c>
      <c r="Q23">
        <f t="shared" si="1"/>
        <v>37.972727272727269</v>
      </c>
    </row>
    <row r="24" spans="1:17" x14ac:dyDescent="0.35">
      <c r="A24" s="5" t="s">
        <v>110</v>
      </c>
      <c r="B24" s="40">
        <v>39</v>
      </c>
      <c r="C24" s="40">
        <v>36.9</v>
      </c>
      <c r="D24" s="40">
        <v>30.8</v>
      </c>
      <c r="E24" s="40">
        <v>36.1</v>
      </c>
      <c r="F24" s="40">
        <v>37.6</v>
      </c>
      <c r="G24" s="40">
        <v>38.1</v>
      </c>
      <c r="H24" s="40">
        <v>39.6</v>
      </c>
      <c r="I24" s="40">
        <v>40.1</v>
      </c>
      <c r="J24" s="40">
        <v>36.5</v>
      </c>
      <c r="K24" s="40">
        <v>34.5</v>
      </c>
      <c r="L24" s="40">
        <v>35.799999999999997</v>
      </c>
      <c r="M24">
        <v>34.299999999999997</v>
      </c>
      <c r="N24">
        <v>36.299999999999997</v>
      </c>
      <c r="P24" s="40">
        <f t="shared" si="0"/>
        <v>-0.60000000000000142</v>
      </c>
      <c r="Q24">
        <f t="shared" si="1"/>
        <v>36.81818181818182</v>
      </c>
    </row>
    <row r="25" spans="1:17" x14ac:dyDescent="0.35">
      <c r="A25" s="5" t="s">
        <v>18</v>
      </c>
      <c r="B25" s="40">
        <v>45.1</v>
      </c>
      <c r="C25" s="40">
        <v>45</v>
      </c>
      <c r="D25" s="40">
        <v>43.8</v>
      </c>
      <c r="E25" s="40">
        <v>42.1</v>
      </c>
      <c r="F25" s="40">
        <v>42.2</v>
      </c>
      <c r="G25" s="40">
        <v>43.6</v>
      </c>
      <c r="H25" s="40">
        <v>41.9</v>
      </c>
      <c r="I25" s="40">
        <v>43.4</v>
      </c>
      <c r="J25" s="40">
        <v>45.7</v>
      </c>
      <c r="K25" s="40">
        <v>46.3</v>
      </c>
      <c r="L25" s="40">
        <v>45.8</v>
      </c>
      <c r="M25">
        <v>44.5</v>
      </c>
      <c r="N25">
        <v>44.5</v>
      </c>
      <c r="P25" s="40">
        <f t="shared" si="0"/>
        <v>-0.5</v>
      </c>
      <c r="Q25">
        <f t="shared" si="1"/>
        <v>44.081818181818178</v>
      </c>
    </row>
    <row r="26" spans="1:17" x14ac:dyDescent="0.35">
      <c r="A26" s="5" t="s">
        <v>6</v>
      </c>
      <c r="B26" s="40">
        <v>48.1</v>
      </c>
      <c r="C26" s="40">
        <v>46.1</v>
      </c>
      <c r="D26" s="40">
        <v>46.9</v>
      </c>
      <c r="E26" s="40">
        <v>48.6</v>
      </c>
      <c r="F26" s="40">
        <v>48.9</v>
      </c>
      <c r="G26" s="40">
        <v>49.7</v>
      </c>
      <c r="H26" s="40">
        <v>49.3</v>
      </c>
      <c r="I26" s="40">
        <v>49.1</v>
      </c>
      <c r="J26" s="40">
        <v>48.4</v>
      </c>
      <c r="K26" s="40">
        <v>47.5</v>
      </c>
      <c r="L26" s="40">
        <v>47</v>
      </c>
      <c r="M26">
        <v>47.9</v>
      </c>
      <c r="N26">
        <v>45.6</v>
      </c>
      <c r="P26" s="40">
        <f t="shared" si="0"/>
        <v>-0.5</v>
      </c>
      <c r="Q26">
        <f t="shared" si="1"/>
        <v>48.145454545454548</v>
      </c>
    </row>
    <row r="27" spans="1:17" x14ac:dyDescent="0.35">
      <c r="A27" s="5" t="s">
        <v>30</v>
      </c>
      <c r="B27" s="40">
        <v>47.8</v>
      </c>
      <c r="C27" s="40">
        <v>45.8</v>
      </c>
      <c r="D27" s="40">
        <v>45.9</v>
      </c>
      <c r="E27" s="40">
        <v>45.6</v>
      </c>
      <c r="F27" s="40">
        <v>45.8</v>
      </c>
      <c r="G27" s="40">
        <v>45.8</v>
      </c>
      <c r="H27" s="40">
        <v>49.1</v>
      </c>
      <c r="I27" s="40">
        <v>48.6</v>
      </c>
      <c r="J27" s="40">
        <v>48.4</v>
      </c>
      <c r="K27" s="40">
        <v>50.2</v>
      </c>
      <c r="L27" s="40">
        <v>47.7</v>
      </c>
      <c r="M27">
        <v>43.5</v>
      </c>
      <c r="N27">
        <v>45.4</v>
      </c>
      <c r="P27" s="40">
        <f t="shared" si="0"/>
        <v>-0.39999999999999858</v>
      </c>
      <c r="Q27">
        <f t="shared" si="1"/>
        <v>47.336363636363643</v>
      </c>
    </row>
    <row r="28" spans="1:17" x14ac:dyDescent="0.35">
      <c r="A28" s="5" t="s">
        <v>69</v>
      </c>
      <c r="B28" s="40">
        <v>36</v>
      </c>
      <c r="C28" s="40">
        <v>34.700000000000003</v>
      </c>
      <c r="D28" s="40">
        <v>34.799999999999997</v>
      </c>
      <c r="E28" s="40">
        <v>34.4</v>
      </c>
      <c r="F28" s="40">
        <v>34.299999999999997</v>
      </c>
      <c r="G28" s="40">
        <v>33.700000000000003</v>
      </c>
      <c r="H28" s="40">
        <v>33</v>
      </c>
      <c r="I28" s="40">
        <v>32.6</v>
      </c>
      <c r="J28" s="40">
        <v>34.700000000000003</v>
      </c>
      <c r="K28" s="40">
        <v>33.1</v>
      </c>
      <c r="L28" s="40">
        <v>33.299999999999997</v>
      </c>
      <c r="M28">
        <v>34.1</v>
      </c>
      <c r="N28">
        <v>34.4</v>
      </c>
      <c r="P28" s="40">
        <f t="shared" si="0"/>
        <v>-0.30000000000000426</v>
      </c>
      <c r="Q28">
        <f t="shared" si="1"/>
        <v>34.054545454545455</v>
      </c>
    </row>
    <row r="29" spans="1:17" x14ac:dyDescent="0.35">
      <c r="A29" s="5" t="s">
        <v>45</v>
      </c>
      <c r="B29" s="40">
        <v>37.700000000000003</v>
      </c>
      <c r="C29" s="40">
        <v>38.6</v>
      </c>
      <c r="D29" s="40">
        <v>38.6</v>
      </c>
      <c r="E29" s="40">
        <v>38.200000000000003</v>
      </c>
      <c r="F29" s="40">
        <v>38.299999999999997</v>
      </c>
      <c r="G29" s="40">
        <v>38.200000000000003</v>
      </c>
      <c r="H29" s="40">
        <v>37.9</v>
      </c>
      <c r="I29" s="40">
        <v>38</v>
      </c>
      <c r="J29" s="40">
        <v>39</v>
      </c>
      <c r="K29" s="40">
        <v>37.799999999999997</v>
      </c>
      <c r="L29" s="40">
        <v>38</v>
      </c>
      <c r="M29">
        <v>37.1</v>
      </c>
      <c r="N29">
        <v>38.299999999999997</v>
      </c>
      <c r="P29" s="40">
        <f t="shared" si="0"/>
        <v>-0.30000000000000426</v>
      </c>
      <c r="Q29">
        <f t="shared" si="1"/>
        <v>38.209090909090911</v>
      </c>
    </row>
    <row r="30" spans="1:17" x14ac:dyDescent="0.35">
      <c r="A30" s="5" t="s">
        <v>67</v>
      </c>
      <c r="B30" s="40">
        <v>32.4</v>
      </c>
      <c r="C30" s="40">
        <v>32.1</v>
      </c>
      <c r="D30" s="40">
        <v>32.4</v>
      </c>
      <c r="E30" s="40">
        <v>32.6</v>
      </c>
      <c r="F30" s="40">
        <v>32</v>
      </c>
      <c r="G30" s="40">
        <v>31.9</v>
      </c>
      <c r="H30" s="40">
        <v>31.7</v>
      </c>
      <c r="I30" s="40">
        <v>31.6</v>
      </c>
      <c r="J30" s="40">
        <v>32.299999999999997</v>
      </c>
      <c r="K30" s="40">
        <v>31.9</v>
      </c>
      <c r="L30" s="40">
        <v>31.9</v>
      </c>
      <c r="M30">
        <v>32.200000000000003</v>
      </c>
      <c r="N30">
        <v>31.9</v>
      </c>
      <c r="P30" s="40">
        <f t="shared" si="0"/>
        <v>-0.20000000000000284</v>
      </c>
      <c r="Q30">
        <f t="shared" si="1"/>
        <v>32.072727272727271</v>
      </c>
    </row>
    <row r="31" spans="1:17" x14ac:dyDescent="0.35">
      <c r="A31" s="5" t="s">
        <v>16</v>
      </c>
      <c r="B31" s="40">
        <v>30.7</v>
      </c>
      <c r="C31" s="40">
        <v>31.3</v>
      </c>
      <c r="D31" s="40">
        <v>31.2</v>
      </c>
      <c r="E31" s="40">
        <v>31.2</v>
      </c>
      <c r="F31" s="40">
        <v>30.9</v>
      </c>
      <c r="G31" s="40">
        <v>30.9</v>
      </c>
      <c r="H31" s="40">
        <v>30.7</v>
      </c>
      <c r="I31" s="40">
        <v>30.4</v>
      </c>
      <c r="J31" s="40">
        <v>30.3</v>
      </c>
      <c r="K31" s="40">
        <v>30.6</v>
      </c>
      <c r="L31" s="40">
        <v>30.4</v>
      </c>
      <c r="M31">
        <v>30.6</v>
      </c>
      <c r="N31">
        <v>31.1</v>
      </c>
      <c r="P31" s="40">
        <f t="shared" si="0"/>
        <v>-0.19999999999999929</v>
      </c>
      <c r="Q31">
        <f t="shared" si="1"/>
        <v>30.781818181818185</v>
      </c>
    </row>
    <row r="32" spans="1:17" x14ac:dyDescent="0.35">
      <c r="A32" s="5" t="s">
        <v>21</v>
      </c>
      <c r="B32" s="40">
        <v>33.799999999999997</v>
      </c>
      <c r="C32" s="40">
        <v>35.6</v>
      </c>
      <c r="D32" s="40">
        <v>36.4</v>
      </c>
      <c r="E32" s="40">
        <v>38.4</v>
      </c>
      <c r="F32" s="40">
        <v>37.799999999999997</v>
      </c>
      <c r="G32" s="40">
        <v>39.6</v>
      </c>
      <c r="H32" s="40">
        <v>39.4</v>
      </c>
      <c r="I32" s="40">
        <v>37.9</v>
      </c>
      <c r="J32" s="40">
        <v>33.700000000000003</v>
      </c>
      <c r="K32" s="40">
        <v>33.4</v>
      </c>
      <c r="L32" s="40">
        <v>36.9</v>
      </c>
      <c r="M32">
        <v>42.8</v>
      </c>
      <c r="N32">
        <v>35.5</v>
      </c>
      <c r="P32" s="40">
        <f t="shared" si="0"/>
        <v>-0.10000000000000142</v>
      </c>
      <c r="Q32">
        <f t="shared" si="1"/>
        <v>36.627272727272718</v>
      </c>
    </row>
    <row r="33" spans="1:17" x14ac:dyDescent="0.35">
      <c r="A33" s="5" t="s">
        <v>49</v>
      </c>
      <c r="B33" s="40">
        <v>39.200000000000003</v>
      </c>
      <c r="C33" s="40">
        <v>38.1</v>
      </c>
      <c r="D33" s="40">
        <v>39.1</v>
      </c>
      <c r="E33" s="40">
        <v>39</v>
      </c>
      <c r="F33" s="40">
        <v>40.4</v>
      </c>
      <c r="G33" s="40">
        <v>41</v>
      </c>
      <c r="H33" s="40">
        <v>41</v>
      </c>
      <c r="I33" s="40">
        <v>40.799999999999997</v>
      </c>
      <c r="J33" s="40">
        <v>38.5</v>
      </c>
      <c r="K33" s="40">
        <v>39</v>
      </c>
      <c r="L33" s="40">
        <v>39.700000000000003</v>
      </c>
      <c r="M33">
        <v>42.5</v>
      </c>
      <c r="N33">
        <v>38</v>
      </c>
      <c r="P33" s="40">
        <f t="shared" si="0"/>
        <v>-0.10000000000000142</v>
      </c>
      <c r="Q33">
        <f t="shared" si="1"/>
        <v>39.618181818181817</v>
      </c>
    </row>
    <row r="34" spans="1:17" x14ac:dyDescent="0.35">
      <c r="A34" s="5" t="s">
        <v>42</v>
      </c>
      <c r="B34" s="40">
        <v>36.6</v>
      </c>
      <c r="C34" s="40">
        <v>35.6</v>
      </c>
      <c r="D34" s="40">
        <v>35.299999999999997</v>
      </c>
      <c r="E34" s="40">
        <v>35.4</v>
      </c>
      <c r="F34" s="40">
        <v>35.200000000000003</v>
      </c>
      <c r="G34" s="40">
        <v>34.799999999999997</v>
      </c>
      <c r="H34" s="40">
        <v>35.5</v>
      </c>
      <c r="I34" s="40">
        <v>35.5</v>
      </c>
      <c r="J34" s="40">
        <v>35.4</v>
      </c>
      <c r="K34" s="40">
        <v>35.5</v>
      </c>
      <c r="L34" s="40">
        <v>35.299999999999997</v>
      </c>
      <c r="M34">
        <v>34.200000000000003</v>
      </c>
      <c r="N34">
        <v>35.6</v>
      </c>
      <c r="P34" s="40">
        <f t="shared" ref="P34:P65" si="2">N34-C34</f>
        <v>0</v>
      </c>
      <c r="Q34">
        <f t="shared" ref="Q34:Q65" si="3">AVERAGE(B34:L34)</f>
        <v>35.463636363636368</v>
      </c>
    </row>
    <row r="35" spans="1:17" x14ac:dyDescent="0.35">
      <c r="A35" s="5" t="s">
        <v>62</v>
      </c>
      <c r="B35" s="40">
        <v>32.1</v>
      </c>
      <c r="C35" s="40">
        <v>32.700000000000003</v>
      </c>
      <c r="D35" s="40">
        <v>32.799999999999997</v>
      </c>
      <c r="E35" s="40">
        <v>32.6</v>
      </c>
      <c r="F35" s="40">
        <v>32.299999999999997</v>
      </c>
      <c r="G35" s="40">
        <v>32.200000000000003</v>
      </c>
      <c r="H35" s="40">
        <v>32</v>
      </c>
      <c r="I35" s="40">
        <v>32.1</v>
      </c>
      <c r="J35" s="40">
        <v>32.799999999999997</v>
      </c>
      <c r="K35" s="40">
        <v>32.4</v>
      </c>
      <c r="L35" s="40">
        <v>32.6</v>
      </c>
      <c r="M35">
        <v>32.6</v>
      </c>
      <c r="N35">
        <v>32.799999999999997</v>
      </c>
      <c r="P35" s="40">
        <f t="shared" si="2"/>
        <v>9.9999999999994316E-2</v>
      </c>
      <c r="Q35">
        <f t="shared" si="3"/>
        <v>32.418181818181822</v>
      </c>
    </row>
    <row r="36" spans="1:17" x14ac:dyDescent="0.35">
      <c r="A36" s="5" t="s">
        <v>47</v>
      </c>
      <c r="B36" s="40">
        <v>34</v>
      </c>
      <c r="C36" s="40">
        <v>36</v>
      </c>
      <c r="D36" s="40">
        <v>36</v>
      </c>
      <c r="E36" s="40">
        <v>36.1</v>
      </c>
      <c r="F36" s="40">
        <v>36.1</v>
      </c>
      <c r="G36" s="40">
        <v>36.299999999999997</v>
      </c>
      <c r="H36" s="40">
        <v>35.799999999999997</v>
      </c>
      <c r="I36" s="40">
        <v>35.4</v>
      </c>
      <c r="J36" s="40">
        <v>36.6</v>
      </c>
      <c r="K36" s="40">
        <v>36</v>
      </c>
      <c r="L36" s="40">
        <v>35.799999999999997</v>
      </c>
      <c r="M36">
        <v>35.799999999999997</v>
      </c>
      <c r="N36">
        <v>36.1</v>
      </c>
      <c r="P36" s="40">
        <f t="shared" si="2"/>
        <v>0.10000000000000142</v>
      </c>
      <c r="Q36">
        <f t="shared" si="3"/>
        <v>35.827272727272728</v>
      </c>
    </row>
    <row r="37" spans="1:17" x14ac:dyDescent="0.35">
      <c r="A37" s="5" t="s">
        <v>31</v>
      </c>
      <c r="B37" s="40">
        <v>48.1</v>
      </c>
      <c r="C37" s="40">
        <v>50.4</v>
      </c>
      <c r="D37" s="40">
        <v>48.5</v>
      </c>
      <c r="E37" s="40">
        <v>51.3</v>
      </c>
      <c r="F37" s="40">
        <v>51.9</v>
      </c>
      <c r="G37" s="40">
        <v>52.8</v>
      </c>
      <c r="H37" s="40">
        <v>52.8</v>
      </c>
      <c r="I37" s="40">
        <v>54.5</v>
      </c>
      <c r="J37" s="40">
        <v>48.6</v>
      </c>
      <c r="K37" s="40">
        <v>51.7</v>
      </c>
      <c r="L37" s="40">
        <v>50.6</v>
      </c>
      <c r="M37">
        <v>52</v>
      </c>
      <c r="N37">
        <v>50.7</v>
      </c>
      <c r="P37" s="40">
        <f t="shared" si="2"/>
        <v>0.30000000000000426</v>
      </c>
      <c r="Q37">
        <f t="shared" si="3"/>
        <v>51.018181818181823</v>
      </c>
    </row>
    <row r="38" spans="1:17" x14ac:dyDescent="0.35">
      <c r="A38" s="5" t="s">
        <v>57</v>
      </c>
      <c r="B38" s="40">
        <v>33.299999999999997</v>
      </c>
      <c r="C38" s="40">
        <v>36.700000000000003</v>
      </c>
      <c r="D38" s="40">
        <v>36.799999999999997</v>
      </c>
      <c r="E38" s="40">
        <v>35.4</v>
      </c>
      <c r="F38" s="40">
        <v>36.299999999999997</v>
      </c>
      <c r="G38" s="40">
        <v>37.299999999999997</v>
      </c>
      <c r="H38" s="40">
        <v>38.299999999999997</v>
      </c>
      <c r="I38" s="40">
        <v>37.9</v>
      </c>
      <c r="J38" s="40">
        <v>36.799999999999997</v>
      </c>
      <c r="K38" s="40">
        <v>36.700000000000003</v>
      </c>
      <c r="L38" s="40">
        <v>37.6</v>
      </c>
      <c r="M38">
        <v>40.299999999999997</v>
      </c>
      <c r="N38">
        <v>37.200000000000003</v>
      </c>
      <c r="P38" s="40">
        <f t="shared" si="2"/>
        <v>0.5</v>
      </c>
      <c r="Q38">
        <f t="shared" si="3"/>
        <v>36.645454545454548</v>
      </c>
    </row>
    <row r="39" spans="1:17" x14ac:dyDescent="0.35">
      <c r="A39" s="5" t="s">
        <v>59</v>
      </c>
      <c r="B39" s="40">
        <v>45</v>
      </c>
      <c r="C39" s="40">
        <v>46.1</v>
      </c>
      <c r="D39" s="40">
        <v>50.3</v>
      </c>
      <c r="E39" s="40">
        <v>45.8</v>
      </c>
      <c r="F39" s="40">
        <v>47</v>
      </c>
      <c r="G39" s="40">
        <v>47.6</v>
      </c>
      <c r="H39" s="40">
        <v>49</v>
      </c>
      <c r="I39" s="40">
        <v>49.6</v>
      </c>
      <c r="J39" s="40">
        <v>46.3</v>
      </c>
      <c r="K39" s="40">
        <v>47.6</v>
      </c>
      <c r="L39" s="40">
        <v>47.7</v>
      </c>
      <c r="M39">
        <v>40.799999999999997</v>
      </c>
      <c r="N39">
        <v>46.6</v>
      </c>
      <c r="P39" s="40">
        <f t="shared" si="2"/>
        <v>0.5</v>
      </c>
      <c r="Q39">
        <f t="shared" si="3"/>
        <v>47.454545454545467</v>
      </c>
    </row>
    <row r="40" spans="1:17" x14ac:dyDescent="0.35">
      <c r="A40" s="5" t="s">
        <v>61</v>
      </c>
      <c r="B40" s="40">
        <v>35.200000000000003</v>
      </c>
      <c r="C40" s="40">
        <v>35.799999999999997</v>
      </c>
      <c r="D40" s="40">
        <v>36.200000000000003</v>
      </c>
      <c r="E40" s="40">
        <v>36.4</v>
      </c>
      <c r="F40" s="40">
        <v>36.299999999999997</v>
      </c>
      <c r="G40" s="40">
        <v>36.1</v>
      </c>
      <c r="H40" s="40">
        <v>36.1</v>
      </c>
      <c r="I40" s="40">
        <v>35.4</v>
      </c>
      <c r="J40" s="40">
        <v>37</v>
      </c>
      <c r="K40" s="40">
        <v>36.1</v>
      </c>
      <c r="L40" s="40">
        <v>36.299999999999997</v>
      </c>
      <c r="M40">
        <v>37</v>
      </c>
      <c r="N40">
        <v>36.5</v>
      </c>
      <c r="P40" s="40">
        <f t="shared" si="2"/>
        <v>0.70000000000000284</v>
      </c>
      <c r="Q40">
        <f t="shared" si="3"/>
        <v>36.081818181818178</v>
      </c>
    </row>
    <row r="41" spans="1:17" x14ac:dyDescent="0.35">
      <c r="A41" s="5" t="s">
        <v>43</v>
      </c>
      <c r="B41" s="40">
        <v>30.9</v>
      </c>
      <c r="C41" s="40">
        <v>31.1</v>
      </c>
      <c r="D41" s="40">
        <v>30.4</v>
      </c>
      <c r="E41" s="40">
        <v>30.8</v>
      </c>
      <c r="F41" s="40">
        <v>30.9</v>
      </c>
      <c r="G41" s="40">
        <v>31</v>
      </c>
      <c r="H41" s="40">
        <v>31.1</v>
      </c>
      <c r="I41" s="40">
        <v>31.1</v>
      </c>
      <c r="J41" s="40">
        <v>30.7</v>
      </c>
      <c r="K41" s="40">
        <v>31.2</v>
      </c>
      <c r="L41" s="40">
        <v>31.6</v>
      </c>
      <c r="M41">
        <v>30.8</v>
      </c>
      <c r="N41">
        <v>31.9</v>
      </c>
      <c r="P41" s="40">
        <f t="shared" si="2"/>
        <v>0.79999999999999716</v>
      </c>
      <c r="Q41">
        <f t="shared" si="3"/>
        <v>30.981818181818184</v>
      </c>
    </row>
    <row r="42" spans="1:17" x14ac:dyDescent="0.35">
      <c r="A42" s="5" t="s">
        <v>32</v>
      </c>
      <c r="B42" s="40">
        <v>36.700000000000003</v>
      </c>
      <c r="C42" s="40">
        <v>39.5</v>
      </c>
      <c r="D42" s="40">
        <v>45.1</v>
      </c>
      <c r="E42" s="40">
        <v>53.9</v>
      </c>
      <c r="F42" s="40">
        <v>46.9</v>
      </c>
      <c r="G42" s="40">
        <v>48.6</v>
      </c>
      <c r="H42" s="40">
        <v>46.2</v>
      </c>
      <c r="I42" s="40">
        <v>39.799999999999997</v>
      </c>
      <c r="J42" s="40">
        <v>43.4</v>
      </c>
      <c r="K42" s="40">
        <v>39.799999999999997</v>
      </c>
      <c r="L42" s="40">
        <v>41</v>
      </c>
      <c r="M42">
        <v>39.4</v>
      </c>
      <c r="N42">
        <v>40.299999999999997</v>
      </c>
      <c r="P42" s="40">
        <f t="shared" si="2"/>
        <v>0.79999999999999716</v>
      </c>
      <c r="Q42">
        <f t="shared" si="3"/>
        <v>43.718181818181819</v>
      </c>
    </row>
    <row r="43" spans="1:17" x14ac:dyDescent="0.35">
      <c r="A43" s="5" t="s">
        <v>65</v>
      </c>
      <c r="B43" s="40">
        <v>33.5</v>
      </c>
      <c r="C43" s="40">
        <v>34.299999999999997</v>
      </c>
      <c r="D43" s="40">
        <v>34.200000000000003</v>
      </c>
      <c r="E43" s="40">
        <v>34.200000000000003</v>
      </c>
      <c r="F43" s="40">
        <v>34</v>
      </c>
      <c r="G43" s="40">
        <v>33.9</v>
      </c>
      <c r="H43" s="40">
        <v>33.9</v>
      </c>
      <c r="I43" s="40">
        <v>34</v>
      </c>
      <c r="J43" s="40">
        <v>34.299999999999997</v>
      </c>
      <c r="K43" s="40">
        <v>34.299999999999997</v>
      </c>
      <c r="L43" s="40">
        <v>34.5</v>
      </c>
      <c r="M43">
        <v>34.299999999999997</v>
      </c>
      <c r="N43">
        <v>35.1</v>
      </c>
      <c r="P43" s="40">
        <f t="shared" si="2"/>
        <v>0.80000000000000426</v>
      </c>
      <c r="Q43">
        <f t="shared" si="3"/>
        <v>34.1</v>
      </c>
    </row>
    <row r="44" spans="1:17" x14ac:dyDescent="0.35">
      <c r="A44" s="5" t="s">
        <v>50</v>
      </c>
      <c r="B44" s="40">
        <v>34.6</v>
      </c>
      <c r="C44" s="40">
        <v>35.4</v>
      </c>
      <c r="D44" s="40">
        <v>35.299999999999997</v>
      </c>
      <c r="E44" s="40">
        <v>35.299999999999997</v>
      </c>
      <c r="F44" s="40">
        <v>35.4</v>
      </c>
      <c r="G44" s="40">
        <v>35.4</v>
      </c>
      <c r="H44" s="40">
        <v>35.4</v>
      </c>
      <c r="I44" s="40">
        <v>35.5</v>
      </c>
      <c r="J44" s="40">
        <v>35.299999999999997</v>
      </c>
      <c r="K44" s="40">
        <v>36</v>
      </c>
      <c r="L44" s="40">
        <v>36.299999999999997</v>
      </c>
      <c r="M44">
        <v>36</v>
      </c>
      <c r="N44">
        <v>36.4</v>
      </c>
      <c r="P44" s="40">
        <f t="shared" si="2"/>
        <v>1</v>
      </c>
      <c r="Q44">
        <f t="shared" si="3"/>
        <v>35.445454545454545</v>
      </c>
    </row>
    <row r="45" spans="1:17" x14ac:dyDescent="0.35">
      <c r="A45" s="5" t="s">
        <v>4</v>
      </c>
      <c r="B45" s="40">
        <v>41.7</v>
      </c>
      <c r="C45" s="40">
        <v>40.700000000000003</v>
      </c>
      <c r="D45" s="40">
        <v>40.799999999999997</v>
      </c>
      <c r="E45" s="40">
        <v>40.6</v>
      </c>
      <c r="F45" s="40">
        <v>41.1</v>
      </c>
      <c r="G45" s="40">
        <v>41</v>
      </c>
      <c r="H45" s="40">
        <v>40.700000000000003</v>
      </c>
      <c r="I45" s="40">
        <v>40.4</v>
      </c>
      <c r="J45" s="40">
        <v>42.4</v>
      </c>
      <c r="K45" s="40">
        <v>41.1</v>
      </c>
      <c r="L45" s="40">
        <v>41.9</v>
      </c>
      <c r="M45">
        <v>42.4</v>
      </c>
      <c r="N45">
        <v>41.7</v>
      </c>
      <c r="P45" s="40">
        <f t="shared" si="2"/>
        <v>1</v>
      </c>
      <c r="Q45">
        <f t="shared" si="3"/>
        <v>41.127272727272725</v>
      </c>
    </row>
    <row r="46" spans="1:17" x14ac:dyDescent="0.35">
      <c r="A46" s="5" t="s">
        <v>8</v>
      </c>
      <c r="B46" s="40">
        <v>44</v>
      </c>
      <c r="C46" s="40">
        <v>46</v>
      </c>
      <c r="D46" s="40">
        <v>46.5</v>
      </c>
      <c r="E46" s="40">
        <v>49.4</v>
      </c>
      <c r="F46" s="40">
        <v>50.2</v>
      </c>
      <c r="G46" s="40">
        <v>50.7</v>
      </c>
      <c r="H46" s="40">
        <v>50.1</v>
      </c>
      <c r="I46" s="40">
        <v>48</v>
      </c>
      <c r="J46" s="40">
        <v>47.1</v>
      </c>
      <c r="K46" s="40">
        <v>45.5</v>
      </c>
      <c r="L46" s="40">
        <v>44.6</v>
      </c>
      <c r="M46">
        <v>37.299999999999997</v>
      </c>
      <c r="N46">
        <v>47.1</v>
      </c>
      <c r="P46" s="40">
        <f t="shared" si="2"/>
        <v>1.1000000000000014</v>
      </c>
      <c r="Q46">
        <f t="shared" si="3"/>
        <v>47.463636363636368</v>
      </c>
    </row>
    <row r="47" spans="1:17" x14ac:dyDescent="0.35">
      <c r="A47" s="5" t="s">
        <v>36</v>
      </c>
      <c r="B47" s="40">
        <v>29.3</v>
      </c>
      <c r="C47" s="40">
        <v>30.3</v>
      </c>
      <c r="D47" s="40">
        <v>30.2</v>
      </c>
      <c r="E47" s="40">
        <v>30.4</v>
      </c>
      <c r="F47" s="40">
        <v>30.5</v>
      </c>
      <c r="G47" s="40">
        <v>30.6</v>
      </c>
      <c r="H47" s="40">
        <v>30.6</v>
      </c>
      <c r="I47" s="40">
        <v>30.6</v>
      </c>
      <c r="J47" s="40">
        <v>30.4</v>
      </c>
      <c r="K47" s="40">
        <v>31</v>
      </c>
      <c r="L47" s="40">
        <v>31.1</v>
      </c>
      <c r="M47">
        <v>30.9</v>
      </c>
      <c r="N47">
        <v>31.5</v>
      </c>
      <c r="P47" s="40">
        <f t="shared" si="2"/>
        <v>1.1999999999999993</v>
      </c>
      <c r="Q47">
        <f t="shared" si="3"/>
        <v>30.454545454545453</v>
      </c>
    </row>
    <row r="48" spans="1:17" x14ac:dyDescent="0.35">
      <c r="A48" s="5" t="s">
        <v>34</v>
      </c>
      <c r="B48" s="40">
        <v>37.1</v>
      </c>
      <c r="C48" s="40">
        <v>35.9</v>
      </c>
      <c r="D48" s="40">
        <v>35.799999999999997</v>
      </c>
      <c r="E48" s="40">
        <v>36.1</v>
      </c>
      <c r="F48" s="40">
        <v>36</v>
      </c>
      <c r="G48" s="40">
        <v>36.200000000000003</v>
      </c>
      <c r="H48" s="40">
        <v>36.1</v>
      </c>
      <c r="I48" s="40">
        <v>36.299999999999997</v>
      </c>
      <c r="J48" s="40">
        <v>36.299999999999997</v>
      </c>
      <c r="K48" s="40">
        <v>36.4</v>
      </c>
      <c r="L48" s="40">
        <v>36.9</v>
      </c>
      <c r="M48">
        <v>36.4</v>
      </c>
      <c r="N48">
        <v>37.1</v>
      </c>
      <c r="P48" s="40">
        <f t="shared" si="2"/>
        <v>1.2000000000000028</v>
      </c>
      <c r="Q48">
        <f t="shared" si="3"/>
        <v>36.281818181818181</v>
      </c>
    </row>
    <row r="49" spans="1:17" x14ac:dyDescent="0.35">
      <c r="A49" s="5" t="s">
        <v>52</v>
      </c>
      <c r="B49" s="40">
        <v>38.200000000000003</v>
      </c>
      <c r="C49" s="40">
        <v>32.4</v>
      </c>
      <c r="D49" s="40">
        <v>35.299999999999997</v>
      </c>
      <c r="E49" s="40">
        <v>36.4</v>
      </c>
      <c r="F49" s="40">
        <v>35.299999999999997</v>
      </c>
      <c r="G49" s="40">
        <v>35</v>
      </c>
      <c r="H49" s="40">
        <v>35.6</v>
      </c>
      <c r="I49" s="40">
        <v>35.200000000000003</v>
      </c>
      <c r="J49" s="40">
        <v>35.4</v>
      </c>
      <c r="K49" s="40">
        <v>33.799999999999997</v>
      </c>
      <c r="L49" s="40">
        <v>33.6</v>
      </c>
      <c r="M49">
        <v>35.200000000000003</v>
      </c>
      <c r="N49">
        <v>33.799999999999997</v>
      </c>
      <c r="P49" s="40">
        <f t="shared" si="2"/>
        <v>1.3999999999999986</v>
      </c>
      <c r="Q49">
        <f t="shared" si="3"/>
        <v>35.109090909090909</v>
      </c>
    </row>
    <row r="50" spans="1:17" x14ac:dyDescent="0.35">
      <c r="A50" s="5" t="s">
        <v>24</v>
      </c>
      <c r="B50" s="40">
        <v>32.6</v>
      </c>
      <c r="C50" s="40">
        <v>32.5</v>
      </c>
      <c r="D50" s="40">
        <v>32.5</v>
      </c>
      <c r="E50" s="40">
        <v>32.4</v>
      </c>
      <c r="F50" s="40">
        <v>32.200000000000003</v>
      </c>
      <c r="G50" s="40">
        <v>32.4</v>
      </c>
      <c r="H50" s="40">
        <v>32.5</v>
      </c>
      <c r="I50" s="40">
        <v>32.700000000000003</v>
      </c>
      <c r="J50" s="40">
        <v>32.200000000000003</v>
      </c>
      <c r="K50" s="40">
        <v>33.1</v>
      </c>
      <c r="L50" s="40">
        <v>33.4</v>
      </c>
      <c r="M50">
        <v>33</v>
      </c>
      <c r="N50">
        <v>33.9</v>
      </c>
      <c r="P50" s="40">
        <f t="shared" si="2"/>
        <v>1.3999999999999986</v>
      </c>
      <c r="Q50">
        <f t="shared" si="3"/>
        <v>32.590909090909093</v>
      </c>
    </row>
    <row r="51" spans="1:17" x14ac:dyDescent="0.35">
      <c r="A51" s="5" t="s">
        <v>25</v>
      </c>
      <c r="B51" s="40">
        <v>33.9</v>
      </c>
      <c r="C51" s="40">
        <v>33.4</v>
      </c>
      <c r="D51" s="40">
        <v>33.200000000000003</v>
      </c>
      <c r="E51" s="40">
        <v>32.9</v>
      </c>
      <c r="F51" s="40">
        <v>32.6</v>
      </c>
      <c r="G51" s="40">
        <v>32.6</v>
      </c>
      <c r="H51" s="40">
        <v>32.799999999999997</v>
      </c>
      <c r="I51" s="40">
        <v>33</v>
      </c>
      <c r="J51" s="40">
        <v>33.6</v>
      </c>
      <c r="K51" s="40">
        <v>34.299999999999997</v>
      </c>
      <c r="L51" s="40">
        <v>34.6</v>
      </c>
      <c r="M51">
        <v>33.9</v>
      </c>
      <c r="N51">
        <v>34.9</v>
      </c>
      <c r="P51" s="40">
        <f t="shared" si="2"/>
        <v>1.5</v>
      </c>
      <c r="Q51">
        <f t="shared" si="3"/>
        <v>33.354545454545459</v>
      </c>
    </row>
    <row r="52" spans="1:17" x14ac:dyDescent="0.35">
      <c r="A52" s="5" t="s">
        <v>11</v>
      </c>
      <c r="B52" s="40">
        <v>37.1</v>
      </c>
      <c r="C52" s="40">
        <v>36.799999999999997</v>
      </c>
      <c r="D52" s="40">
        <v>37.5</v>
      </c>
      <c r="E52" s="40">
        <v>37.6</v>
      </c>
      <c r="F52" s="40">
        <v>37.4</v>
      </c>
      <c r="G52" s="40">
        <v>38.4</v>
      </c>
      <c r="H52" s="40">
        <v>38.200000000000003</v>
      </c>
      <c r="I52" s="40">
        <v>38.700000000000003</v>
      </c>
      <c r="J52" s="40">
        <v>37.9</v>
      </c>
      <c r="K52" s="40">
        <v>38.200000000000003</v>
      </c>
      <c r="L52" s="40">
        <v>38.6</v>
      </c>
      <c r="M52">
        <v>39</v>
      </c>
      <c r="N52">
        <v>38.4</v>
      </c>
      <c r="P52" s="40">
        <f t="shared" si="2"/>
        <v>1.6000000000000014</v>
      </c>
      <c r="Q52">
        <f t="shared" si="3"/>
        <v>37.854545454545452</v>
      </c>
    </row>
    <row r="53" spans="1:17" x14ac:dyDescent="0.35">
      <c r="A53" s="5" t="s">
        <v>46</v>
      </c>
      <c r="B53" s="40">
        <v>31.6</v>
      </c>
      <c r="C53" s="40">
        <v>31.2</v>
      </c>
      <c r="D53" s="40">
        <v>31.1</v>
      </c>
      <c r="E53" s="40">
        <v>31.1</v>
      </c>
      <c r="F53" s="40">
        <v>31.3</v>
      </c>
      <c r="G53" s="40">
        <v>31.6</v>
      </c>
      <c r="H53" s="40">
        <v>31.7</v>
      </c>
      <c r="I53" s="40">
        <v>31.2</v>
      </c>
      <c r="J53" s="40">
        <v>31.8</v>
      </c>
      <c r="K53" s="40">
        <v>32.1</v>
      </c>
      <c r="L53" s="40">
        <v>32.299999999999997</v>
      </c>
      <c r="M53">
        <v>31.9</v>
      </c>
      <c r="N53">
        <v>32.9</v>
      </c>
      <c r="P53" s="40">
        <f t="shared" si="2"/>
        <v>1.6999999999999993</v>
      </c>
      <c r="Q53">
        <f t="shared" si="3"/>
        <v>31.545454545454547</v>
      </c>
    </row>
    <row r="54" spans="1:17" x14ac:dyDescent="0.35">
      <c r="A54" s="5" t="s">
        <v>48</v>
      </c>
      <c r="B54" s="40">
        <v>32.200000000000003</v>
      </c>
      <c r="C54" s="40">
        <v>32.700000000000003</v>
      </c>
      <c r="D54" s="40">
        <v>32.700000000000003</v>
      </c>
      <c r="E54" s="40">
        <v>32.799999999999997</v>
      </c>
      <c r="F54" s="40">
        <v>33</v>
      </c>
      <c r="G54" s="40">
        <v>33.1</v>
      </c>
      <c r="H54" s="40">
        <v>33.299999999999997</v>
      </c>
      <c r="I54" s="40">
        <v>33.299999999999997</v>
      </c>
      <c r="J54" s="40">
        <v>33</v>
      </c>
      <c r="K54" s="40">
        <v>33.9</v>
      </c>
      <c r="L54" s="40">
        <v>34.200000000000003</v>
      </c>
      <c r="M54">
        <v>34.1</v>
      </c>
      <c r="N54">
        <v>34.799999999999997</v>
      </c>
      <c r="P54" s="40">
        <f t="shared" si="2"/>
        <v>2.0999999999999943</v>
      </c>
      <c r="Q54">
        <f t="shared" si="3"/>
        <v>33.109090909090909</v>
      </c>
    </row>
    <row r="55" spans="1:17" x14ac:dyDescent="0.35">
      <c r="A55" s="5" t="s">
        <v>5</v>
      </c>
      <c r="B55" s="40">
        <v>37.1</v>
      </c>
      <c r="C55" s="40">
        <v>34.6</v>
      </c>
      <c r="D55" s="40">
        <v>34.799999999999997</v>
      </c>
      <c r="E55" s="40">
        <v>34.200000000000003</v>
      </c>
      <c r="F55" s="40">
        <v>34.299999999999997</v>
      </c>
      <c r="G55" s="40">
        <v>34.299999999999997</v>
      </c>
      <c r="H55" s="40">
        <v>34.9</v>
      </c>
      <c r="I55" s="40">
        <v>33.799999999999997</v>
      </c>
      <c r="J55" s="40">
        <v>35.700000000000003</v>
      </c>
      <c r="K55" s="40">
        <v>36.200000000000003</v>
      </c>
      <c r="L55" s="40">
        <v>36.5</v>
      </c>
      <c r="M55">
        <v>36.6</v>
      </c>
      <c r="N55">
        <v>37</v>
      </c>
      <c r="P55" s="40">
        <f t="shared" si="2"/>
        <v>2.3999999999999986</v>
      </c>
      <c r="Q55">
        <f t="shared" si="3"/>
        <v>35.127272727272725</v>
      </c>
    </row>
    <row r="56" spans="1:17" x14ac:dyDescent="0.35">
      <c r="A56" s="5" t="s">
        <v>40</v>
      </c>
      <c r="B56" s="40">
        <v>47.1</v>
      </c>
      <c r="C56" s="40">
        <v>50.4</v>
      </c>
      <c r="D56" s="40">
        <v>46.4</v>
      </c>
      <c r="E56" s="40">
        <v>43.7</v>
      </c>
      <c r="F56" s="40">
        <v>43.5</v>
      </c>
      <c r="G56" s="40">
        <v>44.7</v>
      </c>
      <c r="H56" s="40">
        <v>45.7</v>
      </c>
      <c r="I56" s="40">
        <v>41.8</v>
      </c>
      <c r="J56" s="40">
        <v>50.4</v>
      </c>
      <c r="K56" s="40">
        <v>53.8</v>
      </c>
      <c r="L56" s="40">
        <v>53.8</v>
      </c>
      <c r="M56">
        <v>54.2</v>
      </c>
      <c r="N56">
        <v>53</v>
      </c>
      <c r="P56" s="40">
        <f t="shared" si="2"/>
        <v>2.6000000000000014</v>
      </c>
      <c r="Q56">
        <f t="shared" si="3"/>
        <v>47.390909090909084</v>
      </c>
    </row>
    <row r="57" spans="1:17" x14ac:dyDescent="0.35">
      <c r="A57" s="5" t="s">
        <v>19</v>
      </c>
      <c r="B57" s="40">
        <v>39.4</v>
      </c>
      <c r="C57" s="40">
        <v>35.700000000000003</v>
      </c>
      <c r="D57" s="40">
        <v>37.4</v>
      </c>
      <c r="E57" s="40">
        <v>38.200000000000003</v>
      </c>
      <c r="F57" s="40">
        <v>37.700000000000003</v>
      </c>
      <c r="G57" s="40">
        <v>38.1</v>
      </c>
      <c r="H57" s="40">
        <v>37.299999999999997</v>
      </c>
      <c r="I57" s="40">
        <v>37</v>
      </c>
      <c r="J57" s="40">
        <v>38.5</v>
      </c>
      <c r="K57" s="40">
        <v>37.299999999999997</v>
      </c>
      <c r="L57" s="40">
        <v>38.1</v>
      </c>
      <c r="M57">
        <v>36.5</v>
      </c>
      <c r="N57">
        <v>39.1</v>
      </c>
      <c r="P57" s="40">
        <f t="shared" si="2"/>
        <v>3.3999999999999986</v>
      </c>
      <c r="Q57">
        <f t="shared" si="3"/>
        <v>37.699999999999996</v>
      </c>
    </row>
    <row r="58" spans="1:17" x14ac:dyDescent="0.35">
      <c r="A58" s="5" t="s">
        <v>15</v>
      </c>
      <c r="B58" s="40">
        <v>41</v>
      </c>
      <c r="C58" s="40">
        <v>41.1</v>
      </c>
      <c r="D58" s="40">
        <v>43.1</v>
      </c>
      <c r="E58" s="40">
        <v>45.4</v>
      </c>
      <c r="F58" s="40">
        <v>44</v>
      </c>
      <c r="G58" s="40">
        <v>43.6</v>
      </c>
      <c r="H58" s="40">
        <v>43.1</v>
      </c>
      <c r="I58" s="40">
        <v>42.8</v>
      </c>
      <c r="J58" s="40">
        <v>42.3</v>
      </c>
      <c r="K58" s="40">
        <v>42.4</v>
      </c>
      <c r="L58" s="40">
        <v>43.4</v>
      </c>
      <c r="M58">
        <v>45.2</v>
      </c>
      <c r="N58">
        <v>44.5</v>
      </c>
      <c r="P58" s="40">
        <f t="shared" si="2"/>
        <v>3.3999999999999986</v>
      </c>
      <c r="Q58">
        <f t="shared" si="3"/>
        <v>42.927272727272729</v>
      </c>
    </row>
    <row r="59" spans="1:17" x14ac:dyDescent="0.35">
      <c r="A59" s="5" t="s">
        <v>55</v>
      </c>
      <c r="B59" s="40">
        <v>38.299999999999997</v>
      </c>
      <c r="C59" s="40">
        <v>35.9</v>
      </c>
      <c r="D59" s="40">
        <v>31.8</v>
      </c>
      <c r="E59" s="40">
        <v>36.1</v>
      </c>
      <c r="F59" s="40">
        <v>35.799999999999997</v>
      </c>
      <c r="G59" s="40">
        <v>36</v>
      </c>
      <c r="H59" s="40">
        <v>35.5</v>
      </c>
      <c r="I59" s="40">
        <v>35.9</v>
      </c>
      <c r="J59" s="40">
        <v>33.700000000000003</v>
      </c>
      <c r="K59" s="40">
        <v>38.299999999999997</v>
      </c>
      <c r="L59" s="40">
        <v>39.200000000000003</v>
      </c>
      <c r="M59">
        <v>36.6</v>
      </c>
      <c r="N59">
        <v>39.700000000000003</v>
      </c>
      <c r="P59" s="40">
        <f t="shared" si="2"/>
        <v>3.8000000000000043</v>
      </c>
      <c r="Q59">
        <f t="shared" si="3"/>
        <v>36.04545454545454</v>
      </c>
    </row>
    <row r="60" spans="1:17" x14ac:dyDescent="0.35">
      <c r="A60" s="5" t="s">
        <v>51</v>
      </c>
      <c r="B60" s="40">
        <v>32.6</v>
      </c>
      <c r="C60" s="40">
        <v>30.3</v>
      </c>
      <c r="D60" s="40">
        <v>33.1</v>
      </c>
      <c r="E60" s="40">
        <v>34.4</v>
      </c>
      <c r="F60" s="40">
        <v>34.700000000000003</v>
      </c>
      <c r="G60" s="40">
        <v>37.299999999999997</v>
      </c>
      <c r="H60" s="40">
        <v>35.9</v>
      </c>
      <c r="I60" s="40">
        <v>34.9</v>
      </c>
      <c r="J60" s="40">
        <v>33.5</v>
      </c>
      <c r="K60" s="40">
        <v>34.1</v>
      </c>
      <c r="L60" s="40">
        <v>34.1</v>
      </c>
      <c r="M60">
        <v>30.6</v>
      </c>
      <c r="N60">
        <v>34.200000000000003</v>
      </c>
      <c r="P60" s="40">
        <f t="shared" si="2"/>
        <v>3.9000000000000021</v>
      </c>
      <c r="Q60">
        <f t="shared" si="3"/>
        <v>34.081818181818193</v>
      </c>
    </row>
    <row r="61" spans="1:17" x14ac:dyDescent="0.35">
      <c r="A61" s="5" t="s">
        <v>3</v>
      </c>
      <c r="B61" s="40">
        <v>36.299999999999997</v>
      </c>
      <c r="C61" s="40">
        <v>40.299999999999997</v>
      </c>
      <c r="D61" s="40">
        <v>40.6</v>
      </c>
      <c r="E61" s="40">
        <v>40.6</v>
      </c>
      <c r="F61" s="40">
        <v>41.7</v>
      </c>
      <c r="G61" s="40">
        <v>41.9</v>
      </c>
      <c r="H61" s="40">
        <v>42.1</v>
      </c>
      <c r="I61" s="40">
        <v>42.5</v>
      </c>
      <c r="J61" s="40">
        <v>41.5</v>
      </c>
      <c r="K61" s="40">
        <v>43.3</v>
      </c>
      <c r="L61" s="40">
        <v>44.1</v>
      </c>
      <c r="M61">
        <v>43.8</v>
      </c>
      <c r="N61">
        <v>44.8</v>
      </c>
      <c r="P61" s="40">
        <f t="shared" si="2"/>
        <v>4.5</v>
      </c>
      <c r="Q61">
        <f t="shared" si="3"/>
        <v>41.354545454545459</v>
      </c>
    </row>
    <row r="62" spans="1:17" x14ac:dyDescent="0.35">
      <c r="A62" s="5" t="s">
        <v>60</v>
      </c>
      <c r="B62" s="40">
        <v>37.299999999999997</v>
      </c>
      <c r="C62" s="40">
        <v>36.700000000000003</v>
      </c>
      <c r="D62" s="40">
        <v>39.200000000000003</v>
      </c>
      <c r="E62" s="40">
        <v>35.299999999999997</v>
      </c>
      <c r="F62" s="40">
        <v>35.4</v>
      </c>
      <c r="G62" s="40">
        <v>36.1</v>
      </c>
      <c r="H62" s="40">
        <v>35.1</v>
      </c>
      <c r="I62" s="40">
        <v>36.4</v>
      </c>
      <c r="J62" s="40">
        <v>38.700000000000003</v>
      </c>
      <c r="K62" s="40">
        <v>41.8</v>
      </c>
      <c r="L62" s="40">
        <v>41.7</v>
      </c>
      <c r="M62">
        <v>37.700000000000003</v>
      </c>
      <c r="N62">
        <v>41.5</v>
      </c>
      <c r="P62" s="40">
        <f t="shared" si="2"/>
        <v>4.7999999999999972</v>
      </c>
      <c r="Q62">
        <f t="shared" si="3"/>
        <v>37.609090909090909</v>
      </c>
    </row>
    <row r="63" spans="1:17" x14ac:dyDescent="0.35">
      <c r="A63" s="5" t="s">
        <v>2</v>
      </c>
      <c r="B63" s="40">
        <v>41.8</v>
      </c>
      <c r="C63" s="40">
        <v>43.2</v>
      </c>
      <c r="D63" s="40">
        <v>41.7</v>
      </c>
      <c r="E63" s="40">
        <v>40</v>
      </c>
      <c r="F63" s="40">
        <v>38.799999999999997</v>
      </c>
      <c r="G63" s="40">
        <v>41.5</v>
      </c>
      <c r="H63" s="40">
        <v>38.700000000000003</v>
      </c>
      <c r="I63" s="40">
        <v>33</v>
      </c>
      <c r="J63" s="40">
        <v>46</v>
      </c>
      <c r="K63" s="40">
        <v>48.6</v>
      </c>
      <c r="L63" s="40">
        <v>49.1</v>
      </c>
      <c r="M63">
        <v>37.200000000000003</v>
      </c>
      <c r="N63">
        <v>48</v>
      </c>
      <c r="P63" s="40">
        <f t="shared" si="2"/>
        <v>4.7999999999999972</v>
      </c>
      <c r="Q63">
        <f t="shared" si="3"/>
        <v>42.036363636363639</v>
      </c>
    </row>
    <row r="64" spans="1:17" x14ac:dyDescent="0.35">
      <c r="A64" s="5" t="s">
        <v>44</v>
      </c>
      <c r="B64" s="40">
        <v>44.2</v>
      </c>
      <c r="C64" s="40">
        <v>44.3</v>
      </c>
      <c r="D64" s="40">
        <v>44.1</v>
      </c>
      <c r="E64" s="40">
        <v>43</v>
      </c>
      <c r="F64" s="40">
        <v>36.6</v>
      </c>
      <c r="G64" s="40">
        <v>38.299999999999997</v>
      </c>
      <c r="H64" s="40">
        <v>44.3</v>
      </c>
      <c r="I64" s="40">
        <v>48.9</v>
      </c>
      <c r="J64" s="40">
        <v>49</v>
      </c>
      <c r="K64" s="40">
        <v>48.8</v>
      </c>
      <c r="L64" s="40">
        <v>49.2</v>
      </c>
      <c r="M64">
        <v>46.4</v>
      </c>
      <c r="N64">
        <v>49.3</v>
      </c>
      <c r="P64" s="40">
        <f t="shared" si="2"/>
        <v>5</v>
      </c>
      <c r="Q64">
        <f t="shared" si="3"/>
        <v>44.609090909090909</v>
      </c>
    </row>
    <row r="65" spans="1:17" x14ac:dyDescent="0.35">
      <c r="A65" s="5" t="s">
        <v>10</v>
      </c>
      <c r="B65" s="40">
        <v>34.299999999999997</v>
      </c>
      <c r="C65" s="40">
        <v>34</v>
      </c>
      <c r="D65" s="40">
        <v>34.299999999999997</v>
      </c>
      <c r="E65" s="40">
        <v>38.1</v>
      </c>
      <c r="F65" s="40">
        <v>38.5</v>
      </c>
      <c r="G65" s="40">
        <v>38.6</v>
      </c>
      <c r="H65" s="40">
        <v>40.5</v>
      </c>
      <c r="I65" s="40">
        <v>40.5</v>
      </c>
      <c r="J65" s="40">
        <v>39.1</v>
      </c>
      <c r="K65" s="40">
        <v>40</v>
      </c>
      <c r="L65" s="40">
        <v>39.4</v>
      </c>
      <c r="M65">
        <v>44.1</v>
      </c>
      <c r="N65">
        <v>40.200000000000003</v>
      </c>
      <c r="P65" s="40">
        <f t="shared" si="2"/>
        <v>6.2000000000000028</v>
      </c>
      <c r="Q65">
        <f t="shared" si="3"/>
        <v>37.93636363636363</v>
      </c>
    </row>
    <row r="66" spans="1:17" x14ac:dyDescent="0.35">
      <c r="A66" s="5" t="s">
        <v>17</v>
      </c>
      <c r="B66" s="40">
        <v>40.299999999999997</v>
      </c>
      <c r="C66" s="40">
        <v>42.6</v>
      </c>
      <c r="D66" s="40">
        <v>44.9</v>
      </c>
      <c r="E66" s="40">
        <v>45.1</v>
      </c>
      <c r="F66" s="40">
        <v>49</v>
      </c>
      <c r="G66" s="40">
        <v>52.1</v>
      </c>
      <c r="H66" s="40">
        <v>49.5</v>
      </c>
      <c r="I66" s="40">
        <v>49.2</v>
      </c>
      <c r="J66" s="40">
        <v>47.2</v>
      </c>
      <c r="K66" s="40">
        <v>48.3</v>
      </c>
      <c r="L66" s="40">
        <v>48.7</v>
      </c>
      <c r="M66">
        <v>40.700000000000003</v>
      </c>
      <c r="N66">
        <v>49.2</v>
      </c>
      <c r="P66" s="40">
        <f t="shared" ref="P66:P71" si="4">N66-C66</f>
        <v>6.6000000000000014</v>
      </c>
      <c r="Q66">
        <f t="shared" ref="Q66:Q71" si="5">AVERAGE(B66:L66)</f>
        <v>46.990909090909092</v>
      </c>
    </row>
    <row r="67" spans="1:17" x14ac:dyDescent="0.35">
      <c r="A67" s="5" t="s">
        <v>63</v>
      </c>
      <c r="B67" s="40">
        <v>38.799999999999997</v>
      </c>
      <c r="C67" s="40">
        <v>45.4</v>
      </c>
      <c r="D67" s="40">
        <v>45.7</v>
      </c>
      <c r="E67" s="40">
        <v>47.1</v>
      </c>
      <c r="F67" s="40">
        <v>47</v>
      </c>
      <c r="G67" s="40">
        <v>49.2</v>
      </c>
      <c r="H67" s="40">
        <v>46.1</v>
      </c>
      <c r="I67" s="40">
        <v>47.7</v>
      </c>
      <c r="J67" s="40">
        <v>44.5</v>
      </c>
      <c r="K67" s="40">
        <v>48</v>
      </c>
      <c r="L67" s="40">
        <v>51</v>
      </c>
      <c r="M67">
        <v>59.1</v>
      </c>
      <c r="N67">
        <v>52.3</v>
      </c>
      <c r="P67" s="40">
        <f t="shared" si="4"/>
        <v>6.8999999999999986</v>
      </c>
      <c r="Q67">
        <f t="shared" si="5"/>
        <v>46.409090909090907</v>
      </c>
    </row>
    <row r="68" spans="1:17" x14ac:dyDescent="0.35">
      <c r="A68" s="5" t="s">
        <v>38</v>
      </c>
      <c r="B68" s="40">
        <v>43.3</v>
      </c>
      <c r="C68" s="40">
        <v>35.299999999999997</v>
      </c>
      <c r="D68" s="40">
        <v>34.4</v>
      </c>
      <c r="E68" s="40">
        <v>35.1</v>
      </c>
      <c r="F68" s="40">
        <v>34.200000000000003</v>
      </c>
      <c r="G68" s="40">
        <v>32.6</v>
      </c>
      <c r="H68" s="40">
        <v>31.9</v>
      </c>
      <c r="I68" s="40">
        <v>32</v>
      </c>
      <c r="J68" s="40">
        <v>34.700000000000003</v>
      </c>
      <c r="K68" s="40">
        <v>32.6</v>
      </c>
      <c r="L68" s="40">
        <v>32.6</v>
      </c>
      <c r="M68">
        <v>45.6</v>
      </c>
      <c r="N68">
        <v>44.4</v>
      </c>
      <c r="P68" s="40">
        <f t="shared" si="4"/>
        <v>9.1000000000000014</v>
      </c>
      <c r="Q68">
        <f t="shared" si="5"/>
        <v>34.427272727272729</v>
      </c>
    </row>
    <row r="69" spans="1:17" x14ac:dyDescent="0.35">
      <c r="A69" s="5" t="s">
        <v>7</v>
      </c>
      <c r="B69" s="40">
        <v>41.1</v>
      </c>
      <c r="C69" s="40">
        <v>40.5</v>
      </c>
      <c r="D69" s="40">
        <v>40</v>
      </c>
      <c r="E69" s="40">
        <v>40.9</v>
      </c>
      <c r="F69" s="40">
        <v>41.5</v>
      </c>
      <c r="G69" s="40">
        <v>40.9</v>
      </c>
      <c r="H69" s="40">
        <v>40.799999999999997</v>
      </c>
      <c r="I69" s="40">
        <v>41.3</v>
      </c>
      <c r="J69" s="40">
        <v>41.4</v>
      </c>
      <c r="K69" s="40">
        <v>42.1</v>
      </c>
      <c r="L69" s="40">
        <v>48.8</v>
      </c>
      <c r="M69">
        <v>46.1</v>
      </c>
      <c r="N69">
        <v>49.7</v>
      </c>
      <c r="P69" s="40">
        <f t="shared" si="4"/>
        <v>9.2000000000000028</v>
      </c>
      <c r="Q69">
        <f t="shared" si="5"/>
        <v>41.754545454545458</v>
      </c>
    </row>
    <row r="70" spans="1:17" x14ac:dyDescent="0.35">
      <c r="A70" s="5" t="s">
        <v>12</v>
      </c>
      <c r="B70" s="40">
        <v>32.6</v>
      </c>
      <c r="C70" s="40">
        <v>30.1</v>
      </c>
      <c r="D70" s="40">
        <v>40.9</v>
      </c>
      <c r="E70" s="40">
        <v>38.1</v>
      </c>
      <c r="F70" s="40">
        <v>37.5</v>
      </c>
      <c r="G70" s="40">
        <v>39</v>
      </c>
      <c r="H70" s="40">
        <v>39.200000000000003</v>
      </c>
      <c r="I70" s="40">
        <v>40.5</v>
      </c>
      <c r="J70" s="40">
        <v>38</v>
      </c>
      <c r="K70" s="40">
        <v>42</v>
      </c>
      <c r="L70" s="40">
        <v>41.9</v>
      </c>
      <c r="M70">
        <v>37.200000000000003</v>
      </c>
      <c r="N70">
        <v>39.9</v>
      </c>
      <c r="P70" s="40">
        <f t="shared" si="4"/>
        <v>9.7999999999999972</v>
      </c>
      <c r="Q70">
        <f t="shared" si="5"/>
        <v>38.163636363636357</v>
      </c>
    </row>
    <row r="71" spans="1:17" x14ac:dyDescent="0.35">
      <c r="A71" s="5" t="s">
        <v>29</v>
      </c>
      <c r="B71" s="40">
        <v>48.5</v>
      </c>
      <c r="C71" s="40">
        <v>47.7</v>
      </c>
      <c r="D71" s="40">
        <v>51.3</v>
      </c>
      <c r="E71" s="40">
        <v>50.2</v>
      </c>
      <c r="F71" s="40">
        <v>54.8</v>
      </c>
      <c r="G71" s="40">
        <v>54.7</v>
      </c>
      <c r="H71" s="40">
        <v>53.1</v>
      </c>
      <c r="I71" s="40">
        <v>51.9</v>
      </c>
      <c r="J71" s="40">
        <v>52</v>
      </c>
      <c r="K71" s="40">
        <v>58.4</v>
      </c>
      <c r="L71" s="40">
        <v>58.7</v>
      </c>
      <c r="M71">
        <v>61.3</v>
      </c>
      <c r="N71">
        <v>60</v>
      </c>
      <c r="P71" s="40">
        <f t="shared" si="4"/>
        <v>12.299999999999997</v>
      </c>
      <c r="Q71">
        <f t="shared" si="5"/>
        <v>52.845454545454551</v>
      </c>
    </row>
    <row r="72" spans="1:17" x14ac:dyDescent="0.35">
      <c r="B72" s="47"/>
    </row>
    <row r="73" spans="1:17" x14ac:dyDescent="0.35">
      <c r="A73" s="5" t="s">
        <v>127</v>
      </c>
      <c r="B73" s="40">
        <f>AVERAGE(B2:B71)</f>
        <v>38.071428571428584</v>
      </c>
      <c r="C73" s="40">
        <f t="shared" ref="C73:Q73" si="6">AVERAGE(C2:C71)</f>
        <v>37.957142857142848</v>
      </c>
      <c r="D73" s="40">
        <f t="shared" si="6"/>
        <v>38.071428571428562</v>
      </c>
      <c r="E73" s="40">
        <f t="shared" si="6"/>
        <v>38.415714285714287</v>
      </c>
      <c r="F73" s="40">
        <f t="shared" si="6"/>
        <v>38.241428571428564</v>
      </c>
      <c r="G73" s="40">
        <f t="shared" si="6"/>
        <v>38.481428571428559</v>
      </c>
      <c r="H73" s="40">
        <f t="shared" si="6"/>
        <v>38.38428571428571</v>
      </c>
      <c r="I73" s="40">
        <f t="shared" si="6"/>
        <v>38.205714285714294</v>
      </c>
      <c r="J73" s="40">
        <f t="shared" si="6"/>
        <v>38.668571428571418</v>
      </c>
      <c r="K73" s="40">
        <f t="shared" si="6"/>
        <v>38.314285714285724</v>
      </c>
      <c r="L73" s="40">
        <f t="shared" si="6"/>
        <v>38.631428571428557</v>
      </c>
      <c r="M73" s="40">
        <f t="shared" si="6"/>
        <v>38.744285714285702</v>
      </c>
      <c r="N73" s="40">
        <f t="shared" si="6"/>
        <v>38.65857142857142</v>
      </c>
      <c r="O73" s="40"/>
      <c r="P73" s="40"/>
      <c r="Q73">
        <f t="shared" si="6"/>
        <v>38.312987012987016</v>
      </c>
    </row>
  </sheetData>
  <sortState xmlns:xlrd2="http://schemas.microsoft.com/office/spreadsheetml/2017/richdata2" ref="A2:P71">
    <sortCondition ref="P2:P71"/>
  </sortState>
  <conditionalFormatting sqref="P1:P1048576">
    <cfRule type="cellIs" dxfId="2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EC0CD-EEA4-4505-B3BB-6380B1F1C55E}">
  <dimension ref="A1:O74"/>
  <sheetViews>
    <sheetView topLeftCell="A113" zoomScale="85" zoomScaleNormal="85" workbookViewId="0">
      <pane xSplit="1" topLeftCell="B1" activePane="topRight" state="frozen"/>
      <selection pane="topRight" activeCell="S68" sqref="S68"/>
    </sheetView>
  </sheetViews>
  <sheetFormatPr defaultColWidth="8.90625" defaultRowHeight="14.5" x14ac:dyDescent="0.35"/>
  <cols>
    <col min="1" max="1" width="13.453125" style="5" bestFit="1" customWidth="1"/>
    <col min="12" max="12" width="11.6328125" style="84" bestFit="1" customWidth="1"/>
    <col min="14" max="14" width="11.54296875" customWidth="1"/>
    <col min="15" max="15" width="14.90625" customWidth="1"/>
  </cols>
  <sheetData>
    <row r="1" spans="1:15" x14ac:dyDescent="0.35">
      <c r="A1" s="5" t="s">
        <v>75</v>
      </c>
      <c r="B1" s="8">
        <v>2010</v>
      </c>
      <c r="C1" s="8">
        <v>2011</v>
      </c>
      <c r="D1" s="8">
        <v>2012</v>
      </c>
      <c r="E1" s="8">
        <v>2013</v>
      </c>
      <c r="F1" s="8">
        <v>2014</v>
      </c>
      <c r="G1" s="8">
        <v>2015</v>
      </c>
      <c r="H1" s="8">
        <v>2016</v>
      </c>
      <c r="I1" s="8">
        <v>2017</v>
      </c>
      <c r="J1" s="8">
        <v>2018</v>
      </c>
      <c r="K1" s="8">
        <v>2019</v>
      </c>
      <c r="L1" s="83">
        <v>2020</v>
      </c>
      <c r="N1" t="s">
        <v>122</v>
      </c>
      <c r="O1" t="s">
        <v>71</v>
      </c>
    </row>
    <row r="2" spans="1:15" x14ac:dyDescent="0.35">
      <c r="A2" s="5" t="s">
        <v>35</v>
      </c>
      <c r="B2">
        <v>50</v>
      </c>
      <c r="C2">
        <v>50</v>
      </c>
      <c r="D2">
        <v>50</v>
      </c>
      <c r="E2">
        <v>50</v>
      </c>
      <c r="F2">
        <v>51</v>
      </c>
      <c r="G2">
        <v>51</v>
      </c>
      <c r="H2">
        <v>51</v>
      </c>
      <c r="I2">
        <v>51</v>
      </c>
      <c r="J2" s="1">
        <v>51</v>
      </c>
      <c r="K2" s="1">
        <v>55</v>
      </c>
      <c r="L2" s="84">
        <v>56</v>
      </c>
      <c r="N2" s="1">
        <f t="shared" ref="N2:N45" si="0">AVERAGE(B2:L2)</f>
        <v>51.454545454545453</v>
      </c>
      <c r="O2" s="1">
        <f t="shared" ref="O2:O45" si="1">SUM(B2:L2)</f>
        <v>566</v>
      </c>
    </row>
    <row r="3" spans="1:15" x14ac:dyDescent="0.35">
      <c r="A3" s="5" t="s">
        <v>32</v>
      </c>
      <c r="B3">
        <v>185</v>
      </c>
      <c r="C3">
        <v>185</v>
      </c>
      <c r="D3">
        <v>185</v>
      </c>
      <c r="E3">
        <v>186</v>
      </c>
      <c r="F3">
        <v>186</v>
      </c>
      <c r="G3">
        <v>186</v>
      </c>
      <c r="H3">
        <v>186</v>
      </c>
      <c r="I3">
        <v>187</v>
      </c>
      <c r="J3" s="1">
        <v>187</v>
      </c>
      <c r="K3" s="1">
        <v>186</v>
      </c>
      <c r="L3" s="84">
        <v>185</v>
      </c>
      <c r="N3" s="1">
        <f t="shared" si="0"/>
        <v>185.81818181818181</v>
      </c>
      <c r="O3" s="1">
        <f t="shared" si="1"/>
        <v>2044</v>
      </c>
    </row>
    <row r="4" spans="1:15" x14ac:dyDescent="0.35">
      <c r="A4" s="5" t="s">
        <v>2</v>
      </c>
      <c r="B4">
        <v>385</v>
      </c>
      <c r="C4">
        <v>386</v>
      </c>
      <c r="D4">
        <v>386</v>
      </c>
      <c r="E4">
        <v>387</v>
      </c>
      <c r="F4">
        <v>387</v>
      </c>
      <c r="G4">
        <v>388</v>
      </c>
      <c r="H4">
        <v>388</v>
      </c>
      <c r="I4">
        <v>389</v>
      </c>
      <c r="J4">
        <v>390</v>
      </c>
      <c r="K4">
        <v>394</v>
      </c>
      <c r="L4" s="84">
        <v>391</v>
      </c>
      <c r="N4" s="1">
        <f t="shared" si="0"/>
        <v>388.27272727272725</v>
      </c>
      <c r="O4" s="1">
        <f t="shared" si="1"/>
        <v>4271</v>
      </c>
    </row>
    <row r="5" spans="1:15" x14ac:dyDescent="0.35">
      <c r="A5" s="5" t="s">
        <v>53</v>
      </c>
      <c r="B5">
        <v>439</v>
      </c>
      <c r="C5">
        <v>439</v>
      </c>
      <c r="D5">
        <v>439</v>
      </c>
      <c r="E5">
        <v>438</v>
      </c>
      <c r="F5">
        <v>438</v>
      </c>
      <c r="G5">
        <v>438</v>
      </c>
      <c r="H5">
        <v>438</v>
      </c>
      <c r="I5">
        <v>438</v>
      </c>
      <c r="J5" s="1">
        <v>438</v>
      </c>
      <c r="K5" s="1">
        <v>440</v>
      </c>
      <c r="L5" s="84">
        <v>440</v>
      </c>
      <c r="N5" s="1">
        <f t="shared" si="0"/>
        <v>438.63636363636363</v>
      </c>
      <c r="O5" s="1">
        <f t="shared" si="1"/>
        <v>4825</v>
      </c>
    </row>
    <row r="6" spans="1:15" x14ac:dyDescent="0.35">
      <c r="A6" s="5" t="s">
        <v>30</v>
      </c>
      <c r="B6">
        <v>552</v>
      </c>
      <c r="C6">
        <v>552</v>
      </c>
      <c r="D6">
        <v>553</v>
      </c>
      <c r="E6">
        <v>553</v>
      </c>
      <c r="F6">
        <v>554</v>
      </c>
      <c r="G6">
        <v>555</v>
      </c>
      <c r="H6">
        <v>556</v>
      </c>
      <c r="I6">
        <v>557</v>
      </c>
      <c r="J6" s="1">
        <v>558</v>
      </c>
      <c r="K6" s="1">
        <v>551</v>
      </c>
      <c r="L6" s="84">
        <v>552</v>
      </c>
      <c r="N6" s="1">
        <f t="shared" si="0"/>
        <v>553.90909090909088</v>
      </c>
      <c r="O6" s="1">
        <f t="shared" si="1"/>
        <v>6093</v>
      </c>
    </row>
    <row r="7" spans="1:15" x14ac:dyDescent="0.35">
      <c r="A7" s="5" t="s">
        <v>22</v>
      </c>
      <c r="B7">
        <v>580</v>
      </c>
      <c r="C7">
        <v>581</v>
      </c>
      <c r="D7">
        <v>581</v>
      </c>
      <c r="E7">
        <v>582</v>
      </c>
      <c r="F7">
        <v>583</v>
      </c>
      <c r="G7">
        <v>583</v>
      </c>
      <c r="H7">
        <v>584</v>
      </c>
      <c r="I7">
        <v>585</v>
      </c>
      <c r="J7" s="1">
        <v>587</v>
      </c>
      <c r="K7" s="1">
        <v>586</v>
      </c>
      <c r="L7" s="84">
        <v>586</v>
      </c>
      <c r="N7" s="1">
        <f t="shared" si="0"/>
        <v>583.4545454545455</v>
      </c>
      <c r="O7" s="1">
        <f t="shared" si="1"/>
        <v>6418</v>
      </c>
    </row>
    <row r="8" spans="1:15" x14ac:dyDescent="0.35">
      <c r="A8" s="5" t="s">
        <v>58</v>
      </c>
      <c r="B8">
        <v>615</v>
      </c>
      <c r="C8">
        <v>616</v>
      </c>
      <c r="D8">
        <v>616</v>
      </c>
      <c r="E8">
        <v>617</v>
      </c>
      <c r="F8">
        <v>618</v>
      </c>
      <c r="G8">
        <v>619</v>
      </c>
      <c r="H8">
        <v>620</v>
      </c>
      <c r="I8">
        <v>622</v>
      </c>
      <c r="J8" s="1">
        <v>623</v>
      </c>
      <c r="K8" s="1">
        <v>632</v>
      </c>
      <c r="L8" s="84">
        <v>637</v>
      </c>
      <c r="N8" s="1">
        <f t="shared" si="0"/>
        <v>621.36363636363637</v>
      </c>
      <c r="O8" s="1">
        <f t="shared" si="1"/>
        <v>6835</v>
      </c>
    </row>
    <row r="9" spans="1:15" x14ac:dyDescent="0.35">
      <c r="A9" s="5" t="s">
        <v>63</v>
      </c>
      <c r="B9">
        <v>700</v>
      </c>
      <c r="C9">
        <v>700</v>
      </c>
      <c r="D9">
        <v>700</v>
      </c>
      <c r="E9">
        <v>701</v>
      </c>
      <c r="F9">
        <v>701</v>
      </c>
      <c r="G9">
        <v>702</v>
      </c>
      <c r="H9">
        <v>702</v>
      </c>
      <c r="I9">
        <v>703</v>
      </c>
      <c r="J9" s="1">
        <v>704</v>
      </c>
      <c r="K9" s="1">
        <v>701</v>
      </c>
      <c r="L9" s="84">
        <v>696</v>
      </c>
      <c r="N9" s="1">
        <f t="shared" si="0"/>
        <v>700.90909090909088</v>
      </c>
      <c r="O9" s="1">
        <f t="shared" si="1"/>
        <v>7710</v>
      </c>
    </row>
    <row r="10" spans="1:15" x14ac:dyDescent="0.35">
      <c r="A10" s="5" t="s">
        <v>44</v>
      </c>
      <c r="B10">
        <v>778</v>
      </c>
      <c r="C10">
        <v>777</v>
      </c>
      <c r="D10">
        <v>776</v>
      </c>
      <c r="E10">
        <v>775</v>
      </c>
      <c r="F10">
        <v>775</v>
      </c>
      <c r="G10">
        <v>774</v>
      </c>
      <c r="H10">
        <v>773</v>
      </c>
      <c r="I10">
        <v>773</v>
      </c>
      <c r="J10" s="1">
        <v>773</v>
      </c>
      <c r="K10" s="1">
        <v>774</v>
      </c>
      <c r="L10" s="84">
        <v>774</v>
      </c>
      <c r="N10" s="1">
        <f t="shared" si="0"/>
        <v>774.72727272727275</v>
      </c>
      <c r="O10" s="1">
        <f t="shared" si="1"/>
        <v>8522</v>
      </c>
    </row>
    <row r="11" spans="1:15" x14ac:dyDescent="0.35">
      <c r="A11" s="5" t="s">
        <v>28</v>
      </c>
      <c r="B11">
        <v>855</v>
      </c>
      <c r="C11">
        <v>856</v>
      </c>
      <c r="D11">
        <v>857</v>
      </c>
      <c r="E11">
        <v>858</v>
      </c>
      <c r="F11">
        <v>858</v>
      </c>
      <c r="G11">
        <v>859</v>
      </c>
      <c r="H11">
        <v>860</v>
      </c>
      <c r="I11">
        <v>860</v>
      </c>
      <c r="J11" s="1">
        <v>862</v>
      </c>
      <c r="K11" s="1">
        <v>858</v>
      </c>
      <c r="L11" s="84">
        <v>866</v>
      </c>
      <c r="N11" s="1">
        <f t="shared" si="0"/>
        <v>859</v>
      </c>
      <c r="O11" s="1">
        <f t="shared" si="1"/>
        <v>9449</v>
      </c>
    </row>
    <row r="12" spans="1:15" x14ac:dyDescent="0.35">
      <c r="A12" s="5" t="s">
        <v>59</v>
      </c>
      <c r="B12">
        <v>928</v>
      </c>
      <c r="C12">
        <v>928</v>
      </c>
      <c r="D12">
        <v>929</v>
      </c>
      <c r="E12">
        <v>929</v>
      </c>
      <c r="F12">
        <v>930</v>
      </c>
      <c r="G12">
        <v>930</v>
      </c>
      <c r="H12">
        <v>931</v>
      </c>
      <c r="I12">
        <v>932</v>
      </c>
      <c r="J12" s="1">
        <v>933</v>
      </c>
      <c r="K12" s="1">
        <v>935</v>
      </c>
      <c r="L12" s="84">
        <v>940</v>
      </c>
      <c r="N12" s="1">
        <f t="shared" si="0"/>
        <v>931.36363636363637</v>
      </c>
      <c r="O12" s="1">
        <f t="shared" si="1"/>
        <v>10245</v>
      </c>
    </row>
    <row r="13" spans="1:15" x14ac:dyDescent="0.35">
      <c r="A13" s="5" t="s">
        <v>8</v>
      </c>
      <c r="B13">
        <v>967</v>
      </c>
      <c r="C13">
        <v>965</v>
      </c>
      <c r="D13">
        <v>962</v>
      </c>
      <c r="E13">
        <v>960</v>
      </c>
      <c r="F13">
        <v>957</v>
      </c>
      <c r="G13">
        <v>954</v>
      </c>
      <c r="H13">
        <v>951</v>
      </c>
      <c r="I13">
        <v>948</v>
      </c>
      <c r="J13" s="1">
        <v>946</v>
      </c>
      <c r="K13" s="1">
        <v>945</v>
      </c>
      <c r="L13" s="84">
        <v>945</v>
      </c>
      <c r="N13" s="1">
        <f t="shared" si="0"/>
        <v>954.5454545454545</v>
      </c>
      <c r="O13" s="1">
        <f t="shared" si="1"/>
        <v>10500</v>
      </c>
    </row>
    <row r="14" spans="1:15" x14ac:dyDescent="0.35">
      <c r="A14" s="5" t="s">
        <v>12</v>
      </c>
      <c r="B14" s="1">
        <v>1139</v>
      </c>
      <c r="C14" s="1">
        <v>1142</v>
      </c>
      <c r="D14" s="1">
        <v>1143</v>
      </c>
      <c r="E14" s="1">
        <v>1144</v>
      </c>
      <c r="F14" s="1">
        <v>1159</v>
      </c>
      <c r="G14" s="1">
        <v>1161</v>
      </c>
      <c r="H14" s="1">
        <v>1163</v>
      </c>
      <c r="I14" s="1">
        <v>1167</v>
      </c>
      <c r="J14" s="1">
        <v>1176</v>
      </c>
      <c r="K14" s="1">
        <v>1175</v>
      </c>
      <c r="L14" s="84">
        <v>1183</v>
      </c>
      <c r="N14" s="1">
        <f t="shared" si="0"/>
        <v>1159.2727272727273</v>
      </c>
      <c r="O14" s="1">
        <f t="shared" si="1"/>
        <v>12752</v>
      </c>
    </row>
    <row r="15" spans="1:15" x14ac:dyDescent="0.35">
      <c r="A15" s="5" t="s">
        <v>15</v>
      </c>
      <c r="B15" s="1">
        <v>1281</v>
      </c>
      <c r="C15" s="1">
        <v>1281</v>
      </c>
      <c r="D15" s="1">
        <v>1280</v>
      </c>
      <c r="E15" s="1">
        <v>1280</v>
      </c>
      <c r="F15" s="1">
        <v>1280</v>
      </c>
      <c r="G15" s="1">
        <v>1280</v>
      </c>
      <c r="H15" s="1">
        <v>1280</v>
      </c>
      <c r="I15" s="1">
        <v>1280</v>
      </c>
      <c r="J15" s="1">
        <v>1281</v>
      </c>
      <c r="K15" s="1">
        <v>1287</v>
      </c>
      <c r="L15" s="84">
        <v>1286</v>
      </c>
      <c r="N15" s="1">
        <f t="shared" si="0"/>
        <v>1281.4545454545455</v>
      </c>
      <c r="O15" s="1">
        <f t="shared" si="1"/>
        <v>14096</v>
      </c>
    </row>
    <row r="16" spans="1:15" x14ac:dyDescent="0.35">
      <c r="A16" s="5" t="s">
        <v>5</v>
      </c>
      <c r="B16" s="1">
        <v>1360</v>
      </c>
      <c r="C16" s="1">
        <v>1358</v>
      </c>
      <c r="D16" s="1">
        <v>1357</v>
      </c>
      <c r="E16" s="1">
        <v>1355</v>
      </c>
      <c r="F16" s="1">
        <v>1358</v>
      </c>
      <c r="G16" s="1">
        <v>1358</v>
      </c>
      <c r="H16" s="1">
        <v>1357</v>
      </c>
      <c r="I16" s="1">
        <v>1359</v>
      </c>
      <c r="J16" s="1">
        <v>1359</v>
      </c>
      <c r="K16" s="1">
        <v>1352</v>
      </c>
      <c r="L16" s="84">
        <v>1350</v>
      </c>
      <c r="N16" s="1">
        <f t="shared" si="0"/>
        <v>1356.6363636363637</v>
      </c>
      <c r="O16" s="1">
        <f t="shared" si="1"/>
        <v>14923</v>
      </c>
    </row>
    <row r="17" spans="1:15" x14ac:dyDescent="0.35">
      <c r="A17" s="5" t="s">
        <v>57</v>
      </c>
      <c r="B17" s="1">
        <v>1254</v>
      </c>
      <c r="C17" s="1">
        <v>1261</v>
      </c>
      <c r="D17" s="1">
        <v>1268</v>
      </c>
      <c r="E17" s="1">
        <v>1275</v>
      </c>
      <c r="F17" s="1">
        <v>1286</v>
      </c>
      <c r="G17" s="1">
        <v>1296</v>
      </c>
      <c r="H17" s="1">
        <v>1306</v>
      </c>
      <c r="I17" s="1">
        <v>1318</v>
      </c>
      <c r="J17" s="1">
        <v>1333</v>
      </c>
      <c r="K17" s="1">
        <v>1350</v>
      </c>
      <c r="L17" s="84">
        <v>1358</v>
      </c>
      <c r="N17" s="1">
        <f t="shared" si="0"/>
        <v>1300.4545454545455</v>
      </c>
      <c r="O17" s="1">
        <f t="shared" si="1"/>
        <v>14305</v>
      </c>
    </row>
    <row r="18" spans="1:15" x14ac:dyDescent="0.35">
      <c r="A18" s="5" t="s">
        <v>51</v>
      </c>
      <c r="B18" s="1">
        <v>1373</v>
      </c>
      <c r="C18" s="1">
        <v>1373</v>
      </c>
      <c r="D18" s="1">
        <v>1377</v>
      </c>
      <c r="E18" s="1">
        <v>1380</v>
      </c>
      <c r="F18" s="1">
        <v>1390</v>
      </c>
      <c r="G18" s="1">
        <v>1410</v>
      </c>
      <c r="H18" s="1">
        <v>1412</v>
      </c>
      <c r="I18" s="1">
        <v>1414</v>
      </c>
      <c r="J18" s="1">
        <v>1417</v>
      </c>
      <c r="K18" s="1">
        <v>1424</v>
      </c>
      <c r="L18" s="84">
        <v>1429</v>
      </c>
      <c r="N18" s="1">
        <f t="shared" si="0"/>
        <v>1399.909090909091</v>
      </c>
      <c r="O18" s="1">
        <f t="shared" si="1"/>
        <v>15399</v>
      </c>
    </row>
    <row r="19" spans="1:15" x14ac:dyDescent="0.35">
      <c r="A19" s="5" t="s">
        <v>55</v>
      </c>
      <c r="B19" s="1">
        <v>1489</v>
      </c>
      <c r="C19" s="1">
        <v>1489</v>
      </c>
      <c r="D19" s="1">
        <v>1490</v>
      </c>
      <c r="E19" s="1">
        <v>1495</v>
      </c>
      <c r="F19" s="1">
        <v>1496</v>
      </c>
      <c r="G19" s="1">
        <v>1498</v>
      </c>
      <c r="H19" s="1">
        <v>1501</v>
      </c>
      <c r="I19" s="1">
        <v>1502</v>
      </c>
      <c r="J19" s="1">
        <v>1505</v>
      </c>
      <c r="K19" s="1">
        <v>1515</v>
      </c>
      <c r="L19" s="84">
        <v>1512</v>
      </c>
      <c r="N19" s="1">
        <f t="shared" si="0"/>
        <v>1499.2727272727273</v>
      </c>
      <c r="O19" s="1">
        <f t="shared" si="1"/>
        <v>16492</v>
      </c>
    </row>
    <row r="20" spans="1:15" x14ac:dyDescent="0.35">
      <c r="A20" s="5" t="s">
        <v>66</v>
      </c>
      <c r="B20" s="1">
        <v>1546</v>
      </c>
      <c r="C20" s="1">
        <v>1546</v>
      </c>
      <c r="D20" s="1">
        <v>1547</v>
      </c>
      <c r="E20" s="1">
        <v>1553</v>
      </c>
      <c r="F20" s="1">
        <v>1554</v>
      </c>
      <c r="G20" s="1">
        <v>1555</v>
      </c>
      <c r="H20" s="1">
        <v>1555</v>
      </c>
      <c r="I20" s="1">
        <v>1555</v>
      </c>
      <c r="J20" s="1">
        <v>1559</v>
      </c>
      <c r="K20" s="1">
        <v>1561</v>
      </c>
      <c r="L20" s="84">
        <v>1570</v>
      </c>
      <c r="N20" s="1">
        <f t="shared" si="0"/>
        <v>1554.6363636363637</v>
      </c>
      <c r="O20" s="1">
        <f t="shared" si="1"/>
        <v>17101</v>
      </c>
    </row>
    <row r="21" spans="1:15" x14ac:dyDescent="0.35">
      <c r="A21" s="5" t="s">
        <v>110</v>
      </c>
      <c r="B21" s="1">
        <v>1528</v>
      </c>
      <c r="C21" s="1">
        <v>1532</v>
      </c>
      <c r="D21" s="1">
        <v>1537</v>
      </c>
      <c r="E21" s="1">
        <v>1542</v>
      </c>
      <c r="F21" s="1">
        <v>1549</v>
      </c>
      <c r="G21" s="1">
        <v>1556</v>
      </c>
      <c r="H21" s="1">
        <v>1562</v>
      </c>
      <c r="I21" s="1">
        <v>1570</v>
      </c>
      <c r="J21" s="1">
        <v>1581</v>
      </c>
      <c r="K21" s="1">
        <v>1596</v>
      </c>
      <c r="L21" s="84">
        <v>1620</v>
      </c>
      <c r="N21" s="1">
        <f t="shared" si="0"/>
        <v>1561.1818181818182</v>
      </c>
      <c r="O21" s="1">
        <f t="shared" si="1"/>
        <v>17173</v>
      </c>
    </row>
    <row r="22" spans="1:15" x14ac:dyDescent="0.35">
      <c r="A22" s="5" t="s">
        <v>29</v>
      </c>
      <c r="B22" s="1">
        <v>1614</v>
      </c>
      <c r="C22" s="1">
        <v>1616</v>
      </c>
      <c r="D22" s="1">
        <v>1618</v>
      </c>
      <c r="E22" s="1">
        <v>1621</v>
      </c>
      <c r="F22" s="1">
        <v>1624</v>
      </c>
      <c r="G22" s="1">
        <v>1628</v>
      </c>
      <c r="H22" s="1">
        <v>1631</v>
      </c>
      <c r="I22" s="1">
        <v>1636</v>
      </c>
      <c r="J22" s="1">
        <v>1641</v>
      </c>
      <c r="K22" s="1">
        <v>1653</v>
      </c>
      <c r="L22" s="84">
        <v>1664</v>
      </c>
      <c r="N22" s="1">
        <f t="shared" si="0"/>
        <v>1631.4545454545455</v>
      </c>
      <c r="O22" s="1">
        <f t="shared" si="1"/>
        <v>17946</v>
      </c>
    </row>
    <row r="23" spans="1:15" x14ac:dyDescent="0.35">
      <c r="A23" s="5" t="s">
        <v>7</v>
      </c>
      <c r="B23" s="1">
        <v>1637</v>
      </c>
      <c r="C23" s="1">
        <v>1637</v>
      </c>
      <c r="D23" s="1">
        <v>1637</v>
      </c>
      <c r="E23" s="1">
        <v>1637</v>
      </c>
      <c r="F23" s="1">
        <v>1645</v>
      </c>
      <c r="G23" s="1">
        <v>1650</v>
      </c>
      <c r="H23" s="1">
        <v>1653</v>
      </c>
      <c r="I23" s="1">
        <v>1655</v>
      </c>
      <c r="J23" s="1">
        <v>1657</v>
      </c>
      <c r="K23" s="1">
        <v>1669</v>
      </c>
      <c r="L23" s="84">
        <v>1666</v>
      </c>
      <c r="N23" s="1">
        <f t="shared" si="0"/>
        <v>1649.3636363636363</v>
      </c>
      <c r="O23" s="1">
        <f t="shared" si="1"/>
        <v>18143</v>
      </c>
    </row>
    <row r="24" spans="1:15" x14ac:dyDescent="0.35">
      <c r="A24" s="5" t="s">
        <v>17</v>
      </c>
      <c r="B24" s="1">
        <v>1606</v>
      </c>
      <c r="C24" s="1">
        <v>1608</v>
      </c>
      <c r="D24" s="1">
        <v>1609</v>
      </c>
      <c r="E24" s="1">
        <v>1611</v>
      </c>
      <c r="F24" s="1">
        <v>1614</v>
      </c>
      <c r="G24" s="1">
        <v>1616</v>
      </c>
      <c r="H24" s="1">
        <v>1619</v>
      </c>
      <c r="I24" s="1">
        <v>1622</v>
      </c>
      <c r="J24" s="1">
        <v>1626</v>
      </c>
      <c r="K24" s="1">
        <v>1655</v>
      </c>
      <c r="L24" s="84">
        <v>1671</v>
      </c>
      <c r="N24" s="1">
        <f t="shared" si="0"/>
        <v>1623.3636363636363</v>
      </c>
      <c r="O24" s="1">
        <f t="shared" si="1"/>
        <v>17857</v>
      </c>
    </row>
    <row r="25" spans="1:15" x14ac:dyDescent="0.35">
      <c r="A25" s="5" t="s">
        <v>9</v>
      </c>
      <c r="B25" s="1">
        <v>1632</v>
      </c>
      <c r="C25" s="1">
        <v>1655</v>
      </c>
      <c r="D25" s="1">
        <v>1653</v>
      </c>
      <c r="E25" s="1">
        <v>1656</v>
      </c>
      <c r="F25" s="1">
        <v>1664</v>
      </c>
      <c r="G25" s="1">
        <v>1664</v>
      </c>
      <c r="H25" s="1">
        <v>1664</v>
      </c>
      <c r="I25" s="1">
        <v>1676</v>
      </c>
      <c r="J25" s="1">
        <v>1677</v>
      </c>
      <c r="K25" s="1">
        <v>1695</v>
      </c>
      <c r="L25" s="84">
        <v>1689</v>
      </c>
      <c r="N25" s="1">
        <f t="shared" si="0"/>
        <v>1665.909090909091</v>
      </c>
      <c r="O25" s="1">
        <f t="shared" si="1"/>
        <v>18325</v>
      </c>
    </row>
    <row r="26" spans="1:15" x14ac:dyDescent="0.35">
      <c r="A26" s="5" t="s">
        <v>40</v>
      </c>
      <c r="B26" s="1">
        <v>1703</v>
      </c>
      <c r="C26" s="1">
        <v>1705</v>
      </c>
      <c r="D26" s="1">
        <v>1706</v>
      </c>
      <c r="E26" s="1">
        <v>1708</v>
      </c>
      <c r="F26" s="1">
        <v>1711</v>
      </c>
      <c r="G26" s="1">
        <v>1714</v>
      </c>
      <c r="H26" s="1">
        <v>1717</v>
      </c>
      <c r="I26" s="1">
        <v>1720</v>
      </c>
      <c r="J26" s="1">
        <v>1726</v>
      </c>
      <c r="K26" s="1">
        <v>1721</v>
      </c>
      <c r="L26" s="84">
        <v>1736</v>
      </c>
      <c r="N26" s="1">
        <f t="shared" si="0"/>
        <v>1715.1818181818182</v>
      </c>
      <c r="O26" s="1">
        <f t="shared" si="1"/>
        <v>18867</v>
      </c>
    </row>
    <row r="27" spans="1:15" x14ac:dyDescent="0.35">
      <c r="A27" s="5" t="s">
        <v>10</v>
      </c>
      <c r="B27" s="1">
        <v>1867</v>
      </c>
      <c r="C27" s="1">
        <v>1868</v>
      </c>
      <c r="D27" s="1">
        <v>1870</v>
      </c>
      <c r="E27" s="1">
        <v>1873</v>
      </c>
      <c r="F27" s="1">
        <v>1876</v>
      </c>
      <c r="G27" s="1">
        <v>1879</v>
      </c>
      <c r="H27" s="1">
        <v>1883</v>
      </c>
      <c r="I27" s="1">
        <v>1887</v>
      </c>
      <c r="J27" s="1">
        <v>1892</v>
      </c>
      <c r="K27" s="1">
        <v>1887</v>
      </c>
      <c r="L27" s="84">
        <v>1891</v>
      </c>
      <c r="N27" s="1">
        <f t="shared" si="0"/>
        <v>1879.3636363636363</v>
      </c>
      <c r="O27" s="1">
        <f t="shared" si="1"/>
        <v>20673</v>
      </c>
    </row>
    <row r="28" spans="1:15" x14ac:dyDescent="0.35">
      <c r="A28" s="5" t="s">
        <v>38</v>
      </c>
      <c r="B28" s="1">
        <v>1852</v>
      </c>
      <c r="C28" s="1">
        <v>1861</v>
      </c>
      <c r="D28" s="1">
        <v>1864</v>
      </c>
      <c r="E28" s="1">
        <v>1868</v>
      </c>
      <c r="F28" s="1">
        <v>1871</v>
      </c>
      <c r="G28" s="1">
        <v>1876</v>
      </c>
      <c r="H28" s="1">
        <v>1882</v>
      </c>
      <c r="I28" s="1">
        <v>1888</v>
      </c>
      <c r="J28" s="1">
        <v>1897</v>
      </c>
      <c r="K28" s="1">
        <v>1900</v>
      </c>
      <c r="L28" s="84">
        <v>1917</v>
      </c>
      <c r="N28" s="1">
        <f t="shared" si="0"/>
        <v>1879.6363636363637</v>
      </c>
      <c r="O28" s="1">
        <f t="shared" si="1"/>
        <v>20676</v>
      </c>
    </row>
    <row r="29" spans="1:15" x14ac:dyDescent="0.35">
      <c r="A29" s="5" t="s">
        <v>33</v>
      </c>
      <c r="B29" s="1">
        <v>2044</v>
      </c>
      <c r="C29" s="1">
        <v>2043</v>
      </c>
      <c r="D29" s="1">
        <v>2042</v>
      </c>
      <c r="E29" s="1">
        <v>2041</v>
      </c>
      <c r="F29" s="1">
        <v>2040</v>
      </c>
      <c r="G29" s="1">
        <v>2039</v>
      </c>
      <c r="H29" s="1">
        <v>2038</v>
      </c>
      <c r="I29" s="1">
        <v>2037</v>
      </c>
      <c r="J29" s="1">
        <v>2037</v>
      </c>
      <c r="K29" s="1">
        <v>2030</v>
      </c>
      <c r="L29" s="84">
        <v>2030</v>
      </c>
      <c r="N29" s="1">
        <f t="shared" si="0"/>
        <v>2038.2727272727273</v>
      </c>
      <c r="O29" s="1">
        <f t="shared" si="1"/>
        <v>22421</v>
      </c>
    </row>
    <row r="30" spans="1:15" x14ac:dyDescent="0.35">
      <c r="A30" s="5" t="s">
        <v>60</v>
      </c>
      <c r="B30" s="1">
        <v>2031</v>
      </c>
      <c r="C30" s="1">
        <v>2031</v>
      </c>
      <c r="D30" s="1">
        <v>2031</v>
      </c>
      <c r="E30" s="1">
        <v>2031</v>
      </c>
      <c r="F30" s="1">
        <v>2033</v>
      </c>
      <c r="G30" s="1">
        <v>2034</v>
      </c>
      <c r="H30" s="1">
        <v>2045</v>
      </c>
      <c r="I30" s="1">
        <v>2059</v>
      </c>
      <c r="J30" s="1">
        <v>2062</v>
      </c>
      <c r="K30" s="1">
        <v>2065</v>
      </c>
      <c r="L30" s="84">
        <v>2067</v>
      </c>
      <c r="N30" s="1">
        <f t="shared" si="0"/>
        <v>2044.4545454545455</v>
      </c>
      <c r="O30" s="1">
        <f t="shared" si="1"/>
        <v>22489</v>
      </c>
    </row>
    <row r="31" spans="1:15" x14ac:dyDescent="0.35">
      <c r="A31" s="5" t="s">
        <v>18</v>
      </c>
      <c r="B31" s="1">
        <v>2211</v>
      </c>
      <c r="C31" s="1">
        <v>2210</v>
      </c>
      <c r="D31" s="1">
        <v>2208</v>
      </c>
      <c r="E31" s="1">
        <v>2206</v>
      </c>
      <c r="F31" s="1">
        <v>2204</v>
      </c>
      <c r="G31" s="1">
        <v>2204</v>
      </c>
      <c r="H31" s="1">
        <v>2204</v>
      </c>
      <c r="I31" s="1">
        <v>2205</v>
      </c>
      <c r="J31" s="1">
        <v>2208</v>
      </c>
      <c r="K31" s="1">
        <v>2200</v>
      </c>
      <c r="L31" s="84">
        <v>2202</v>
      </c>
      <c r="N31" s="1">
        <f t="shared" si="0"/>
        <v>2205.6363636363635</v>
      </c>
      <c r="O31" s="1">
        <f t="shared" si="1"/>
        <v>24262</v>
      </c>
    </row>
    <row r="32" spans="1:15" x14ac:dyDescent="0.35">
      <c r="A32" s="5" t="s">
        <v>21</v>
      </c>
      <c r="B32" s="1">
        <v>2236</v>
      </c>
      <c r="C32" s="1">
        <v>2232</v>
      </c>
      <c r="D32" s="1">
        <v>2227</v>
      </c>
      <c r="E32" s="1">
        <v>2223</v>
      </c>
      <c r="F32" s="1">
        <v>2219</v>
      </c>
      <c r="G32" s="1">
        <v>2214</v>
      </c>
      <c r="H32" s="1">
        <v>2209</v>
      </c>
      <c r="I32" s="1">
        <v>2204</v>
      </c>
      <c r="J32" s="1">
        <v>2200</v>
      </c>
      <c r="K32" s="1">
        <v>2225</v>
      </c>
      <c r="L32" s="84">
        <v>2216</v>
      </c>
      <c r="N32" s="1">
        <f t="shared" si="0"/>
        <v>2218.6363636363635</v>
      </c>
      <c r="O32" s="1">
        <f t="shared" si="1"/>
        <v>24405</v>
      </c>
    </row>
    <row r="33" spans="1:15" x14ac:dyDescent="0.35">
      <c r="A33" s="5" t="s">
        <v>37</v>
      </c>
      <c r="B33" s="1">
        <v>2676</v>
      </c>
      <c r="C33" s="1">
        <v>2674</v>
      </c>
      <c r="D33" s="1">
        <v>2675</v>
      </c>
      <c r="E33" s="1">
        <v>2676</v>
      </c>
      <c r="F33" s="1">
        <v>2674</v>
      </c>
      <c r="G33" s="1">
        <v>2674</v>
      </c>
      <c r="H33" s="1">
        <v>2672</v>
      </c>
      <c r="I33" s="1">
        <v>2671</v>
      </c>
      <c r="J33" s="1">
        <v>2671</v>
      </c>
      <c r="K33" s="1">
        <v>2672</v>
      </c>
      <c r="L33" s="84">
        <v>2661</v>
      </c>
      <c r="N33" s="1">
        <f t="shared" si="0"/>
        <v>2672.3636363636365</v>
      </c>
      <c r="O33" s="1">
        <f t="shared" si="1"/>
        <v>29396</v>
      </c>
    </row>
    <row r="34" spans="1:15" x14ac:dyDescent="0.35">
      <c r="A34" s="5" t="s">
        <v>6</v>
      </c>
      <c r="B34" s="1">
        <v>2663</v>
      </c>
      <c r="C34" s="1">
        <v>2666</v>
      </c>
      <c r="D34" s="1">
        <v>2673</v>
      </c>
      <c r="E34" s="1">
        <v>2679</v>
      </c>
      <c r="F34" s="1">
        <v>2687</v>
      </c>
      <c r="G34" s="1">
        <v>2695</v>
      </c>
      <c r="H34" s="1">
        <v>2702</v>
      </c>
      <c r="I34" s="1">
        <v>2710</v>
      </c>
      <c r="J34" s="1">
        <v>2722</v>
      </c>
      <c r="K34" s="1">
        <v>2736</v>
      </c>
      <c r="L34" s="84">
        <v>2745</v>
      </c>
      <c r="N34" s="1">
        <f t="shared" si="0"/>
        <v>2698</v>
      </c>
      <c r="O34" s="1">
        <f t="shared" si="1"/>
        <v>29678</v>
      </c>
    </row>
    <row r="35" spans="1:15" x14ac:dyDescent="0.35">
      <c r="A35" s="5" t="s">
        <v>4</v>
      </c>
      <c r="B35" s="1">
        <v>2783</v>
      </c>
      <c r="C35" s="1">
        <v>2782</v>
      </c>
      <c r="D35" s="1">
        <v>2780</v>
      </c>
      <c r="E35" s="1">
        <v>2779</v>
      </c>
      <c r="F35" s="1">
        <v>2782</v>
      </c>
      <c r="G35" s="1">
        <v>2784</v>
      </c>
      <c r="H35" s="1">
        <v>2790</v>
      </c>
      <c r="I35" s="1">
        <v>2797</v>
      </c>
      <c r="J35" s="1">
        <v>2800</v>
      </c>
      <c r="K35" s="1">
        <v>2793</v>
      </c>
      <c r="L35" s="84">
        <v>2785</v>
      </c>
      <c r="N35" s="1">
        <f t="shared" si="0"/>
        <v>2786.818181818182</v>
      </c>
      <c r="O35" s="1">
        <f t="shared" si="1"/>
        <v>30655</v>
      </c>
    </row>
    <row r="36" spans="1:15" x14ac:dyDescent="0.35">
      <c r="A36" s="5" t="s">
        <v>11</v>
      </c>
      <c r="B36" s="1">
        <v>2900</v>
      </c>
      <c r="C36" s="1">
        <v>2895</v>
      </c>
      <c r="D36" s="1">
        <v>2896</v>
      </c>
      <c r="E36" s="1">
        <v>2899</v>
      </c>
      <c r="F36" s="1">
        <v>2902</v>
      </c>
      <c r="G36" s="1">
        <v>2902</v>
      </c>
      <c r="H36" s="1">
        <v>2902</v>
      </c>
      <c r="I36" s="1">
        <v>2906</v>
      </c>
      <c r="J36" s="1">
        <v>2902</v>
      </c>
      <c r="K36" s="1">
        <v>2908</v>
      </c>
      <c r="L36" s="84">
        <v>2909</v>
      </c>
      <c r="N36" s="1">
        <f t="shared" si="0"/>
        <v>2901.909090909091</v>
      </c>
      <c r="O36" s="1">
        <f t="shared" si="1"/>
        <v>31921</v>
      </c>
    </row>
    <row r="37" spans="1:15" x14ac:dyDescent="0.35">
      <c r="A37" s="5" t="s">
        <v>19</v>
      </c>
      <c r="B37" s="1">
        <v>3003</v>
      </c>
      <c r="C37" s="1">
        <v>2997</v>
      </c>
      <c r="D37" s="1">
        <v>2990</v>
      </c>
      <c r="E37" s="1">
        <v>2990</v>
      </c>
      <c r="F37" s="1">
        <v>2984</v>
      </c>
      <c r="G37" s="1">
        <v>2984</v>
      </c>
      <c r="H37" s="1">
        <v>2981</v>
      </c>
      <c r="I37" s="1">
        <v>2974</v>
      </c>
      <c r="J37" s="1">
        <v>2968</v>
      </c>
      <c r="K37" s="1">
        <v>2956</v>
      </c>
      <c r="L37" s="84">
        <v>2951</v>
      </c>
      <c r="N37" s="1">
        <f t="shared" si="0"/>
        <v>2979.818181818182</v>
      </c>
      <c r="O37" s="1">
        <f t="shared" si="1"/>
        <v>32778</v>
      </c>
    </row>
    <row r="38" spans="1:15" x14ac:dyDescent="0.35">
      <c r="A38" s="5" t="s">
        <v>13</v>
      </c>
      <c r="B38" s="1">
        <v>2827</v>
      </c>
      <c r="C38" s="1">
        <v>2876</v>
      </c>
      <c r="D38" s="1">
        <v>2884</v>
      </c>
      <c r="E38" s="1">
        <v>2892</v>
      </c>
      <c r="F38" s="1">
        <v>2905</v>
      </c>
      <c r="G38" s="1">
        <v>2917</v>
      </c>
      <c r="H38" s="1">
        <v>2929</v>
      </c>
      <c r="I38" s="1">
        <v>2944</v>
      </c>
      <c r="J38" s="1">
        <v>2950</v>
      </c>
      <c r="K38" s="1">
        <v>2977</v>
      </c>
      <c r="L38" s="84">
        <v>2974</v>
      </c>
      <c r="N38" s="1">
        <f t="shared" si="0"/>
        <v>2915.909090909091</v>
      </c>
      <c r="O38" s="1">
        <f t="shared" si="1"/>
        <v>32075</v>
      </c>
    </row>
    <row r="39" spans="1:15" x14ac:dyDescent="0.35">
      <c r="A39" s="5" t="s">
        <v>70</v>
      </c>
      <c r="B39" s="1">
        <v>2980</v>
      </c>
      <c r="C39" s="1">
        <v>2985</v>
      </c>
      <c r="D39" s="1">
        <v>2990</v>
      </c>
      <c r="E39" s="1">
        <v>2996</v>
      </c>
      <c r="F39" s="1">
        <v>3017</v>
      </c>
      <c r="G39" s="1">
        <v>3033</v>
      </c>
      <c r="H39" s="1">
        <v>3047</v>
      </c>
      <c r="I39" s="1">
        <v>3050</v>
      </c>
      <c r="J39" s="1">
        <v>3056</v>
      </c>
      <c r="K39" s="1">
        <v>3044</v>
      </c>
      <c r="L39" s="84">
        <v>3067</v>
      </c>
      <c r="N39" s="1">
        <f t="shared" si="0"/>
        <v>3024.090909090909</v>
      </c>
      <c r="O39" s="1">
        <f t="shared" si="1"/>
        <v>33265</v>
      </c>
    </row>
    <row r="40" spans="1:15" x14ac:dyDescent="0.35">
      <c r="A40" s="5" t="s">
        <v>69</v>
      </c>
      <c r="B40" s="1">
        <v>3026</v>
      </c>
      <c r="C40" s="1">
        <v>3021</v>
      </c>
      <c r="D40" s="1">
        <v>3017</v>
      </c>
      <c r="E40" s="1">
        <v>3013</v>
      </c>
      <c r="F40" s="1">
        <v>3007</v>
      </c>
      <c r="G40" s="1">
        <v>3001</v>
      </c>
      <c r="H40" s="1">
        <v>2994</v>
      </c>
      <c r="I40" s="1">
        <v>2987</v>
      </c>
      <c r="J40" s="1">
        <v>3100</v>
      </c>
      <c r="K40" s="1">
        <v>3100</v>
      </c>
      <c r="L40" s="84">
        <v>3102</v>
      </c>
      <c r="N40" s="1">
        <f t="shared" si="0"/>
        <v>3033.4545454545455</v>
      </c>
      <c r="O40" s="1">
        <f t="shared" si="1"/>
        <v>33368</v>
      </c>
    </row>
    <row r="41" spans="1:15" x14ac:dyDescent="0.35">
      <c r="A41" s="5" t="s">
        <v>61</v>
      </c>
      <c r="B41" s="1">
        <v>3219</v>
      </c>
      <c r="C41" s="1">
        <v>3214</v>
      </c>
      <c r="D41" s="1">
        <v>3208</v>
      </c>
      <c r="E41" s="1">
        <v>3203</v>
      </c>
      <c r="F41" s="1">
        <v>3197</v>
      </c>
      <c r="G41" s="1">
        <v>3192</v>
      </c>
      <c r="H41" s="1">
        <v>3186</v>
      </c>
      <c r="I41" s="1">
        <v>3181</v>
      </c>
      <c r="J41" s="1">
        <v>3177</v>
      </c>
      <c r="K41" s="1">
        <v>3178</v>
      </c>
      <c r="L41" s="84">
        <v>3169</v>
      </c>
      <c r="N41" s="1">
        <f t="shared" si="0"/>
        <v>3193.090909090909</v>
      </c>
      <c r="O41" s="1">
        <f t="shared" si="1"/>
        <v>35124</v>
      </c>
    </row>
    <row r="42" spans="1:15" x14ac:dyDescent="0.35">
      <c r="A42" s="5" t="s">
        <v>31</v>
      </c>
      <c r="B42" s="1">
        <v>3369</v>
      </c>
      <c r="C42" s="1">
        <v>3370</v>
      </c>
      <c r="D42" s="1">
        <v>3372</v>
      </c>
      <c r="E42" s="1">
        <v>3373</v>
      </c>
      <c r="F42" s="1">
        <v>3378</v>
      </c>
      <c r="G42" s="1">
        <v>3383</v>
      </c>
      <c r="H42" s="1">
        <v>3386</v>
      </c>
      <c r="I42" s="1">
        <v>3389</v>
      </c>
      <c r="J42" s="1">
        <v>3398</v>
      </c>
      <c r="K42" s="1">
        <v>3424</v>
      </c>
      <c r="L42" s="84">
        <v>3431</v>
      </c>
      <c r="N42" s="1">
        <f t="shared" si="0"/>
        <v>3388.4545454545455</v>
      </c>
      <c r="O42" s="1">
        <f t="shared" si="1"/>
        <v>37273</v>
      </c>
    </row>
    <row r="43" spans="1:15" x14ac:dyDescent="0.35">
      <c r="A43" s="5" t="s">
        <v>49</v>
      </c>
      <c r="B43" s="1">
        <v>3825</v>
      </c>
      <c r="C43" s="1">
        <v>3825</v>
      </c>
      <c r="D43" s="1">
        <v>3827</v>
      </c>
      <c r="E43" s="1">
        <v>3833</v>
      </c>
      <c r="F43" s="1">
        <v>3845</v>
      </c>
      <c r="G43" s="1">
        <v>3857</v>
      </c>
      <c r="H43" s="1">
        <v>3867</v>
      </c>
      <c r="I43" s="1">
        <v>3881</v>
      </c>
      <c r="J43" s="1">
        <v>3904</v>
      </c>
      <c r="K43" s="1">
        <v>3969</v>
      </c>
      <c r="L43" s="84">
        <v>3986</v>
      </c>
      <c r="N43" s="1">
        <f t="shared" si="0"/>
        <v>3874.4545454545455</v>
      </c>
      <c r="O43" s="1">
        <f t="shared" si="1"/>
        <v>42619</v>
      </c>
    </row>
    <row r="44" spans="1:15" x14ac:dyDescent="0.35">
      <c r="A44" s="5" t="s">
        <v>42</v>
      </c>
      <c r="B44" s="1">
        <v>4064</v>
      </c>
      <c r="C44" s="1">
        <v>4062</v>
      </c>
      <c r="D44" s="1">
        <v>4061</v>
      </c>
      <c r="E44" s="1">
        <v>4064</v>
      </c>
      <c r="F44" s="1">
        <v>4065</v>
      </c>
      <c r="G44" s="1">
        <v>4070</v>
      </c>
      <c r="H44" s="1">
        <v>4070</v>
      </c>
      <c r="I44" s="1">
        <v>4070</v>
      </c>
      <c r="J44" s="1">
        <v>4073</v>
      </c>
      <c r="K44" s="1">
        <v>4116</v>
      </c>
      <c r="L44" s="84">
        <v>4104</v>
      </c>
      <c r="N44" s="1">
        <f t="shared" si="0"/>
        <v>4074.4545454545455</v>
      </c>
      <c r="O44" s="1">
        <f t="shared" si="1"/>
        <v>44819</v>
      </c>
    </row>
    <row r="45" spans="1:15" x14ac:dyDescent="0.35">
      <c r="A45" s="5" t="s">
        <v>46</v>
      </c>
      <c r="B45" s="1">
        <v>4061</v>
      </c>
      <c r="C45" s="1">
        <v>4056</v>
      </c>
      <c r="D45" s="1">
        <v>4053</v>
      </c>
      <c r="E45" s="1">
        <v>4055</v>
      </c>
      <c r="F45" s="1">
        <v>4059</v>
      </c>
      <c r="G45" s="1">
        <v>4062</v>
      </c>
      <c r="H45" s="1">
        <v>4063</v>
      </c>
      <c r="I45" s="1">
        <v>4108</v>
      </c>
      <c r="J45" s="1">
        <v>4155</v>
      </c>
      <c r="K45" s="1">
        <v>4163</v>
      </c>
      <c r="L45" s="84">
        <v>4171</v>
      </c>
      <c r="N45" s="1">
        <f t="shared" si="0"/>
        <v>4091.4545454545455</v>
      </c>
      <c r="O45" s="1">
        <f t="shared" si="1"/>
        <v>45006</v>
      </c>
    </row>
    <row r="46" spans="1:15" x14ac:dyDescent="0.35">
      <c r="A46" s="5" t="s">
        <v>39</v>
      </c>
      <c r="B46" s="1">
        <v>4301</v>
      </c>
      <c r="C46" s="1">
        <v>4296</v>
      </c>
      <c r="D46" s="1">
        <v>4291</v>
      </c>
      <c r="E46" s="1">
        <v>4286</v>
      </c>
      <c r="F46" s="1">
        <v>4283</v>
      </c>
      <c r="G46" s="1">
        <v>4279</v>
      </c>
      <c r="H46" s="1">
        <v>4274</v>
      </c>
      <c r="I46" s="1">
        <v>4342</v>
      </c>
      <c r="J46" s="1">
        <v>4342</v>
      </c>
      <c r="K46" s="1">
        <v>4352</v>
      </c>
      <c r="L46" s="84">
        <v>4348</v>
      </c>
      <c r="N46" s="1">
        <f>AVERAGE(B46:M46)</f>
        <v>4308.545454545455</v>
      </c>
      <c r="O46" s="1">
        <f>SUM(B46:M46)</f>
        <v>47394</v>
      </c>
    </row>
    <row r="47" spans="1:15" x14ac:dyDescent="0.35">
      <c r="A47" s="5" t="s">
        <v>52</v>
      </c>
      <c r="B47" s="1">
        <v>4639</v>
      </c>
      <c r="C47" s="1">
        <v>4634</v>
      </c>
      <c r="D47" s="1">
        <v>4631</v>
      </c>
      <c r="E47" s="1">
        <v>4628</v>
      </c>
      <c r="F47" s="1">
        <v>4627</v>
      </c>
      <c r="G47" s="1">
        <v>4626</v>
      </c>
      <c r="H47" s="1">
        <v>4624</v>
      </c>
      <c r="I47" s="1">
        <v>4623</v>
      </c>
      <c r="J47" s="1">
        <v>4625</v>
      </c>
      <c r="K47" s="1">
        <v>4671</v>
      </c>
      <c r="L47" s="84">
        <v>4727</v>
      </c>
      <c r="N47" s="1">
        <f t="shared" ref="N47:N71" si="2">AVERAGE(B47:L47)</f>
        <v>4641.363636363636</v>
      </c>
      <c r="O47" s="1">
        <f t="shared" ref="O47:O71" si="3">SUM(B47:L47)</f>
        <v>51055</v>
      </c>
    </row>
    <row r="48" spans="1:15" x14ac:dyDescent="0.35">
      <c r="A48" s="5" t="s">
        <v>68</v>
      </c>
      <c r="B48" s="1">
        <v>4695</v>
      </c>
      <c r="C48" s="1">
        <v>4698</v>
      </c>
      <c r="D48" s="1">
        <v>4707</v>
      </c>
      <c r="E48" s="1">
        <v>4715</v>
      </c>
      <c r="F48" s="1">
        <v>4744</v>
      </c>
      <c r="G48" s="1">
        <v>4763</v>
      </c>
      <c r="H48" s="1">
        <v>4800</v>
      </c>
      <c r="I48" s="1">
        <v>4802</v>
      </c>
      <c r="J48" s="1">
        <v>4808</v>
      </c>
      <c r="K48" s="1">
        <v>4842</v>
      </c>
      <c r="L48" s="84">
        <v>4848</v>
      </c>
      <c r="N48" s="1">
        <f t="shared" si="2"/>
        <v>4765.636363636364</v>
      </c>
      <c r="O48" s="1">
        <f t="shared" si="3"/>
        <v>52422</v>
      </c>
    </row>
    <row r="49" spans="1:15" x14ac:dyDescent="0.35">
      <c r="A49" s="5" t="s">
        <v>64</v>
      </c>
      <c r="B49" s="1">
        <v>4827</v>
      </c>
      <c r="C49" s="1">
        <v>4867</v>
      </c>
      <c r="D49" s="1">
        <v>4861</v>
      </c>
      <c r="E49" s="1">
        <v>4857</v>
      </c>
      <c r="F49" s="1">
        <v>4858</v>
      </c>
      <c r="G49" s="1">
        <v>4856</v>
      </c>
      <c r="H49" s="1">
        <v>4854</v>
      </c>
      <c r="I49" s="1">
        <v>4849</v>
      </c>
      <c r="J49" s="1">
        <v>4850</v>
      </c>
      <c r="K49" s="1">
        <v>4861</v>
      </c>
      <c r="L49" s="84">
        <v>4857</v>
      </c>
      <c r="N49" s="1">
        <f t="shared" si="2"/>
        <v>4854.272727272727</v>
      </c>
      <c r="O49" s="1">
        <f t="shared" si="3"/>
        <v>53397</v>
      </c>
    </row>
    <row r="50" spans="1:15" x14ac:dyDescent="0.35">
      <c r="A50" s="5" t="s">
        <v>14</v>
      </c>
      <c r="B50" s="1">
        <v>5219</v>
      </c>
      <c r="C50" s="1">
        <v>5211</v>
      </c>
      <c r="D50" s="1">
        <v>5204</v>
      </c>
      <c r="E50" s="1">
        <v>5201</v>
      </c>
      <c r="F50" s="1">
        <v>5197</v>
      </c>
      <c r="G50" s="1">
        <v>5194</v>
      </c>
      <c r="H50" s="1">
        <v>5183</v>
      </c>
      <c r="I50" s="1">
        <v>5172</v>
      </c>
      <c r="J50" s="1">
        <v>5163</v>
      </c>
      <c r="K50" s="1">
        <v>5166</v>
      </c>
      <c r="L50" s="84">
        <v>5157</v>
      </c>
      <c r="N50" s="1">
        <f t="shared" si="2"/>
        <v>5187.909090909091</v>
      </c>
      <c r="O50" s="1">
        <f t="shared" si="3"/>
        <v>57067</v>
      </c>
    </row>
    <row r="51" spans="1:15" x14ac:dyDescent="0.35">
      <c r="A51" s="5" t="s">
        <v>54</v>
      </c>
      <c r="B51" s="1">
        <v>5296</v>
      </c>
      <c r="C51" s="1">
        <v>5287</v>
      </c>
      <c r="D51" s="1">
        <v>5280</v>
      </c>
      <c r="E51" s="1">
        <v>5271</v>
      </c>
      <c r="F51" s="1">
        <v>5264</v>
      </c>
      <c r="G51" s="1">
        <v>5260</v>
      </c>
      <c r="H51" s="1">
        <v>5253</v>
      </c>
      <c r="I51" s="1">
        <v>5248</v>
      </c>
      <c r="J51" s="1">
        <v>5250</v>
      </c>
      <c r="K51" s="1">
        <v>5246</v>
      </c>
      <c r="L51" s="84">
        <v>5237</v>
      </c>
      <c r="N51" s="1">
        <f t="shared" si="2"/>
        <v>5262.909090909091</v>
      </c>
      <c r="O51" s="1">
        <f t="shared" si="3"/>
        <v>57892</v>
      </c>
    </row>
    <row r="52" spans="1:15" x14ac:dyDescent="0.35">
      <c r="A52" s="5" t="s">
        <v>3</v>
      </c>
      <c r="B52" s="1">
        <v>5388</v>
      </c>
      <c r="C52" s="1">
        <v>5407</v>
      </c>
      <c r="D52" s="1">
        <v>5427</v>
      </c>
      <c r="E52" s="1">
        <v>5444</v>
      </c>
      <c r="F52" s="1">
        <v>5463</v>
      </c>
      <c r="G52" s="1">
        <v>5481</v>
      </c>
      <c r="H52" s="1">
        <v>5499</v>
      </c>
      <c r="I52" s="1">
        <v>5520</v>
      </c>
      <c r="J52" s="1">
        <v>5548</v>
      </c>
      <c r="K52" s="1">
        <v>5575</v>
      </c>
      <c r="L52" s="84">
        <v>5595</v>
      </c>
      <c r="N52" s="1">
        <f t="shared" si="2"/>
        <v>5486.090909090909</v>
      </c>
      <c r="O52" s="1">
        <f t="shared" si="3"/>
        <v>60347</v>
      </c>
    </row>
    <row r="53" spans="1:15" x14ac:dyDescent="0.35">
      <c r="A53" s="5" t="s">
        <v>47</v>
      </c>
      <c r="B53" s="1">
        <v>5586</v>
      </c>
      <c r="C53" s="1">
        <v>5591</v>
      </c>
      <c r="D53" s="1">
        <v>5597</v>
      </c>
      <c r="E53" s="1">
        <v>5603</v>
      </c>
      <c r="F53" s="1">
        <v>5612</v>
      </c>
      <c r="G53" s="1">
        <v>5621</v>
      </c>
      <c r="H53" s="1">
        <v>5629</v>
      </c>
      <c r="I53" s="1">
        <v>5741</v>
      </c>
      <c r="J53" s="1">
        <v>5749</v>
      </c>
      <c r="K53" s="1">
        <v>5826</v>
      </c>
      <c r="L53" s="84">
        <v>5860</v>
      </c>
      <c r="N53" s="1">
        <f t="shared" si="2"/>
        <v>5674.090909090909</v>
      </c>
      <c r="O53" s="1">
        <f t="shared" si="3"/>
        <v>62415</v>
      </c>
    </row>
    <row r="54" spans="1:15" x14ac:dyDescent="0.35">
      <c r="A54" s="5" t="s">
        <v>34</v>
      </c>
      <c r="B54" s="1">
        <v>6125</v>
      </c>
      <c r="C54" s="1">
        <v>6114</v>
      </c>
      <c r="D54" s="1">
        <v>6110</v>
      </c>
      <c r="E54" s="1">
        <v>6100</v>
      </c>
      <c r="F54" s="1">
        <v>6091</v>
      </c>
      <c r="G54" s="1">
        <v>6088</v>
      </c>
      <c r="H54" s="1">
        <v>6077</v>
      </c>
      <c r="I54" s="1">
        <v>6067</v>
      </c>
      <c r="J54" s="1">
        <v>6058</v>
      </c>
      <c r="K54" s="1">
        <v>6062</v>
      </c>
      <c r="L54" s="84">
        <v>6059</v>
      </c>
      <c r="N54" s="1">
        <f t="shared" si="2"/>
        <v>6086.454545454545</v>
      </c>
      <c r="O54" s="1">
        <f t="shared" si="3"/>
        <v>66951</v>
      </c>
    </row>
    <row r="55" spans="1:15" x14ac:dyDescent="0.35">
      <c r="A55" s="5" t="s">
        <v>1</v>
      </c>
      <c r="B55" s="1">
        <v>5825</v>
      </c>
      <c r="C55" s="1">
        <v>5893</v>
      </c>
      <c r="D55" s="1">
        <v>5952</v>
      </c>
      <c r="E55" s="1">
        <v>6005</v>
      </c>
      <c r="F55" s="1">
        <v>6064</v>
      </c>
      <c r="G55" s="1">
        <v>6218</v>
      </c>
      <c r="H55" s="1">
        <v>6241</v>
      </c>
      <c r="I55" s="1">
        <v>6250</v>
      </c>
      <c r="J55" s="1">
        <v>6274</v>
      </c>
      <c r="K55" s="1">
        <v>6354</v>
      </c>
      <c r="L55" s="84">
        <v>6526</v>
      </c>
      <c r="N55" s="1">
        <f t="shared" si="2"/>
        <v>6145.636363636364</v>
      </c>
      <c r="O55" s="1">
        <f t="shared" si="3"/>
        <v>67602</v>
      </c>
    </row>
    <row r="56" spans="1:15" x14ac:dyDescent="0.35">
      <c r="A56" s="5" t="s">
        <v>20</v>
      </c>
      <c r="B56" s="1">
        <v>6305</v>
      </c>
      <c r="C56" s="1">
        <v>6317</v>
      </c>
      <c r="D56" s="1">
        <v>6347</v>
      </c>
      <c r="E56" s="1">
        <v>6375</v>
      </c>
      <c r="F56" s="1">
        <v>6403</v>
      </c>
      <c r="G56" s="1">
        <v>6431</v>
      </c>
      <c r="H56" s="1">
        <v>6444</v>
      </c>
      <c r="I56" s="1">
        <v>6458</v>
      </c>
      <c r="J56" s="1">
        <v>6483</v>
      </c>
      <c r="K56" s="1">
        <v>6549</v>
      </c>
      <c r="L56" s="84">
        <v>6549</v>
      </c>
      <c r="N56" s="1">
        <f t="shared" si="2"/>
        <v>6423.727272727273</v>
      </c>
      <c r="O56" s="1">
        <f t="shared" si="3"/>
        <v>70661</v>
      </c>
    </row>
    <row r="57" spans="1:15" x14ac:dyDescent="0.35">
      <c r="A57" s="5" t="s">
        <v>45</v>
      </c>
      <c r="B57" s="1">
        <v>7149</v>
      </c>
      <c r="C57" s="1">
        <v>7136</v>
      </c>
      <c r="D57" s="1">
        <v>7122</v>
      </c>
      <c r="E57" s="1">
        <v>7107</v>
      </c>
      <c r="F57" s="1">
        <v>7094</v>
      </c>
      <c r="G57" s="1">
        <v>7079</v>
      </c>
      <c r="H57" s="1">
        <v>7064</v>
      </c>
      <c r="I57" s="1">
        <v>7050</v>
      </c>
      <c r="J57" s="1">
        <v>7041</v>
      </c>
      <c r="K57" s="1">
        <v>7079</v>
      </c>
      <c r="L57" s="84">
        <v>7063</v>
      </c>
      <c r="N57" s="1">
        <f t="shared" si="2"/>
        <v>7089.454545454545</v>
      </c>
      <c r="O57" s="1">
        <f t="shared" si="3"/>
        <v>77984</v>
      </c>
    </row>
    <row r="58" spans="1:15" x14ac:dyDescent="0.35">
      <c r="A58" s="5" t="s">
        <v>56</v>
      </c>
      <c r="B58" s="1">
        <v>6962</v>
      </c>
      <c r="C58" s="1">
        <v>7035</v>
      </c>
      <c r="D58" s="1">
        <v>7114</v>
      </c>
      <c r="E58" s="1">
        <v>7194</v>
      </c>
      <c r="F58" s="1">
        <v>7191</v>
      </c>
      <c r="G58" s="1">
        <v>7190</v>
      </c>
      <c r="H58" s="1">
        <v>7185</v>
      </c>
      <c r="I58" s="1">
        <v>7184</v>
      </c>
      <c r="J58" s="1">
        <v>7184</v>
      </c>
      <c r="K58" s="1">
        <v>7219</v>
      </c>
      <c r="L58" s="84">
        <v>7200</v>
      </c>
      <c r="N58" s="1">
        <f t="shared" si="2"/>
        <v>7150.727272727273</v>
      </c>
      <c r="O58" s="1">
        <f t="shared" si="3"/>
        <v>78658</v>
      </c>
    </row>
    <row r="59" spans="1:15" x14ac:dyDescent="0.35">
      <c r="A59" s="5" t="s">
        <v>43</v>
      </c>
      <c r="B59" s="1">
        <v>7882</v>
      </c>
      <c r="C59" s="1">
        <v>7888</v>
      </c>
      <c r="D59" s="1">
        <v>7917</v>
      </c>
      <c r="E59" s="1">
        <v>7989</v>
      </c>
      <c r="F59" s="1">
        <v>8004</v>
      </c>
      <c r="G59" s="1">
        <v>8020</v>
      </c>
      <c r="H59" s="1">
        <v>8032</v>
      </c>
      <c r="I59" s="1">
        <v>8040</v>
      </c>
      <c r="J59" s="1">
        <v>8051</v>
      </c>
      <c r="K59" s="1">
        <v>8104</v>
      </c>
      <c r="L59" s="84">
        <v>8160</v>
      </c>
      <c r="N59" s="1">
        <f t="shared" si="2"/>
        <v>8007.909090909091</v>
      </c>
      <c r="O59" s="1">
        <f t="shared" si="3"/>
        <v>88087</v>
      </c>
    </row>
    <row r="60" spans="1:15" x14ac:dyDescent="0.35">
      <c r="A60" s="5" t="s">
        <v>25</v>
      </c>
      <c r="B60" s="1">
        <v>9291</v>
      </c>
      <c r="C60" s="1">
        <v>9294</v>
      </c>
      <c r="D60" s="1">
        <v>9300</v>
      </c>
      <c r="E60" s="1">
        <v>9307</v>
      </c>
      <c r="F60" s="1">
        <v>9319</v>
      </c>
      <c r="G60" s="1">
        <v>9337</v>
      </c>
      <c r="H60" s="1">
        <v>9342</v>
      </c>
      <c r="I60" s="1">
        <v>9353</v>
      </c>
      <c r="J60" s="1">
        <v>9370</v>
      </c>
      <c r="K60" s="1">
        <v>9434</v>
      </c>
      <c r="L60" s="84">
        <v>9443</v>
      </c>
      <c r="N60" s="1">
        <f t="shared" si="2"/>
        <v>9344.545454545454</v>
      </c>
      <c r="O60" s="1">
        <f t="shared" si="3"/>
        <v>102790</v>
      </c>
    </row>
    <row r="61" spans="1:15" x14ac:dyDescent="0.35">
      <c r="A61" s="5" t="s">
        <v>23</v>
      </c>
      <c r="B61" s="1">
        <v>10152</v>
      </c>
      <c r="C61" s="1">
        <v>10133</v>
      </c>
      <c r="D61" s="1">
        <v>10114</v>
      </c>
      <c r="E61" s="1">
        <v>10092</v>
      </c>
      <c r="F61" s="1">
        <v>10073</v>
      </c>
      <c r="G61" s="1">
        <v>10053</v>
      </c>
      <c r="H61" s="1">
        <v>10030</v>
      </c>
      <c r="I61" s="1">
        <v>10005</v>
      </c>
      <c r="J61" s="1">
        <v>9984</v>
      </c>
      <c r="K61" s="1">
        <v>9983</v>
      </c>
      <c r="L61" s="84">
        <v>9935</v>
      </c>
      <c r="N61" s="1">
        <f t="shared" si="2"/>
        <v>10050.363636363636</v>
      </c>
      <c r="O61" s="1">
        <f t="shared" si="3"/>
        <v>110554</v>
      </c>
    </row>
    <row r="62" spans="1:15" x14ac:dyDescent="0.35">
      <c r="A62" s="5" t="s">
        <v>26</v>
      </c>
      <c r="B62" s="1">
        <v>13119</v>
      </c>
      <c r="C62" s="1">
        <v>13102</v>
      </c>
      <c r="D62" s="1">
        <v>13087</v>
      </c>
      <c r="E62" s="1">
        <v>13080</v>
      </c>
      <c r="F62" s="1">
        <v>13103</v>
      </c>
      <c r="G62" s="1">
        <v>13115</v>
      </c>
      <c r="H62" s="1">
        <v>13189</v>
      </c>
      <c r="I62" s="1">
        <v>13189</v>
      </c>
      <c r="J62" s="1">
        <v>13197</v>
      </c>
      <c r="K62" s="1">
        <v>13203</v>
      </c>
      <c r="L62" s="84">
        <v>13225</v>
      </c>
      <c r="N62" s="1">
        <f t="shared" si="2"/>
        <v>13146.272727272728</v>
      </c>
      <c r="O62" s="1">
        <f t="shared" si="3"/>
        <v>144609</v>
      </c>
    </row>
    <row r="63" spans="1:15" x14ac:dyDescent="0.35">
      <c r="A63" s="5" t="s">
        <v>24</v>
      </c>
      <c r="B63" s="1">
        <v>13523</v>
      </c>
      <c r="C63" s="1">
        <v>13507</v>
      </c>
      <c r="D63" s="1">
        <v>13486</v>
      </c>
      <c r="E63" s="1">
        <v>13467</v>
      </c>
      <c r="F63" s="1">
        <v>13447</v>
      </c>
      <c r="G63" s="1">
        <v>13427</v>
      </c>
      <c r="H63" s="1">
        <v>13408</v>
      </c>
      <c r="I63" s="1">
        <v>13392</v>
      </c>
      <c r="J63" s="1">
        <v>13377</v>
      </c>
      <c r="K63" s="1">
        <v>13381</v>
      </c>
      <c r="L63" s="84">
        <v>13347</v>
      </c>
      <c r="N63" s="1">
        <f t="shared" si="2"/>
        <v>13432.90909090909</v>
      </c>
      <c r="O63" s="1">
        <f t="shared" si="3"/>
        <v>147762</v>
      </c>
    </row>
    <row r="64" spans="1:15" x14ac:dyDescent="0.35">
      <c r="A64" s="5" t="s">
        <v>67</v>
      </c>
      <c r="B64" s="1">
        <v>18662</v>
      </c>
      <c r="C64" s="1">
        <v>18687</v>
      </c>
      <c r="D64" s="1">
        <v>18732</v>
      </c>
      <c r="E64" s="1">
        <v>18804</v>
      </c>
      <c r="F64" s="1">
        <v>18893</v>
      </c>
      <c r="G64" s="1">
        <v>18985</v>
      </c>
      <c r="H64" s="1">
        <v>19064</v>
      </c>
      <c r="I64" s="1">
        <v>19158</v>
      </c>
      <c r="J64" s="1">
        <v>19280</v>
      </c>
      <c r="K64" s="1">
        <v>19317</v>
      </c>
      <c r="L64" s="84">
        <v>19443</v>
      </c>
      <c r="N64" s="1">
        <f t="shared" si="2"/>
        <v>19002.272727272728</v>
      </c>
      <c r="O64" s="1">
        <f t="shared" si="3"/>
        <v>209025</v>
      </c>
    </row>
    <row r="65" spans="1:15" x14ac:dyDescent="0.35">
      <c r="A65" s="5" t="s">
        <v>65</v>
      </c>
      <c r="B65" s="1">
        <v>46682</v>
      </c>
      <c r="C65" s="1">
        <v>46791</v>
      </c>
      <c r="D65" s="1">
        <v>46871</v>
      </c>
      <c r="E65" s="1">
        <v>47205</v>
      </c>
      <c r="F65" s="1">
        <v>47662</v>
      </c>
      <c r="G65" s="1">
        <v>48216</v>
      </c>
      <c r="H65" s="1">
        <v>48380</v>
      </c>
      <c r="I65" s="1">
        <v>48483</v>
      </c>
      <c r="J65" s="1">
        <v>48620</v>
      </c>
      <c r="K65" s="1">
        <v>48907</v>
      </c>
      <c r="L65" s="84">
        <v>49166</v>
      </c>
      <c r="N65" s="1">
        <f t="shared" si="2"/>
        <v>47907.545454545456</v>
      </c>
      <c r="O65" s="1">
        <f t="shared" si="3"/>
        <v>526983</v>
      </c>
    </row>
    <row r="66" spans="1:15" x14ac:dyDescent="0.35">
      <c r="A66" s="5" t="s">
        <v>48</v>
      </c>
      <c r="B66" s="1">
        <v>47327</v>
      </c>
      <c r="C66" s="1">
        <v>47688</v>
      </c>
      <c r="D66" s="1">
        <v>47948</v>
      </c>
      <c r="E66" s="1">
        <v>48688</v>
      </c>
      <c r="F66" s="1">
        <v>49025</v>
      </c>
      <c r="G66" s="1">
        <v>49396</v>
      </c>
      <c r="H66" s="1">
        <v>49735</v>
      </c>
      <c r="I66" s="1">
        <v>49989</v>
      </c>
      <c r="J66" s="1">
        <v>50175</v>
      </c>
      <c r="K66" s="1">
        <v>50436</v>
      </c>
      <c r="L66" s="84">
        <v>50606</v>
      </c>
      <c r="N66" s="1">
        <f t="shared" si="2"/>
        <v>49183</v>
      </c>
      <c r="O66" s="1">
        <f t="shared" si="3"/>
        <v>541013</v>
      </c>
    </row>
    <row r="67" spans="1:15" x14ac:dyDescent="0.35">
      <c r="A67" s="5" t="s">
        <v>50</v>
      </c>
      <c r="B67" s="1">
        <v>51658</v>
      </c>
      <c r="C67" s="1">
        <v>52072</v>
      </c>
      <c r="D67" s="1">
        <v>52389</v>
      </c>
      <c r="E67" s="1">
        <v>53132</v>
      </c>
      <c r="F67" s="1">
        <v>53573</v>
      </c>
      <c r="G67" s="1">
        <v>53999</v>
      </c>
      <c r="H67" s="1">
        <v>54398</v>
      </c>
      <c r="I67" s="1">
        <v>54749</v>
      </c>
      <c r="J67" s="1">
        <v>55241</v>
      </c>
      <c r="K67" s="1">
        <v>55498</v>
      </c>
      <c r="L67" s="84">
        <v>55733</v>
      </c>
      <c r="N67" s="1">
        <f t="shared" si="2"/>
        <v>53858.36363636364</v>
      </c>
      <c r="O67" s="1">
        <f t="shared" si="3"/>
        <v>592442</v>
      </c>
    </row>
    <row r="68" spans="1:15" x14ac:dyDescent="0.35">
      <c r="A68" s="5" t="s">
        <v>62</v>
      </c>
      <c r="B68" s="1">
        <v>55780</v>
      </c>
      <c r="C68" s="1">
        <v>56075</v>
      </c>
      <c r="D68" s="1">
        <v>56150</v>
      </c>
      <c r="E68" s="1">
        <v>56500</v>
      </c>
      <c r="F68" s="1">
        <v>56703</v>
      </c>
      <c r="G68" s="1">
        <v>56899</v>
      </c>
      <c r="H68" s="1">
        <v>57332</v>
      </c>
      <c r="I68" s="1">
        <v>57547</v>
      </c>
      <c r="J68" s="1">
        <v>57787</v>
      </c>
      <c r="K68" s="1">
        <v>57952</v>
      </c>
      <c r="L68" s="84">
        <v>58226</v>
      </c>
      <c r="N68" s="1">
        <f t="shared" si="2"/>
        <v>56995.545454545456</v>
      </c>
      <c r="O68" s="1">
        <f t="shared" si="3"/>
        <v>626951</v>
      </c>
    </row>
    <row r="69" spans="1:15" x14ac:dyDescent="0.35">
      <c r="A69" s="5" t="s">
        <v>16</v>
      </c>
      <c r="B69" s="1">
        <v>53083</v>
      </c>
      <c r="C69" s="1">
        <v>53731</v>
      </c>
      <c r="D69" s="1">
        <v>54428</v>
      </c>
      <c r="E69" s="1">
        <v>55386</v>
      </c>
      <c r="F69" s="1">
        <v>56630</v>
      </c>
      <c r="G69" s="1">
        <v>57167</v>
      </c>
      <c r="H69" s="1">
        <v>57747</v>
      </c>
      <c r="I69" s="1">
        <v>58175</v>
      </c>
      <c r="J69" s="1">
        <v>58680</v>
      </c>
      <c r="K69" s="1">
        <v>59594</v>
      </c>
      <c r="L69" s="84">
        <v>61298</v>
      </c>
      <c r="N69" s="1">
        <f t="shared" si="2"/>
        <v>56901.727272727272</v>
      </c>
      <c r="O69" s="1">
        <f t="shared" si="3"/>
        <v>625919</v>
      </c>
    </row>
    <row r="70" spans="1:15" x14ac:dyDescent="0.35">
      <c r="A70" s="5" t="s">
        <v>41</v>
      </c>
      <c r="B70" s="1">
        <v>54418</v>
      </c>
      <c r="C70" s="1">
        <v>54773</v>
      </c>
      <c r="D70" s="1">
        <v>55279</v>
      </c>
      <c r="E70" s="1">
        <v>56249</v>
      </c>
      <c r="F70" s="1">
        <v>58028</v>
      </c>
      <c r="G70" s="1">
        <v>59521</v>
      </c>
      <c r="H70" s="1">
        <v>60491</v>
      </c>
      <c r="I70" s="1">
        <v>61117</v>
      </c>
      <c r="J70" s="1">
        <v>61859</v>
      </c>
      <c r="K70" s="1">
        <v>63185</v>
      </c>
      <c r="L70" s="84">
        <v>64519</v>
      </c>
      <c r="N70" s="1">
        <f t="shared" si="2"/>
        <v>59039.909090909088</v>
      </c>
      <c r="O70" s="1">
        <f t="shared" si="3"/>
        <v>649439</v>
      </c>
    </row>
    <row r="71" spans="1:15" x14ac:dyDescent="0.35">
      <c r="A71" s="5" t="s">
        <v>36</v>
      </c>
      <c r="B71" s="1">
        <v>115309</v>
      </c>
      <c r="C71" s="1">
        <v>116604</v>
      </c>
      <c r="D71" s="1">
        <v>117967</v>
      </c>
      <c r="E71" s="1">
        <v>119294</v>
      </c>
      <c r="F71" s="1">
        <v>121204</v>
      </c>
      <c r="G71" s="1">
        <v>123192</v>
      </c>
      <c r="H71" s="1">
        <v>124899</v>
      </c>
      <c r="I71" s="1">
        <v>127393</v>
      </c>
      <c r="J71" s="1">
        <v>129655</v>
      </c>
      <c r="K71" s="1">
        <v>130773</v>
      </c>
      <c r="L71" s="84">
        <v>132874</v>
      </c>
      <c r="N71" s="1">
        <f t="shared" si="2"/>
        <v>123560.36363636363</v>
      </c>
      <c r="O71" s="1">
        <f t="shared" si="3"/>
        <v>1359164</v>
      </c>
    </row>
    <row r="72" spans="1:15" x14ac:dyDescent="0.35"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5" x14ac:dyDescent="0.35">
      <c r="A73" s="5" t="s">
        <v>71</v>
      </c>
      <c r="B73" s="1">
        <f t="shared" ref="B73:L73" si="4">SUM(B2:B71)</f>
        <v>649036</v>
      </c>
      <c r="C73" s="1">
        <f t="shared" si="4"/>
        <v>652737</v>
      </c>
      <c r="D73" s="1">
        <f t="shared" si="4"/>
        <v>656235</v>
      </c>
      <c r="E73" s="1">
        <f t="shared" si="4"/>
        <v>661966</v>
      </c>
      <c r="F73" s="1">
        <f t="shared" si="4"/>
        <v>668668</v>
      </c>
      <c r="G73" s="1">
        <f t="shared" si="4"/>
        <v>674638</v>
      </c>
      <c r="H73" s="1">
        <f t="shared" si="4"/>
        <v>679484</v>
      </c>
      <c r="I73" s="1">
        <f t="shared" si="4"/>
        <v>684363</v>
      </c>
      <c r="J73" s="1">
        <f t="shared" si="4"/>
        <v>689413</v>
      </c>
      <c r="K73" s="1">
        <f t="shared" si="4"/>
        <v>694622</v>
      </c>
      <c r="L73" s="84">
        <f t="shared" si="4"/>
        <v>701181</v>
      </c>
      <c r="M73" s="1"/>
      <c r="N73" s="1">
        <f>SUM(N2:N71)</f>
        <v>673849.36363636365</v>
      </c>
      <c r="O73" s="1">
        <f>SUM(O2:O71)</f>
        <v>7412343</v>
      </c>
    </row>
    <row r="74" spans="1:15" x14ac:dyDescent="0.35">
      <c r="A74" s="5" t="s">
        <v>127</v>
      </c>
      <c r="B74" s="1">
        <f t="shared" ref="B74:L74" si="5">AVERAGE(B2:B71)</f>
        <v>9271.942857142858</v>
      </c>
      <c r="C74" s="1">
        <f t="shared" si="5"/>
        <v>9324.8142857142866</v>
      </c>
      <c r="D74" s="1">
        <f t="shared" si="5"/>
        <v>9374.7857142857138</v>
      </c>
      <c r="E74" s="1">
        <f t="shared" si="5"/>
        <v>9456.6571428571424</v>
      </c>
      <c r="F74" s="1">
        <f t="shared" si="5"/>
        <v>9552.4</v>
      </c>
      <c r="G74" s="1">
        <f t="shared" si="5"/>
        <v>9637.6857142857134</v>
      </c>
      <c r="H74" s="1">
        <f t="shared" si="5"/>
        <v>9706.9142857142851</v>
      </c>
      <c r="I74" s="1">
        <f t="shared" si="5"/>
        <v>9776.6142857142859</v>
      </c>
      <c r="J74" s="1">
        <f t="shared" si="5"/>
        <v>9848.7571428571428</v>
      </c>
      <c r="K74" s="1">
        <f t="shared" si="5"/>
        <v>9923.1714285714279</v>
      </c>
      <c r="L74" s="84">
        <f t="shared" si="5"/>
        <v>10016.871428571429</v>
      </c>
      <c r="M74" s="1"/>
      <c r="N74" s="1">
        <f>AVERAGE(N2:N71)</f>
        <v>9626.4194805194802</v>
      </c>
      <c r="O74" s="1">
        <f>AVERAGE(O2:O71)</f>
        <v>105890.61428571428</v>
      </c>
    </row>
  </sheetData>
  <sortState xmlns:xlrd2="http://schemas.microsoft.com/office/spreadsheetml/2017/richdata2" ref="A2:O71">
    <sortCondition ref="L2:L71"/>
  </sortState>
  <conditionalFormatting sqref="O1:O71">
    <cfRule type="top10" dxfId="21" priority="1" rank="15"/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9F654-D0BA-4C3B-B50E-083C25FC3637}">
  <dimension ref="A1:V74"/>
  <sheetViews>
    <sheetView topLeftCell="A31" zoomScale="91" zoomScaleNormal="91" workbookViewId="0">
      <pane xSplit="1" topLeftCell="L1" activePane="topRight" state="frozen"/>
      <selection pane="topRight" activeCell="O60" sqref="O60"/>
    </sheetView>
  </sheetViews>
  <sheetFormatPr defaultColWidth="8.90625" defaultRowHeight="14.5" x14ac:dyDescent="0.35"/>
  <cols>
    <col min="1" max="1" width="10.90625" style="5" bestFit="1" customWidth="1"/>
    <col min="2" max="8" width="14.90625" bestFit="1" customWidth="1"/>
    <col min="9" max="9" width="15.90625" bestFit="1" customWidth="1"/>
    <col min="10" max="11" width="14.90625" bestFit="1" customWidth="1"/>
    <col min="12" max="12" width="20.453125" customWidth="1"/>
    <col min="13" max="13" width="17.90625" bestFit="1" customWidth="1"/>
    <col min="14" max="14" width="17.453125" customWidth="1"/>
    <col min="15" max="15" width="19.54296875" customWidth="1"/>
    <col min="16" max="17" width="15" customWidth="1"/>
    <col min="18" max="18" width="15.08984375" customWidth="1"/>
    <col min="19" max="19" width="21.6328125" customWidth="1"/>
  </cols>
  <sheetData>
    <row r="1" spans="1:22" x14ac:dyDescent="0.35">
      <c r="B1" s="8" t="s">
        <v>76</v>
      </c>
      <c r="C1" s="8" t="s">
        <v>77</v>
      </c>
      <c r="D1" s="8" t="s">
        <v>78</v>
      </c>
      <c r="E1" s="8" t="s">
        <v>79</v>
      </c>
      <c r="F1" s="8" t="s">
        <v>80</v>
      </c>
      <c r="G1" s="8" t="s">
        <v>81</v>
      </c>
      <c r="H1" s="8" t="s">
        <v>82</v>
      </c>
      <c r="I1" s="8" t="s">
        <v>83</v>
      </c>
      <c r="J1" s="8" t="s">
        <v>84</v>
      </c>
      <c r="K1" s="8" t="s">
        <v>85</v>
      </c>
      <c r="L1" s="8" t="s">
        <v>86</v>
      </c>
      <c r="M1" s="8" t="s">
        <v>87</v>
      </c>
      <c r="N1" s="8" t="s">
        <v>88</v>
      </c>
      <c r="O1" s="8" t="s">
        <v>121</v>
      </c>
      <c r="P1" s="8" t="s">
        <v>132</v>
      </c>
      <c r="R1" t="s">
        <v>122</v>
      </c>
      <c r="S1" t="s">
        <v>71</v>
      </c>
      <c r="U1" s="5" t="s">
        <v>134</v>
      </c>
    </row>
    <row r="2" spans="1:22" x14ac:dyDescent="0.35">
      <c r="A2" s="5" t="s">
        <v>1</v>
      </c>
      <c r="B2" s="12">
        <v>442072160</v>
      </c>
      <c r="C2" s="12">
        <v>557487903</v>
      </c>
      <c r="D2" s="12">
        <v>477642118</v>
      </c>
      <c r="E2" s="12">
        <v>525014443</v>
      </c>
      <c r="F2" s="12">
        <v>712788380</v>
      </c>
      <c r="G2" s="12">
        <v>795415162</v>
      </c>
      <c r="H2" s="12">
        <v>862169699</v>
      </c>
      <c r="I2" s="12">
        <v>1015947344</v>
      </c>
      <c r="J2" s="12">
        <v>787233217</v>
      </c>
      <c r="K2" s="12">
        <v>633278296</v>
      </c>
      <c r="L2" s="12">
        <v>792131550</v>
      </c>
      <c r="M2" s="17">
        <v>1059676685</v>
      </c>
      <c r="N2" s="17">
        <v>1072081809</v>
      </c>
      <c r="O2" s="17">
        <v>230466417</v>
      </c>
      <c r="P2" s="1"/>
      <c r="R2">
        <f t="shared" ref="R2:R33" si="0">AVERAGE(A2:N2)</f>
        <v>748687597.38461542</v>
      </c>
      <c r="S2">
        <f t="shared" ref="S2:S33" si="1">SUM(C2:P2)</f>
        <v>9521333023</v>
      </c>
      <c r="U2">
        <f>COUNTIF(V$3:V$19,A2)</f>
        <v>1</v>
      </c>
    </row>
    <row r="3" spans="1:22" x14ac:dyDescent="0.35">
      <c r="A3" s="5" t="s">
        <v>2</v>
      </c>
      <c r="B3" s="12">
        <v>687009</v>
      </c>
      <c r="C3" s="12">
        <v>1142467</v>
      </c>
      <c r="D3" s="12">
        <v>610450</v>
      </c>
      <c r="E3" s="12">
        <v>742109</v>
      </c>
      <c r="F3" s="12">
        <v>1848711</v>
      </c>
      <c r="G3" s="12">
        <v>1722668</v>
      </c>
      <c r="H3" s="12">
        <v>2681800</v>
      </c>
      <c r="I3" s="12">
        <v>10164736</v>
      </c>
      <c r="J3" s="12">
        <v>29689983</v>
      </c>
      <c r="K3" s="12">
        <v>57086493</v>
      </c>
      <c r="L3" s="12">
        <v>62653883</v>
      </c>
      <c r="M3" s="17">
        <v>70928203</v>
      </c>
      <c r="N3" s="17">
        <v>73102143</v>
      </c>
      <c r="O3" s="17">
        <v>59339438</v>
      </c>
      <c r="R3">
        <f t="shared" si="0"/>
        <v>24081588.846153848</v>
      </c>
      <c r="S3">
        <f t="shared" si="1"/>
        <v>371713084</v>
      </c>
      <c r="U3">
        <f t="shared" ref="U3:U66" si="2">COUNTIF(V$3:V$19,A3)</f>
        <v>1</v>
      </c>
      <c r="V3" s="70" t="s">
        <v>1</v>
      </c>
    </row>
    <row r="4" spans="1:22" x14ac:dyDescent="0.35">
      <c r="A4" s="5" t="s">
        <v>3</v>
      </c>
      <c r="B4" s="12">
        <v>166164553</v>
      </c>
      <c r="C4" s="12">
        <v>190360954</v>
      </c>
      <c r="D4" s="12">
        <v>159741030</v>
      </c>
      <c r="E4" s="12">
        <v>167489413</v>
      </c>
      <c r="F4" s="12">
        <v>183180388</v>
      </c>
      <c r="G4" s="12">
        <v>182360956</v>
      </c>
      <c r="H4" s="12">
        <v>184580360</v>
      </c>
      <c r="I4" s="12">
        <v>187801080</v>
      </c>
      <c r="J4" s="12">
        <v>226474032</v>
      </c>
      <c r="K4" s="12">
        <v>185700529</v>
      </c>
      <c r="L4" s="12">
        <v>183516100</v>
      </c>
      <c r="M4" s="17">
        <v>211213610</v>
      </c>
      <c r="N4" s="17">
        <v>205397689</v>
      </c>
      <c r="O4" s="17">
        <v>204302497</v>
      </c>
      <c r="R4">
        <f t="shared" si="0"/>
        <v>187229284.15384614</v>
      </c>
      <c r="S4">
        <f t="shared" si="1"/>
        <v>2472118638</v>
      </c>
      <c r="U4">
        <f t="shared" si="2"/>
        <v>0</v>
      </c>
      <c r="V4" s="70" t="s">
        <v>2</v>
      </c>
    </row>
    <row r="5" spans="1:22" x14ac:dyDescent="0.35">
      <c r="A5" s="5" t="s">
        <v>4</v>
      </c>
      <c r="B5" s="12">
        <v>215457679</v>
      </c>
      <c r="C5" s="12">
        <v>242662706</v>
      </c>
      <c r="D5" s="12">
        <v>195683702</v>
      </c>
      <c r="E5" s="12">
        <v>234848718</v>
      </c>
      <c r="F5" s="12">
        <v>263259035</v>
      </c>
      <c r="G5" s="12">
        <v>280306378</v>
      </c>
      <c r="H5" s="12">
        <v>291211570</v>
      </c>
      <c r="I5" s="12">
        <v>234336733</v>
      </c>
      <c r="J5" s="12">
        <v>222184303</v>
      </c>
      <c r="K5" s="12">
        <v>230470946</v>
      </c>
      <c r="L5" s="12">
        <v>210246730</v>
      </c>
      <c r="M5" s="17">
        <v>233621730</v>
      </c>
      <c r="N5" s="17">
        <v>321583063</v>
      </c>
      <c r="O5" s="17">
        <v>267549921</v>
      </c>
      <c r="R5">
        <f t="shared" si="0"/>
        <v>244297945.61538461</v>
      </c>
      <c r="S5">
        <f t="shared" si="1"/>
        <v>3227965535</v>
      </c>
      <c r="U5">
        <f t="shared" si="2"/>
        <v>0</v>
      </c>
      <c r="V5" s="70" t="s">
        <v>9</v>
      </c>
    </row>
    <row r="6" spans="1:22" x14ac:dyDescent="0.35">
      <c r="A6" s="5" t="s">
        <v>5</v>
      </c>
      <c r="B6" s="12">
        <v>44931455</v>
      </c>
      <c r="C6" s="12">
        <v>51662135</v>
      </c>
      <c r="D6" s="12">
        <v>44032026</v>
      </c>
      <c r="E6" s="12">
        <v>47020098</v>
      </c>
      <c r="F6" s="12">
        <v>53835652</v>
      </c>
      <c r="G6" s="12">
        <v>57864172</v>
      </c>
      <c r="H6" s="12">
        <v>58859281</v>
      </c>
      <c r="I6" s="12">
        <v>52744761</v>
      </c>
      <c r="J6" s="12">
        <v>48175421</v>
      </c>
      <c r="K6" s="12">
        <v>42231886</v>
      </c>
      <c r="L6" s="12">
        <v>45186505</v>
      </c>
      <c r="M6" s="17">
        <v>45303704</v>
      </c>
      <c r="N6" s="17">
        <v>60610312</v>
      </c>
      <c r="O6" s="17">
        <v>54709735</v>
      </c>
      <c r="R6">
        <f t="shared" si="0"/>
        <v>50189031.384615384</v>
      </c>
      <c r="S6">
        <f t="shared" si="1"/>
        <v>662235688</v>
      </c>
      <c r="U6">
        <f t="shared" si="2"/>
        <v>0</v>
      </c>
      <c r="V6" s="70" t="s">
        <v>14</v>
      </c>
    </row>
    <row r="7" spans="1:22" x14ac:dyDescent="0.35">
      <c r="A7" s="5" t="s">
        <v>6</v>
      </c>
      <c r="B7" s="12">
        <v>34611433</v>
      </c>
      <c r="C7" s="12">
        <v>26252251</v>
      </c>
      <c r="D7" s="12">
        <v>23067287</v>
      </c>
      <c r="E7" s="12">
        <v>25417341</v>
      </c>
      <c r="F7" s="12">
        <v>28674417</v>
      </c>
      <c r="G7" s="12">
        <v>32125164</v>
      </c>
      <c r="H7" s="12">
        <v>30671302</v>
      </c>
      <c r="I7" s="12">
        <v>32079486</v>
      </c>
      <c r="J7" s="13">
        <v>30119232</v>
      </c>
      <c r="K7" s="13">
        <v>27595076</v>
      </c>
      <c r="L7" s="13">
        <v>28293931</v>
      </c>
      <c r="M7" s="17">
        <v>33057432</v>
      </c>
      <c r="N7" s="17">
        <v>32081742</v>
      </c>
      <c r="O7" s="17">
        <v>37788685</v>
      </c>
      <c r="R7">
        <f t="shared" si="0"/>
        <v>29542007.230769232</v>
      </c>
      <c r="S7">
        <f t="shared" si="1"/>
        <v>387223346</v>
      </c>
      <c r="U7">
        <f t="shared" si="2"/>
        <v>0</v>
      </c>
      <c r="V7" s="70" t="s">
        <v>16</v>
      </c>
    </row>
    <row r="8" spans="1:22" x14ac:dyDescent="0.35">
      <c r="A8" s="5" t="s">
        <v>7</v>
      </c>
      <c r="B8" s="12">
        <v>30064978</v>
      </c>
      <c r="C8" s="12">
        <v>34139181</v>
      </c>
      <c r="D8" s="12">
        <v>27381889</v>
      </c>
      <c r="E8" s="12">
        <v>24112601</v>
      </c>
      <c r="F8" s="12">
        <v>28219447</v>
      </c>
      <c r="G8" s="12">
        <v>27402720</v>
      </c>
      <c r="H8" s="12">
        <v>28099320</v>
      </c>
      <c r="I8" s="12">
        <v>29264532</v>
      </c>
      <c r="J8" s="13">
        <v>26834045</v>
      </c>
      <c r="K8" s="13">
        <v>25864130</v>
      </c>
      <c r="L8" s="13">
        <v>22435464</v>
      </c>
      <c r="M8" s="17">
        <v>24223648</v>
      </c>
      <c r="N8" s="17">
        <v>25657145</v>
      </c>
      <c r="O8" s="17">
        <v>41205192</v>
      </c>
      <c r="R8">
        <f t="shared" si="0"/>
        <v>27207623.076923076</v>
      </c>
      <c r="S8">
        <f t="shared" si="1"/>
        <v>364839314</v>
      </c>
      <c r="U8">
        <f t="shared" si="2"/>
        <v>0</v>
      </c>
      <c r="V8" s="70" t="s">
        <v>20</v>
      </c>
    </row>
    <row r="9" spans="1:22" x14ac:dyDescent="0.35">
      <c r="A9" s="5" t="s">
        <v>8</v>
      </c>
      <c r="B9" s="12">
        <v>14735201</v>
      </c>
      <c r="C9" s="12">
        <v>13594334</v>
      </c>
      <c r="D9" s="12">
        <v>13963896</v>
      </c>
      <c r="E9" s="12">
        <v>16557273</v>
      </c>
      <c r="F9" s="12">
        <v>15809249</v>
      </c>
      <c r="G9" s="12">
        <v>15676837</v>
      </c>
      <c r="H9" s="12">
        <v>15287715</v>
      </c>
      <c r="I9" s="12">
        <v>15802545</v>
      </c>
      <c r="J9" s="13">
        <v>14042640</v>
      </c>
      <c r="K9" s="13">
        <v>14341446</v>
      </c>
      <c r="L9" s="13">
        <v>14350804</v>
      </c>
      <c r="M9" s="17">
        <v>12475304</v>
      </c>
      <c r="N9" s="17">
        <v>11034587</v>
      </c>
      <c r="O9" s="17">
        <v>10648070</v>
      </c>
      <c r="R9">
        <f t="shared" si="0"/>
        <v>14436294.692307692</v>
      </c>
      <c r="S9">
        <f t="shared" si="1"/>
        <v>183584700</v>
      </c>
      <c r="U9">
        <f t="shared" si="2"/>
        <v>0</v>
      </c>
      <c r="V9" s="70" t="s">
        <v>22</v>
      </c>
    </row>
    <row r="10" spans="1:22" x14ac:dyDescent="0.35">
      <c r="A10" s="5" t="s">
        <v>9</v>
      </c>
      <c r="B10" s="12">
        <v>155396548</v>
      </c>
      <c r="C10" s="12">
        <v>171737800</v>
      </c>
      <c r="D10" s="12">
        <v>98151830</v>
      </c>
      <c r="E10" s="12">
        <v>112302616</v>
      </c>
      <c r="F10" s="12">
        <v>153194525</v>
      </c>
      <c r="G10" s="12">
        <v>185889422</v>
      </c>
      <c r="H10" s="12">
        <v>190460223</v>
      </c>
      <c r="I10" s="12">
        <v>199984474</v>
      </c>
      <c r="J10" s="13">
        <v>126742850</v>
      </c>
      <c r="K10" s="13">
        <v>96896411</v>
      </c>
      <c r="L10" s="13">
        <v>91757468</v>
      </c>
      <c r="M10" s="17">
        <v>158764619</v>
      </c>
      <c r="N10" s="17">
        <v>175667279</v>
      </c>
      <c r="O10" s="17">
        <v>116257475</v>
      </c>
      <c r="R10">
        <f t="shared" si="0"/>
        <v>147457389.61538461</v>
      </c>
      <c r="S10">
        <f t="shared" si="1"/>
        <v>1877806992</v>
      </c>
      <c r="U10">
        <f t="shared" si="2"/>
        <v>1</v>
      </c>
      <c r="V10" s="70" t="s">
        <v>26</v>
      </c>
    </row>
    <row r="11" spans="1:22" x14ac:dyDescent="0.35">
      <c r="A11" s="5" t="s">
        <v>10</v>
      </c>
      <c r="B11" s="12">
        <v>101811882</v>
      </c>
      <c r="C11" s="12">
        <v>121596357</v>
      </c>
      <c r="D11" s="12">
        <v>82312324</v>
      </c>
      <c r="E11" s="12">
        <v>95693635</v>
      </c>
      <c r="F11" s="12">
        <v>116316029</v>
      </c>
      <c r="G11" s="12">
        <v>162654663</v>
      </c>
      <c r="H11" s="12">
        <v>131109709</v>
      </c>
      <c r="I11" s="12">
        <v>144897610</v>
      </c>
      <c r="J11" s="13">
        <v>114997595</v>
      </c>
      <c r="K11" s="13">
        <v>82165443</v>
      </c>
      <c r="L11" s="13">
        <v>82650623</v>
      </c>
      <c r="M11" s="17">
        <v>108578039</v>
      </c>
      <c r="N11" s="17">
        <v>113783323</v>
      </c>
      <c r="O11" s="17">
        <v>76866998</v>
      </c>
      <c r="R11">
        <f t="shared" si="0"/>
        <v>112197479.38461539</v>
      </c>
      <c r="S11">
        <f t="shared" si="1"/>
        <v>1433622348</v>
      </c>
      <c r="U11">
        <f t="shared" si="2"/>
        <v>0</v>
      </c>
      <c r="V11" s="70" t="s">
        <v>35</v>
      </c>
    </row>
    <row r="12" spans="1:22" x14ac:dyDescent="0.35">
      <c r="A12" s="5" t="s">
        <v>11</v>
      </c>
      <c r="B12" s="12">
        <v>152776390</v>
      </c>
      <c r="C12" s="12">
        <v>163872882</v>
      </c>
      <c r="D12" s="12">
        <v>174128010</v>
      </c>
      <c r="E12" s="12">
        <v>192590642</v>
      </c>
      <c r="F12" s="12">
        <v>190995399</v>
      </c>
      <c r="G12" s="12">
        <v>199278082</v>
      </c>
      <c r="H12" s="12">
        <v>205398323</v>
      </c>
      <c r="I12" s="12">
        <v>187166736</v>
      </c>
      <c r="J12" s="13">
        <v>184139872</v>
      </c>
      <c r="K12" s="13">
        <v>179440991</v>
      </c>
      <c r="L12" s="13">
        <v>207021715</v>
      </c>
      <c r="M12" s="17">
        <v>227320998</v>
      </c>
      <c r="N12" s="17">
        <v>216732095</v>
      </c>
      <c r="O12" s="17">
        <v>229260832</v>
      </c>
      <c r="R12">
        <f t="shared" si="0"/>
        <v>190835548.84615386</v>
      </c>
      <c r="S12">
        <f t="shared" si="1"/>
        <v>2557346577</v>
      </c>
      <c r="U12">
        <f t="shared" si="2"/>
        <v>0</v>
      </c>
      <c r="V12" s="70" t="s">
        <v>38</v>
      </c>
    </row>
    <row r="13" spans="1:22" x14ac:dyDescent="0.35">
      <c r="A13" s="5" t="s">
        <v>12</v>
      </c>
      <c r="B13" s="12">
        <v>138115627</v>
      </c>
      <c r="C13" s="12">
        <v>131219346</v>
      </c>
      <c r="D13" s="12">
        <v>97350129</v>
      </c>
      <c r="E13" s="12">
        <v>117583416</v>
      </c>
      <c r="F13" s="12">
        <v>138443087</v>
      </c>
      <c r="G13" s="12">
        <v>143686723</v>
      </c>
      <c r="H13" s="12">
        <v>138800736</v>
      </c>
      <c r="I13" s="12">
        <v>140060189</v>
      </c>
      <c r="J13" s="13">
        <v>102880455</v>
      </c>
      <c r="K13" s="13">
        <v>113404470</v>
      </c>
      <c r="L13" s="13">
        <v>124413074</v>
      </c>
      <c r="M13" s="17">
        <v>169269688</v>
      </c>
      <c r="N13" s="17">
        <v>195876813</v>
      </c>
      <c r="O13" s="17">
        <v>176902224</v>
      </c>
      <c r="R13">
        <f t="shared" si="0"/>
        <v>134700288.69230768</v>
      </c>
      <c r="S13">
        <f t="shared" si="1"/>
        <v>1789890350</v>
      </c>
      <c r="U13">
        <f t="shared" si="2"/>
        <v>0</v>
      </c>
      <c r="V13" s="70" t="s">
        <v>41</v>
      </c>
    </row>
    <row r="14" spans="1:22" x14ac:dyDescent="0.35">
      <c r="A14" s="5" t="s">
        <v>13</v>
      </c>
      <c r="B14" s="12">
        <v>549428480</v>
      </c>
      <c r="C14" s="12">
        <v>816566913</v>
      </c>
      <c r="D14" s="12">
        <v>564161286</v>
      </c>
      <c r="E14" s="12">
        <v>605514830</v>
      </c>
      <c r="F14" s="12">
        <v>1061806355</v>
      </c>
      <c r="G14" s="12">
        <v>1363743500</v>
      </c>
      <c r="H14" s="12">
        <v>1387575584</v>
      </c>
      <c r="I14" s="12">
        <v>1704616597</v>
      </c>
      <c r="J14" s="13">
        <v>1399982733</v>
      </c>
      <c r="K14" s="13">
        <v>1457624519</v>
      </c>
      <c r="L14" s="13">
        <v>1433292847</v>
      </c>
      <c r="M14" s="17">
        <v>1503695273</v>
      </c>
      <c r="N14" s="17">
        <v>1531390510</v>
      </c>
      <c r="O14" s="17">
        <v>1711829134</v>
      </c>
      <c r="R14">
        <f t="shared" si="0"/>
        <v>1183030725.1538463</v>
      </c>
      <c r="S14">
        <f t="shared" si="1"/>
        <v>16541800081</v>
      </c>
      <c r="U14">
        <f t="shared" si="2"/>
        <v>0</v>
      </c>
      <c r="V14" s="70" t="s">
        <v>47</v>
      </c>
    </row>
    <row r="15" spans="1:22" x14ac:dyDescent="0.35">
      <c r="A15" s="5" t="s">
        <v>14</v>
      </c>
      <c r="B15" s="12">
        <v>288805168</v>
      </c>
      <c r="C15" s="12">
        <v>310075906</v>
      </c>
      <c r="D15" s="12">
        <v>274097249</v>
      </c>
      <c r="E15" s="12">
        <v>326391446</v>
      </c>
      <c r="F15" s="12">
        <v>351364461</v>
      </c>
      <c r="G15" s="12">
        <v>376325738</v>
      </c>
      <c r="H15" s="12">
        <v>362721634</v>
      </c>
      <c r="I15" s="12">
        <v>447134452</v>
      </c>
      <c r="J15" s="13">
        <v>440796317</v>
      </c>
      <c r="K15" s="13">
        <v>394248203</v>
      </c>
      <c r="L15" s="13">
        <v>397047251</v>
      </c>
      <c r="M15" s="17">
        <v>432773853</v>
      </c>
      <c r="N15" s="17">
        <v>506620463</v>
      </c>
      <c r="O15" s="17">
        <v>420497218</v>
      </c>
      <c r="R15">
        <f t="shared" si="0"/>
        <v>377569395.46153843</v>
      </c>
      <c r="S15">
        <f t="shared" si="1"/>
        <v>5040094191</v>
      </c>
      <c r="U15">
        <f t="shared" si="2"/>
        <v>1</v>
      </c>
      <c r="V15" s="70" t="s">
        <v>52</v>
      </c>
    </row>
    <row r="16" spans="1:22" x14ac:dyDescent="0.35">
      <c r="A16" s="5" t="s">
        <v>15</v>
      </c>
      <c r="B16" s="12">
        <v>46890388</v>
      </c>
      <c r="C16" s="12">
        <v>51006955</v>
      </c>
      <c r="D16" s="12">
        <v>48645241</v>
      </c>
      <c r="E16" s="12">
        <v>49409358</v>
      </c>
      <c r="F16" s="12">
        <v>45230611</v>
      </c>
      <c r="G16" s="12">
        <v>36078823</v>
      </c>
      <c r="H16" s="12">
        <v>43213108</v>
      </c>
      <c r="I16" s="12">
        <v>52240174</v>
      </c>
      <c r="J16" s="13">
        <v>39620355</v>
      </c>
      <c r="K16" s="13">
        <v>35885776</v>
      </c>
      <c r="L16" s="13">
        <v>43682624</v>
      </c>
      <c r="M16" s="17">
        <v>63709658</v>
      </c>
      <c r="N16" s="17">
        <v>40534724</v>
      </c>
      <c r="O16" s="17">
        <v>37585500</v>
      </c>
      <c r="R16">
        <f t="shared" si="0"/>
        <v>45857522.692307696</v>
      </c>
      <c r="S16">
        <f t="shared" si="1"/>
        <v>586842907</v>
      </c>
      <c r="U16">
        <f t="shared" si="2"/>
        <v>0</v>
      </c>
      <c r="V16" s="71" t="s">
        <v>63</v>
      </c>
    </row>
    <row r="17" spans="1:22" x14ac:dyDescent="0.35">
      <c r="A17" s="5" t="s">
        <v>16</v>
      </c>
      <c r="B17" s="12">
        <v>7358729881</v>
      </c>
      <c r="C17" s="12">
        <v>8330406755</v>
      </c>
      <c r="D17" s="12">
        <v>5826462844</v>
      </c>
      <c r="E17" s="12">
        <v>6971734861</v>
      </c>
      <c r="F17" s="12">
        <v>10001520859</v>
      </c>
      <c r="G17" s="12">
        <v>12442961730</v>
      </c>
      <c r="H17" s="12">
        <v>12519197059</v>
      </c>
      <c r="I17" s="12">
        <v>14149736797</v>
      </c>
      <c r="J17" s="13">
        <v>11018534089</v>
      </c>
      <c r="K17" s="13">
        <v>8858624270</v>
      </c>
      <c r="L17" s="13">
        <v>11669078451</v>
      </c>
      <c r="M17" s="17">
        <v>15296373761</v>
      </c>
      <c r="N17" s="17">
        <v>14913141871</v>
      </c>
      <c r="O17" s="13">
        <v>9976215890</v>
      </c>
      <c r="P17" t="s">
        <v>133</v>
      </c>
      <c r="R17">
        <f t="shared" si="0"/>
        <v>10719731017.538462</v>
      </c>
      <c r="S17">
        <f t="shared" si="1"/>
        <v>141973989237</v>
      </c>
      <c r="U17">
        <f t="shared" si="2"/>
        <v>1</v>
      </c>
      <c r="V17" s="71" t="s">
        <v>66</v>
      </c>
    </row>
    <row r="18" spans="1:22" x14ac:dyDescent="0.35">
      <c r="A18" s="5" t="s">
        <v>17</v>
      </c>
      <c r="B18" s="12">
        <v>19506766</v>
      </c>
      <c r="C18" s="12">
        <v>23536612</v>
      </c>
      <c r="D18" s="12">
        <v>21529766</v>
      </c>
      <c r="E18" s="12">
        <v>23336742</v>
      </c>
      <c r="F18" s="12">
        <v>26119196</v>
      </c>
      <c r="G18" s="12">
        <v>22221855</v>
      </c>
      <c r="H18" s="12">
        <v>23545175</v>
      </c>
      <c r="I18" s="12">
        <v>27555116</v>
      </c>
      <c r="J18" s="13">
        <v>27167445</v>
      </c>
      <c r="K18" s="13">
        <v>29126955</v>
      </c>
      <c r="L18" s="13">
        <v>25641061</v>
      </c>
      <c r="M18" s="17">
        <v>28127164</v>
      </c>
      <c r="N18" s="17">
        <v>32407303</v>
      </c>
      <c r="O18" s="17">
        <v>34598200</v>
      </c>
      <c r="R18">
        <f t="shared" si="0"/>
        <v>25370858.153846152</v>
      </c>
      <c r="S18">
        <f t="shared" si="1"/>
        <v>344912590</v>
      </c>
      <c r="U18">
        <f t="shared" si="2"/>
        <v>0</v>
      </c>
      <c r="V18" s="70" t="s">
        <v>68</v>
      </c>
    </row>
    <row r="19" spans="1:22" x14ac:dyDescent="0.35">
      <c r="A19" s="5" t="s">
        <v>18</v>
      </c>
      <c r="B19" s="12">
        <v>50919659</v>
      </c>
      <c r="C19" s="12">
        <v>58979777</v>
      </c>
      <c r="D19" s="12">
        <v>46926499</v>
      </c>
      <c r="E19" s="12">
        <v>51669945</v>
      </c>
      <c r="F19" s="12">
        <v>58059816</v>
      </c>
      <c r="G19" s="12">
        <v>60392516</v>
      </c>
      <c r="H19" s="12">
        <v>73072283</v>
      </c>
      <c r="I19" s="12">
        <v>69584195</v>
      </c>
      <c r="J19" s="13">
        <v>79313927</v>
      </c>
      <c r="K19" s="13">
        <v>86078988</v>
      </c>
      <c r="L19" s="13">
        <v>58289496</v>
      </c>
      <c r="M19" s="17">
        <v>61176027</v>
      </c>
      <c r="N19" s="17">
        <v>57898184</v>
      </c>
      <c r="O19" s="17">
        <v>129378470</v>
      </c>
      <c r="R19">
        <f t="shared" si="0"/>
        <v>62489331.692307696</v>
      </c>
      <c r="S19">
        <f t="shared" si="1"/>
        <v>890820123</v>
      </c>
      <c r="U19">
        <f t="shared" si="2"/>
        <v>0</v>
      </c>
      <c r="V19" s="70" t="s">
        <v>69</v>
      </c>
    </row>
    <row r="20" spans="1:22" x14ac:dyDescent="0.35">
      <c r="A20" s="5" t="s">
        <v>19</v>
      </c>
      <c r="B20" s="12">
        <v>116506504</v>
      </c>
      <c r="C20" s="12">
        <v>164429894</v>
      </c>
      <c r="D20" s="12">
        <v>142074541</v>
      </c>
      <c r="E20" s="12">
        <v>154381682</v>
      </c>
      <c r="F20" s="12">
        <v>161707859</v>
      </c>
      <c r="G20" s="12">
        <v>143934514</v>
      </c>
      <c r="H20" s="12">
        <v>143356685</v>
      </c>
      <c r="I20" s="12">
        <v>152586096</v>
      </c>
      <c r="J20" s="13">
        <v>152253955</v>
      </c>
      <c r="K20" s="13">
        <v>180572535</v>
      </c>
      <c r="L20" s="13">
        <v>144083671</v>
      </c>
      <c r="M20" s="17">
        <v>159728553</v>
      </c>
      <c r="N20" s="17">
        <v>150748707</v>
      </c>
      <c r="O20" s="17">
        <v>156003191</v>
      </c>
      <c r="R20">
        <f t="shared" si="0"/>
        <v>151258861.23076922</v>
      </c>
      <c r="S20">
        <f t="shared" si="1"/>
        <v>2005861883</v>
      </c>
      <c r="U20">
        <f t="shared" si="2"/>
        <v>0</v>
      </c>
      <c r="V20" s="69" t="s">
        <v>26</v>
      </c>
    </row>
    <row r="21" spans="1:22" x14ac:dyDescent="0.35">
      <c r="A21" s="5" t="s">
        <v>20</v>
      </c>
      <c r="B21" s="12">
        <v>378759710</v>
      </c>
      <c r="C21" s="12">
        <v>466745003</v>
      </c>
      <c r="D21" s="12">
        <v>355020764</v>
      </c>
      <c r="E21" s="12">
        <v>410147586</v>
      </c>
      <c r="F21" s="12">
        <v>553870360</v>
      </c>
      <c r="G21" s="12">
        <v>590680365</v>
      </c>
      <c r="H21" s="12">
        <v>610562855</v>
      </c>
      <c r="I21" s="12">
        <v>770927037</v>
      </c>
      <c r="J21" s="13">
        <v>721667649</v>
      </c>
      <c r="K21" s="13">
        <v>621871949</v>
      </c>
      <c r="L21" s="13">
        <v>866617718</v>
      </c>
      <c r="M21" s="17">
        <v>982132527</v>
      </c>
      <c r="N21" s="17">
        <v>1076268366</v>
      </c>
      <c r="O21" s="17">
        <v>914546781</v>
      </c>
      <c r="R21">
        <f t="shared" si="0"/>
        <v>646559376.07692313</v>
      </c>
      <c r="S21">
        <f t="shared" si="1"/>
        <v>8941058960</v>
      </c>
      <c r="U21">
        <f t="shared" si="2"/>
        <v>1</v>
      </c>
      <c r="V21" s="69" t="s">
        <v>28</v>
      </c>
    </row>
    <row r="22" spans="1:22" x14ac:dyDescent="0.35">
      <c r="A22" s="5" t="s">
        <v>21</v>
      </c>
      <c r="B22" s="12">
        <v>74594872</v>
      </c>
      <c r="C22" s="12">
        <v>86812062</v>
      </c>
      <c r="D22" s="12">
        <v>75106942</v>
      </c>
      <c r="E22" s="12">
        <v>86647415</v>
      </c>
      <c r="F22" s="12">
        <v>111249023</v>
      </c>
      <c r="G22" s="12">
        <v>119344132</v>
      </c>
      <c r="H22" s="12">
        <v>125547919</v>
      </c>
      <c r="I22" s="12">
        <v>138165297</v>
      </c>
      <c r="J22" s="13">
        <v>95112944</v>
      </c>
      <c r="K22" s="13">
        <v>87978781</v>
      </c>
      <c r="L22" s="13">
        <v>96995500</v>
      </c>
      <c r="M22" s="17">
        <v>112768191</v>
      </c>
      <c r="N22" s="17">
        <v>117300380</v>
      </c>
      <c r="O22" s="17">
        <v>92738180</v>
      </c>
      <c r="R22">
        <f t="shared" si="0"/>
        <v>102124881.38461539</v>
      </c>
      <c r="S22">
        <f t="shared" si="1"/>
        <v>1345766766</v>
      </c>
      <c r="U22">
        <f t="shared" si="2"/>
        <v>0</v>
      </c>
      <c r="V22" s="69" t="s">
        <v>30</v>
      </c>
    </row>
    <row r="23" spans="1:22" x14ac:dyDescent="0.35">
      <c r="A23" s="5" t="s">
        <v>22</v>
      </c>
      <c r="B23" s="12">
        <v>16740307</v>
      </c>
      <c r="C23" s="12">
        <v>17507237</v>
      </c>
      <c r="D23" s="12">
        <v>17000549</v>
      </c>
      <c r="E23" s="12">
        <v>17811746</v>
      </c>
      <c r="F23" s="12">
        <v>40942901</v>
      </c>
      <c r="G23" s="12">
        <v>64784609</v>
      </c>
      <c r="H23" s="12">
        <v>95345903</v>
      </c>
      <c r="I23" s="12">
        <v>115710710</v>
      </c>
      <c r="J23" s="13">
        <v>98201290</v>
      </c>
      <c r="K23" s="13">
        <v>76791263</v>
      </c>
      <c r="L23" s="13">
        <v>115835479</v>
      </c>
      <c r="M23" s="17">
        <v>180922328</v>
      </c>
      <c r="N23" s="17">
        <v>215044015</v>
      </c>
      <c r="O23" s="17">
        <v>128978679</v>
      </c>
      <c r="R23">
        <f t="shared" si="0"/>
        <v>82510641.307692304</v>
      </c>
      <c r="S23">
        <f t="shared" si="1"/>
        <v>1184876709</v>
      </c>
      <c r="U23">
        <f t="shared" si="2"/>
        <v>1</v>
      </c>
      <c r="V23" s="69" t="s">
        <v>35</v>
      </c>
    </row>
    <row r="24" spans="1:22" x14ac:dyDescent="0.35">
      <c r="A24" s="5" t="s">
        <v>23</v>
      </c>
      <c r="B24" s="12">
        <v>1073865410</v>
      </c>
      <c r="C24" s="12">
        <v>1480812361</v>
      </c>
      <c r="D24" s="12">
        <v>778827652</v>
      </c>
      <c r="E24" s="12">
        <v>835249952</v>
      </c>
      <c r="F24" s="12">
        <v>1078951796</v>
      </c>
      <c r="G24" s="12">
        <v>1571871774</v>
      </c>
      <c r="H24" s="12">
        <v>1339794208</v>
      </c>
      <c r="I24" s="12">
        <v>1465384922</v>
      </c>
      <c r="J24" s="13">
        <v>735538781</v>
      </c>
      <c r="K24" s="13">
        <v>621727551</v>
      </c>
      <c r="L24" s="13">
        <v>683346012</v>
      </c>
      <c r="M24" s="17">
        <v>783030941</v>
      </c>
      <c r="N24" s="17">
        <v>745276947</v>
      </c>
      <c r="O24" s="17">
        <v>666158540</v>
      </c>
      <c r="R24">
        <f t="shared" si="0"/>
        <v>1014898331.3076923</v>
      </c>
      <c r="S24">
        <f t="shared" si="1"/>
        <v>12785971437</v>
      </c>
      <c r="U24">
        <f t="shared" si="2"/>
        <v>0</v>
      </c>
      <c r="V24" s="69" t="s">
        <v>36</v>
      </c>
    </row>
    <row r="25" spans="1:22" x14ac:dyDescent="0.35">
      <c r="A25" s="5" t="s">
        <v>24</v>
      </c>
      <c r="B25" s="12">
        <v>3146414411</v>
      </c>
      <c r="C25" s="12">
        <v>3397144801</v>
      </c>
      <c r="D25" s="12">
        <v>3061563572</v>
      </c>
      <c r="E25" s="12">
        <v>1804313381</v>
      </c>
      <c r="F25" s="12">
        <v>1237912942</v>
      </c>
      <c r="G25" s="12">
        <v>1281176312</v>
      </c>
      <c r="H25" s="12">
        <v>1407137423</v>
      </c>
      <c r="I25" s="12">
        <v>1427471380</v>
      </c>
      <c r="J25" s="13">
        <v>1507669173</v>
      </c>
      <c r="K25" s="13">
        <v>1447797550</v>
      </c>
      <c r="L25" s="13">
        <v>1413242781</v>
      </c>
      <c r="M25" s="17">
        <v>1501034995</v>
      </c>
      <c r="N25" s="17">
        <v>1068783538</v>
      </c>
      <c r="O25" s="17">
        <v>934533125</v>
      </c>
      <c r="R25">
        <f t="shared" si="0"/>
        <v>1823204789.1538463</v>
      </c>
      <c r="S25">
        <f t="shared" si="1"/>
        <v>21489780973</v>
      </c>
      <c r="U25">
        <f t="shared" si="2"/>
        <v>0</v>
      </c>
      <c r="V25" s="69" t="s">
        <v>37</v>
      </c>
    </row>
    <row r="26" spans="1:22" x14ac:dyDescent="0.35">
      <c r="A26" s="5" t="s">
        <v>25</v>
      </c>
      <c r="B26" s="12">
        <v>571829593</v>
      </c>
      <c r="C26" s="12">
        <v>658420813</v>
      </c>
      <c r="D26" s="12">
        <v>510251786</v>
      </c>
      <c r="E26" s="12">
        <v>586921318</v>
      </c>
      <c r="F26" s="12">
        <v>752089909</v>
      </c>
      <c r="G26" s="12">
        <v>880442109</v>
      </c>
      <c r="H26" s="12">
        <v>914024626</v>
      </c>
      <c r="I26" s="12">
        <v>976264079</v>
      </c>
      <c r="J26" s="13">
        <v>662110225</v>
      </c>
      <c r="K26" s="13">
        <v>578695935</v>
      </c>
      <c r="L26" s="13">
        <v>762232254</v>
      </c>
      <c r="M26" s="17">
        <v>906808633</v>
      </c>
      <c r="N26" s="17">
        <v>986036228</v>
      </c>
      <c r="O26" s="17">
        <v>669009901</v>
      </c>
      <c r="R26">
        <f t="shared" si="0"/>
        <v>749702116</v>
      </c>
      <c r="S26">
        <f t="shared" si="1"/>
        <v>9843307816</v>
      </c>
      <c r="U26">
        <f t="shared" si="2"/>
        <v>0</v>
      </c>
      <c r="V26" s="69" t="s">
        <v>38</v>
      </c>
    </row>
    <row r="27" spans="1:22" x14ac:dyDescent="0.35">
      <c r="A27" s="5" t="s">
        <v>26</v>
      </c>
      <c r="B27" s="12">
        <v>965215695</v>
      </c>
      <c r="C27" s="12">
        <v>1156848309</v>
      </c>
      <c r="D27" s="12">
        <v>870822673</v>
      </c>
      <c r="E27" s="12">
        <v>914812712</v>
      </c>
      <c r="F27" s="12">
        <v>1179163789</v>
      </c>
      <c r="G27" s="12">
        <v>1376779383</v>
      </c>
      <c r="H27" s="12">
        <v>1523257451</v>
      </c>
      <c r="I27" s="12">
        <v>1630972381</v>
      </c>
      <c r="J27" s="13">
        <v>1544202283</v>
      </c>
      <c r="K27" s="13">
        <v>1197983645</v>
      </c>
      <c r="L27" s="13">
        <v>1810986033</v>
      </c>
      <c r="M27" s="17">
        <v>1948767436</v>
      </c>
      <c r="N27" s="17">
        <v>1737231899</v>
      </c>
      <c r="O27" s="17">
        <v>1482788901</v>
      </c>
      <c r="R27">
        <f t="shared" si="0"/>
        <v>1373618745.3076923</v>
      </c>
      <c r="S27">
        <f t="shared" si="1"/>
        <v>18374616895</v>
      </c>
      <c r="U27">
        <f t="shared" si="2"/>
        <v>1</v>
      </c>
      <c r="V27" s="69" t="s">
        <v>39</v>
      </c>
    </row>
    <row r="28" spans="1:22" x14ac:dyDescent="0.35">
      <c r="A28" s="5" t="s">
        <v>110</v>
      </c>
      <c r="B28" s="12">
        <v>12440221</v>
      </c>
      <c r="C28" s="12">
        <v>30757511</v>
      </c>
      <c r="D28" s="12">
        <v>24592077</v>
      </c>
      <c r="E28" s="12">
        <v>21212927</v>
      </c>
      <c r="F28" s="12">
        <v>22858806</v>
      </c>
      <c r="G28" s="12">
        <v>20847827</v>
      </c>
      <c r="H28" s="12">
        <v>23093604</v>
      </c>
      <c r="I28" s="12">
        <v>24648345</v>
      </c>
      <c r="J28" s="13">
        <v>23228759</v>
      </c>
      <c r="K28" s="13">
        <v>21543915</v>
      </c>
      <c r="L28" s="13">
        <v>23511542</v>
      </c>
      <c r="M28" s="17">
        <v>25403065</v>
      </c>
      <c r="N28" s="17">
        <v>27325792</v>
      </c>
      <c r="O28" s="17">
        <v>24093862</v>
      </c>
      <c r="R28">
        <f t="shared" si="0"/>
        <v>23189568.53846154</v>
      </c>
      <c r="S28">
        <f t="shared" si="1"/>
        <v>313118032</v>
      </c>
      <c r="U28">
        <f t="shared" si="2"/>
        <v>0</v>
      </c>
      <c r="V28" s="69" t="s">
        <v>40</v>
      </c>
    </row>
    <row r="29" spans="1:22" x14ac:dyDescent="0.35">
      <c r="A29" s="5" t="s">
        <v>28</v>
      </c>
      <c r="B29" s="12">
        <v>101781041</v>
      </c>
      <c r="C29" s="12">
        <v>154739274</v>
      </c>
      <c r="D29" s="12">
        <v>47551819</v>
      </c>
      <c r="E29" s="12">
        <v>36593839</v>
      </c>
      <c r="F29" s="12">
        <v>56888659</v>
      </c>
      <c r="G29" s="12">
        <v>87706358</v>
      </c>
      <c r="H29" s="12">
        <v>295446437</v>
      </c>
      <c r="I29" s="12">
        <v>447797327</v>
      </c>
      <c r="J29" s="13">
        <v>356858761</v>
      </c>
      <c r="K29" s="13">
        <v>132008479</v>
      </c>
      <c r="L29" s="13">
        <v>145487683</v>
      </c>
      <c r="M29" s="17">
        <v>110344889</v>
      </c>
      <c r="N29" s="17">
        <v>100434689</v>
      </c>
      <c r="O29" s="17">
        <v>54579273</v>
      </c>
      <c r="R29">
        <f t="shared" si="0"/>
        <v>159510711.92307693</v>
      </c>
      <c r="S29">
        <f t="shared" si="1"/>
        <v>2026437487</v>
      </c>
      <c r="U29">
        <f t="shared" si="2"/>
        <v>0</v>
      </c>
      <c r="V29" s="69" t="s">
        <v>41</v>
      </c>
    </row>
    <row r="30" spans="1:22" x14ac:dyDescent="0.35">
      <c r="A30" s="5" t="s">
        <v>29</v>
      </c>
      <c r="B30" s="12">
        <v>17870684</v>
      </c>
      <c r="C30" s="12">
        <v>18578013</v>
      </c>
      <c r="D30" s="12">
        <v>16569032</v>
      </c>
      <c r="E30" s="12">
        <v>16958563</v>
      </c>
      <c r="F30" s="12">
        <v>18041757</v>
      </c>
      <c r="G30" s="12">
        <v>19319234</v>
      </c>
      <c r="H30" s="12">
        <v>21186650</v>
      </c>
      <c r="I30" s="12">
        <v>20862836</v>
      </c>
      <c r="J30" s="13">
        <v>23120305</v>
      </c>
      <c r="K30" s="13">
        <v>23693399</v>
      </c>
      <c r="L30" s="13">
        <v>22940694</v>
      </c>
      <c r="M30" s="17">
        <v>26202796</v>
      </c>
      <c r="N30" s="17">
        <v>26288792</v>
      </c>
      <c r="O30" s="17">
        <v>28742256</v>
      </c>
      <c r="R30">
        <f t="shared" si="0"/>
        <v>20894827.307692308</v>
      </c>
      <c r="S30">
        <f t="shared" si="1"/>
        <v>282504327</v>
      </c>
      <c r="U30">
        <f t="shared" si="2"/>
        <v>0</v>
      </c>
      <c r="V30" s="69" t="s">
        <v>42</v>
      </c>
    </row>
    <row r="31" spans="1:22" x14ac:dyDescent="0.35">
      <c r="A31" s="5" t="s">
        <v>30</v>
      </c>
      <c r="B31" s="12">
        <v>15255611</v>
      </c>
      <c r="C31" s="12">
        <v>13684572</v>
      </c>
      <c r="D31" s="12">
        <v>12150037</v>
      </c>
      <c r="E31" s="12">
        <v>14448771</v>
      </c>
      <c r="F31" s="12">
        <v>14162503</v>
      </c>
      <c r="G31" s="12">
        <v>15920599</v>
      </c>
      <c r="H31" s="12">
        <v>12837485</v>
      </c>
      <c r="I31" s="12">
        <v>12681691</v>
      </c>
      <c r="J31" s="13">
        <v>13058874</v>
      </c>
      <c r="K31" s="13">
        <v>11838582</v>
      </c>
      <c r="L31" s="13">
        <v>11774951</v>
      </c>
      <c r="M31" s="17">
        <v>11797574</v>
      </c>
      <c r="N31" s="17">
        <v>10564380</v>
      </c>
      <c r="O31" s="17">
        <v>14218143</v>
      </c>
      <c r="R31">
        <f t="shared" si="0"/>
        <v>13090433.076923076</v>
      </c>
      <c r="S31">
        <f t="shared" si="1"/>
        <v>169138162</v>
      </c>
      <c r="U31">
        <f t="shared" si="2"/>
        <v>0</v>
      </c>
      <c r="V31" s="69" t="s">
        <v>45</v>
      </c>
    </row>
    <row r="32" spans="1:22" x14ac:dyDescent="0.35">
      <c r="A32" s="5" t="s">
        <v>31</v>
      </c>
      <c r="B32" s="12">
        <v>199102817</v>
      </c>
      <c r="C32" s="12">
        <v>132239666</v>
      </c>
      <c r="D32" s="12">
        <v>101531798</v>
      </c>
      <c r="E32" s="12">
        <v>102796068</v>
      </c>
      <c r="F32" s="12">
        <v>115658862</v>
      </c>
      <c r="G32" s="12">
        <v>130703433</v>
      </c>
      <c r="H32" s="12">
        <v>124115561</v>
      </c>
      <c r="I32" s="12">
        <v>126737819</v>
      </c>
      <c r="J32" s="13">
        <v>138973273</v>
      </c>
      <c r="K32" s="13">
        <v>133405610</v>
      </c>
      <c r="L32" s="13">
        <v>150501236</v>
      </c>
      <c r="M32" s="17">
        <v>178760227</v>
      </c>
      <c r="N32" s="17">
        <v>162827021</v>
      </c>
      <c r="O32" s="17">
        <v>173849149</v>
      </c>
      <c r="R32">
        <f t="shared" si="0"/>
        <v>138257953.15384614</v>
      </c>
      <c r="S32">
        <f t="shared" si="1"/>
        <v>1772099723</v>
      </c>
      <c r="U32">
        <f t="shared" si="2"/>
        <v>0</v>
      </c>
      <c r="V32" s="69" t="s">
        <v>47</v>
      </c>
    </row>
    <row r="33" spans="1:22" x14ac:dyDescent="0.35">
      <c r="A33" s="5" t="s">
        <v>32</v>
      </c>
      <c r="B33" s="12">
        <v>1195827</v>
      </c>
      <c r="C33" s="12">
        <v>3104791</v>
      </c>
      <c r="D33" s="12">
        <v>1195827</v>
      </c>
      <c r="E33" s="12">
        <v>707324</v>
      </c>
      <c r="F33" s="12">
        <v>578119</v>
      </c>
      <c r="G33" s="12">
        <v>751879</v>
      </c>
      <c r="H33" s="12">
        <v>855615</v>
      </c>
      <c r="I33" s="12">
        <v>319646</v>
      </c>
      <c r="J33" s="13">
        <v>3230577</v>
      </c>
      <c r="K33" s="13">
        <v>3150231</v>
      </c>
      <c r="L33" s="13">
        <v>1893310</v>
      </c>
      <c r="M33" s="17">
        <v>1591843</v>
      </c>
      <c r="N33" s="17">
        <v>65114</v>
      </c>
      <c r="O33" s="17">
        <v>2665728</v>
      </c>
      <c r="R33">
        <f t="shared" si="0"/>
        <v>1433854.076923077</v>
      </c>
      <c r="S33">
        <f t="shared" si="1"/>
        <v>20110004</v>
      </c>
      <c r="U33">
        <f t="shared" si="2"/>
        <v>0</v>
      </c>
      <c r="V33" s="69" t="s">
        <v>51</v>
      </c>
    </row>
    <row r="34" spans="1:22" x14ac:dyDescent="0.35">
      <c r="A34" s="5" t="s">
        <v>33</v>
      </c>
      <c r="B34" s="12">
        <v>125808367</v>
      </c>
      <c r="C34" s="12">
        <v>134633271</v>
      </c>
      <c r="D34" s="12">
        <v>103755478</v>
      </c>
      <c r="E34" s="12">
        <v>121389132</v>
      </c>
      <c r="F34" s="12">
        <v>106048668</v>
      </c>
      <c r="G34" s="12">
        <v>116309140</v>
      </c>
      <c r="H34" s="12">
        <v>114467223</v>
      </c>
      <c r="I34" s="12">
        <v>105551356</v>
      </c>
      <c r="J34" s="13">
        <v>103375011</v>
      </c>
      <c r="K34" s="13">
        <v>77336905</v>
      </c>
      <c r="L34" s="13">
        <v>84770975</v>
      </c>
      <c r="M34" s="17">
        <v>82933558</v>
      </c>
      <c r="N34" s="17">
        <v>89323070</v>
      </c>
      <c r="O34" s="17">
        <v>74197549</v>
      </c>
      <c r="R34">
        <f t="shared" ref="R34:R65" si="3">AVERAGE(A34:N34)</f>
        <v>105054011.84615384</v>
      </c>
      <c r="S34">
        <f t="shared" ref="S34:S65" si="4">SUM(C34:P34)</f>
        <v>1314091336</v>
      </c>
      <c r="U34">
        <f t="shared" si="2"/>
        <v>0</v>
      </c>
      <c r="V34" s="69" t="s">
        <v>52</v>
      </c>
    </row>
    <row r="35" spans="1:22" x14ac:dyDescent="0.35">
      <c r="A35" s="5" t="s">
        <v>34</v>
      </c>
      <c r="B35" s="12">
        <v>335399733</v>
      </c>
      <c r="C35" s="12">
        <v>372190020</v>
      </c>
      <c r="D35" s="12">
        <v>300519534</v>
      </c>
      <c r="E35" s="12">
        <v>320057047</v>
      </c>
      <c r="F35" s="12">
        <v>408357951</v>
      </c>
      <c r="G35" s="12">
        <v>351389280</v>
      </c>
      <c r="H35" s="12">
        <v>356406820</v>
      </c>
      <c r="I35" s="12">
        <v>370085171</v>
      </c>
      <c r="J35" s="13">
        <v>307767888</v>
      </c>
      <c r="K35" s="13">
        <v>312495710</v>
      </c>
      <c r="L35" s="13">
        <v>372362096</v>
      </c>
      <c r="M35" s="17">
        <v>410923334</v>
      </c>
      <c r="N35" s="17">
        <v>329832825</v>
      </c>
      <c r="O35" s="17">
        <v>299904195</v>
      </c>
      <c r="R35">
        <f t="shared" si="3"/>
        <v>349829800.69230771</v>
      </c>
      <c r="S35">
        <f t="shared" si="4"/>
        <v>4512291871</v>
      </c>
      <c r="U35">
        <f t="shared" si="2"/>
        <v>0</v>
      </c>
      <c r="V35" s="69" t="s">
        <v>54</v>
      </c>
    </row>
    <row r="36" spans="1:22" x14ac:dyDescent="0.35">
      <c r="A36" s="5" t="s">
        <v>35</v>
      </c>
      <c r="B36" s="12">
        <v>68601</v>
      </c>
      <c r="C36" s="12">
        <v>165020</v>
      </c>
      <c r="D36" s="12">
        <v>132388</v>
      </c>
      <c r="E36" s="12">
        <v>500079</v>
      </c>
      <c r="F36" s="12">
        <v>136716</v>
      </c>
      <c r="G36" s="12">
        <v>286560</v>
      </c>
      <c r="H36" s="12">
        <v>554368</v>
      </c>
      <c r="I36" s="12">
        <v>3694316</v>
      </c>
      <c r="J36" s="13">
        <v>10994044</v>
      </c>
      <c r="K36" s="13">
        <v>7613322</v>
      </c>
      <c r="L36" s="13">
        <v>97954928</v>
      </c>
      <c r="M36" s="17">
        <v>242425151</v>
      </c>
      <c r="N36" s="17">
        <v>36945129</v>
      </c>
      <c r="O36" s="17">
        <v>28112068</v>
      </c>
      <c r="R36">
        <f t="shared" si="3"/>
        <v>30882355.53846154</v>
      </c>
      <c r="S36">
        <f t="shared" si="4"/>
        <v>429514089</v>
      </c>
      <c r="U36">
        <f t="shared" si="2"/>
        <v>1</v>
      </c>
      <c r="V36" s="69" t="s">
        <v>55</v>
      </c>
    </row>
    <row r="37" spans="1:22" x14ac:dyDescent="0.35">
      <c r="A37" s="5" t="s">
        <v>36</v>
      </c>
      <c r="B37" s="12">
        <v>10425456015</v>
      </c>
      <c r="C37" s="12">
        <v>11281623547</v>
      </c>
      <c r="D37" s="12">
        <v>10410740722</v>
      </c>
      <c r="E37" s="12">
        <v>10834357001</v>
      </c>
      <c r="F37" s="12">
        <v>11785971389</v>
      </c>
      <c r="G37" s="12">
        <v>12788547145</v>
      </c>
      <c r="H37" s="12">
        <v>13876440544</v>
      </c>
      <c r="I37" s="12">
        <v>14248862053</v>
      </c>
      <c r="J37" s="13">
        <v>14143759305</v>
      </c>
      <c r="K37" s="13">
        <v>14181522574</v>
      </c>
      <c r="L37" s="13">
        <v>14752021167</v>
      </c>
      <c r="M37" s="17">
        <v>15683456548</v>
      </c>
      <c r="N37" s="17">
        <v>16299349707</v>
      </c>
      <c r="O37" s="13">
        <v>15051226625</v>
      </c>
      <c r="R37">
        <f t="shared" si="3"/>
        <v>13131700593.615385</v>
      </c>
      <c r="S37">
        <f t="shared" si="4"/>
        <v>175337878327</v>
      </c>
      <c r="U37">
        <f t="shared" si="2"/>
        <v>0</v>
      </c>
      <c r="V37" s="69" t="s">
        <v>56</v>
      </c>
    </row>
    <row r="38" spans="1:22" x14ac:dyDescent="0.35">
      <c r="A38" s="5" t="s">
        <v>37</v>
      </c>
      <c r="B38" s="12">
        <v>94649400</v>
      </c>
      <c r="C38" s="12">
        <v>127279713</v>
      </c>
      <c r="D38" s="12">
        <v>98816948</v>
      </c>
      <c r="E38" s="12">
        <v>106378851</v>
      </c>
      <c r="F38" s="12">
        <v>139362097</v>
      </c>
      <c r="G38" s="12">
        <v>133307315</v>
      </c>
      <c r="H38" s="12">
        <v>144197853</v>
      </c>
      <c r="I38" s="12">
        <v>147502002</v>
      </c>
      <c r="J38" s="13">
        <v>126870516</v>
      </c>
      <c r="K38" s="13">
        <v>124657775</v>
      </c>
      <c r="L38" s="13">
        <v>123410430</v>
      </c>
      <c r="M38" s="17">
        <v>117618543</v>
      </c>
      <c r="N38" s="17">
        <v>113038826</v>
      </c>
      <c r="O38" s="17">
        <v>113112343</v>
      </c>
      <c r="R38">
        <f t="shared" si="3"/>
        <v>122853097.61538461</v>
      </c>
      <c r="S38">
        <f t="shared" si="4"/>
        <v>1615553212</v>
      </c>
      <c r="U38">
        <f t="shared" si="2"/>
        <v>0</v>
      </c>
      <c r="V38" s="69" t="s">
        <v>58</v>
      </c>
    </row>
    <row r="39" spans="1:22" x14ac:dyDescent="0.35">
      <c r="A39" s="5" t="s">
        <v>38</v>
      </c>
      <c r="B39" s="12">
        <v>148778289</v>
      </c>
      <c r="C39" s="12">
        <v>182250828</v>
      </c>
      <c r="D39" s="12">
        <v>134616109</v>
      </c>
      <c r="E39" s="12">
        <v>167172127</v>
      </c>
      <c r="F39" s="12">
        <v>197351345</v>
      </c>
      <c r="G39" s="12">
        <v>269823494</v>
      </c>
      <c r="H39" s="12">
        <v>204057602</v>
      </c>
      <c r="I39" s="12">
        <v>244589614</v>
      </c>
      <c r="J39" s="13">
        <v>236217651</v>
      </c>
      <c r="K39" s="13">
        <v>184741456</v>
      </c>
      <c r="L39" s="13">
        <v>270832759</v>
      </c>
      <c r="M39" s="17">
        <v>331209401</v>
      </c>
      <c r="N39" s="17">
        <v>298384057</v>
      </c>
      <c r="O39" s="17">
        <v>224562316</v>
      </c>
      <c r="R39">
        <f t="shared" si="3"/>
        <v>220771133.23076922</v>
      </c>
      <c r="S39">
        <f t="shared" si="4"/>
        <v>2945808759</v>
      </c>
      <c r="U39">
        <f t="shared" si="2"/>
        <v>1</v>
      </c>
      <c r="V39" s="69" t="s">
        <v>60</v>
      </c>
    </row>
    <row r="40" spans="1:22" x14ac:dyDescent="0.35">
      <c r="A40" s="5" t="s">
        <v>39</v>
      </c>
      <c r="B40" s="12">
        <v>282287803</v>
      </c>
      <c r="C40" s="12">
        <v>316945246</v>
      </c>
      <c r="D40" s="12">
        <v>218537458</v>
      </c>
      <c r="E40" s="12">
        <v>220588479</v>
      </c>
      <c r="F40" s="12">
        <v>338097712</v>
      </c>
      <c r="G40" s="12">
        <v>376786214</v>
      </c>
      <c r="H40" s="12">
        <v>309880884</v>
      </c>
      <c r="I40" s="12">
        <v>445506137</v>
      </c>
      <c r="J40" s="13">
        <v>365956039</v>
      </c>
      <c r="K40" s="13">
        <v>298364049</v>
      </c>
      <c r="L40" s="13">
        <v>313085417</v>
      </c>
      <c r="M40" s="17">
        <v>296339653</v>
      </c>
      <c r="N40" s="17">
        <v>235045680</v>
      </c>
      <c r="O40" s="17">
        <v>207934394</v>
      </c>
      <c r="R40">
        <f t="shared" si="3"/>
        <v>309032367</v>
      </c>
      <c r="S40">
        <f t="shared" si="4"/>
        <v>3943067362</v>
      </c>
      <c r="U40">
        <f t="shared" si="2"/>
        <v>0</v>
      </c>
      <c r="V40" s="69" t="s">
        <v>62</v>
      </c>
    </row>
    <row r="41" spans="1:22" x14ac:dyDescent="0.35">
      <c r="A41" s="5" t="s">
        <v>40</v>
      </c>
      <c r="B41" s="12">
        <v>34319722</v>
      </c>
      <c r="C41" s="12">
        <v>34069775</v>
      </c>
      <c r="D41" s="12">
        <v>29727618</v>
      </c>
      <c r="E41" s="12">
        <v>33522999</v>
      </c>
      <c r="F41" s="12">
        <v>34199766</v>
      </c>
      <c r="G41" s="12">
        <v>32699608</v>
      </c>
      <c r="H41" s="12">
        <v>27544872</v>
      </c>
      <c r="I41" s="12">
        <v>31575394</v>
      </c>
      <c r="J41" s="13">
        <v>25815488</v>
      </c>
      <c r="K41" s="13">
        <v>24383728</v>
      </c>
      <c r="L41" s="13">
        <v>24360147</v>
      </c>
      <c r="M41" s="17">
        <v>26801157</v>
      </c>
      <c r="N41" s="17">
        <v>28362505</v>
      </c>
      <c r="O41" s="17">
        <v>31384688</v>
      </c>
      <c r="R41">
        <f t="shared" si="3"/>
        <v>29798675.307692308</v>
      </c>
      <c r="S41">
        <f t="shared" si="4"/>
        <v>384447745</v>
      </c>
      <c r="U41">
        <f t="shared" si="2"/>
        <v>0</v>
      </c>
      <c r="V41" s="69" t="s">
        <v>63</v>
      </c>
    </row>
    <row r="42" spans="1:22" x14ac:dyDescent="0.35">
      <c r="A42" s="5" t="s">
        <v>41</v>
      </c>
      <c r="B42" s="12">
        <v>6956956501</v>
      </c>
      <c r="C42" s="12">
        <v>9112010382</v>
      </c>
      <c r="D42" s="12">
        <v>6608727062</v>
      </c>
      <c r="E42" s="12">
        <v>8026808524</v>
      </c>
      <c r="F42" s="12">
        <v>11415420188</v>
      </c>
      <c r="G42" s="12">
        <v>15093287706</v>
      </c>
      <c r="H42" s="12">
        <v>15412969570</v>
      </c>
      <c r="I42" s="12">
        <v>18647854327</v>
      </c>
      <c r="J42" s="13">
        <v>13692978710</v>
      </c>
      <c r="K42" s="13">
        <v>10801641838</v>
      </c>
      <c r="L42" s="13">
        <v>15840652844</v>
      </c>
      <c r="M42" s="17">
        <v>21751827366</v>
      </c>
      <c r="N42" s="17">
        <v>21243843355</v>
      </c>
      <c r="O42" s="13">
        <v>14354538275</v>
      </c>
      <c r="R42">
        <f t="shared" si="3"/>
        <v>13431152182.538462</v>
      </c>
      <c r="S42">
        <f t="shared" si="4"/>
        <v>182002560147</v>
      </c>
      <c r="U42">
        <f t="shared" si="2"/>
        <v>1</v>
      </c>
      <c r="V42" s="69" t="s">
        <v>64</v>
      </c>
    </row>
    <row r="43" spans="1:22" x14ac:dyDescent="0.35">
      <c r="A43" s="5" t="s">
        <v>42</v>
      </c>
      <c r="B43" s="12">
        <v>105602860</v>
      </c>
      <c r="C43" s="12">
        <v>127727270</v>
      </c>
      <c r="D43" s="12">
        <v>95080636</v>
      </c>
      <c r="E43" s="12">
        <v>95186544</v>
      </c>
      <c r="F43" s="12">
        <v>102226390</v>
      </c>
      <c r="G43" s="12">
        <v>114408542</v>
      </c>
      <c r="H43" s="12">
        <v>126759601</v>
      </c>
      <c r="I43" s="12">
        <v>1154831417</v>
      </c>
      <c r="J43" s="13">
        <v>1154831417</v>
      </c>
      <c r="K43" s="13">
        <v>83182567</v>
      </c>
      <c r="L43" s="13">
        <v>82854541</v>
      </c>
      <c r="M43" s="17">
        <v>99530205</v>
      </c>
      <c r="N43" s="17">
        <v>98285198</v>
      </c>
      <c r="O43" s="17">
        <v>89306241</v>
      </c>
      <c r="R43">
        <f t="shared" si="3"/>
        <v>264654399.07692307</v>
      </c>
      <c r="S43">
        <f t="shared" si="4"/>
        <v>3424210569</v>
      </c>
      <c r="U43">
        <f t="shared" si="2"/>
        <v>0</v>
      </c>
      <c r="V43" s="69" t="s">
        <v>65</v>
      </c>
    </row>
    <row r="44" spans="1:22" x14ac:dyDescent="0.35">
      <c r="A44" s="5" t="s">
        <v>43</v>
      </c>
      <c r="B44" s="12">
        <v>6279526781</v>
      </c>
      <c r="C44" s="12">
        <v>9532914415</v>
      </c>
      <c r="D44" s="12">
        <v>4498487672</v>
      </c>
      <c r="E44" s="12">
        <v>6273689602</v>
      </c>
      <c r="F44" s="12">
        <v>8358230297</v>
      </c>
      <c r="G44" s="12">
        <v>8325876796</v>
      </c>
      <c r="H44" s="12">
        <v>8265140488</v>
      </c>
      <c r="I44" s="12">
        <v>8112626616</v>
      </c>
      <c r="J44" s="13">
        <v>5199168636</v>
      </c>
      <c r="K44" s="13">
        <v>3064898160</v>
      </c>
      <c r="L44" s="13">
        <v>4471741107</v>
      </c>
      <c r="M44" s="17">
        <v>6680178892</v>
      </c>
      <c r="N44" s="17">
        <v>5760024357</v>
      </c>
      <c r="O44" s="17">
        <v>3804605840</v>
      </c>
      <c r="R44">
        <f t="shared" si="3"/>
        <v>6524807986.0769234</v>
      </c>
      <c r="S44">
        <f t="shared" si="4"/>
        <v>82347582878</v>
      </c>
      <c r="U44">
        <f t="shared" si="2"/>
        <v>0</v>
      </c>
      <c r="V44" s="69" t="s">
        <v>66</v>
      </c>
    </row>
    <row r="45" spans="1:22" x14ac:dyDescent="0.35">
      <c r="A45" s="5" t="s">
        <v>44</v>
      </c>
      <c r="B45" s="12">
        <v>9899655</v>
      </c>
      <c r="C45" s="12">
        <v>10638265</v>
      </c>
      <c r="D45" s="12">
        <v>9602389</v>
      </c>
      <c r="E45" s="12">
        <v>11185365</v>
      </c>
      <c r="F45" s="12">
        <v>13848838</v>
      </c>
      <c r="G45" s="12">
        <v>13061936</v>
      </c>
      <c r="H45" s="12">
        <v>14561733</v>
      </c>
      <c r="I45" s="12">
        <v>14068402</v>
      </c>
      <c r="J45" s="13">
        <v>12475936</v>
      </c>
      <c r="K45" s="13">
        <v>12594216</v>
      </c>
      <c r="L45" s="13">
        <v>12790825</v>
      </c>
      <c r="M45" s="17">
        <v>13418926</v>
      </c>
      <c r="N45" s="17">
        <v>11984765</v>
      </c>
      <c r="O45" s="17">
        <v>13107418</v>
      </c>
      <c r="R45">
        <f t="shared" si="3"/>
        <v>12317788.538461538</v>
      </c>
      <c r="S45">
        <f t="shared" si="4"/>
        <v>163339014</v>
      </c>
      <c r="U45">
        <f t="shared" si="2"/>
        <v>0</v>
      </c>
      <c r="V45" s="69" t="s">
        <v>68</v>
      </c>
    </row>
    <row r="46" spans="1:22" x14ac:dyDescent="0.35">
      <c r="A46" s="5" t="s">
        <v>45</v>
      </c>
      <c r="B46" s="12">
        <v>712796713</v>
      </c>
      <c r="C46" s="12">
        <v>478343927</v>
      </c>
      <c r="D46" s="12">
        <v>402628174</v>
      </c>
      <c r="E46" s="12">
        <v>353635155</v>
      </c>
      <c r="F46" s="12">
        <v>523617657</v>
      </c>
      <c r="G46" s="12">
        <v>608021987</v>
      </c>
      <c r="H46" s="12">
        <v>602150281</v>
      </c>
      <c r="I46" s="12">
        <v>653231690</v>
      </c>
      <c r="J46" s="13">
        <v>598500450</v>
      </c>
      <c r="K46" s="13">
        <v>534318321</v>
      </c>
      <c r="L46" s="13">
        <v>515407025</v>
      </c>
      <c r="M46" s="17">
        <v>559045291</v>
      </c>
      <c r="N46" s="17">
        <v>644285112</v>
      </c>
      <c r="O46" s="17">
        <v>571681574</v>
      </c>
      <c r="R46">
        <f t="shared" si="3"/>
        <v>552767829.46153843</v>
      </c>
      <c r="S46">
        <f t="shared" si="4"/>
        <v>7044866644</v>
      </c>
      <c r="U46">
        <f t="shared" si="2"/>
        <v>0</v>
      </c>
      <c r="V46" s="69" t="s">
        <v>69</v>
      </c>
    </row>
    <row r="47" spans="1:22" x14ac:dyDescent="0.35">
      <c r="A47" s="5" t="s">
        <v>46</v>
      </c>
      <c r="B47" s="12">
        <v>488299491</v>
      </c>
      <c r="C47" s="12">
        <v>634473444</v>
      </c>
      <c r="D47" s="12">
        <v>416263022</v>
      </c>
      <c r="E47" s="12">
        <v>481249099</v>
      </c>
      <c r="F47" s="12">
        <v>718374776</v>
      </c>
      <c r="G47" s="12">
        <v>925396436</v>
      </c>
      <c r="H47" s="12">
        <v>831039009</v>
      </c>
      <c r="I47" s="12">
        <v>960104535</v>
      </c>
      <c r="J47" s="13">
        <v>657522924</v>
      </c>
      <c r="K47" s="13">
        <v>470069136</v>
      </c>
      <c r="L47" s="13">
        <v>469716762</v>
      </c>
      <c r="M47" s="17">
        <v>555447634</v>
      </c>
      <c r="N47" s="17">
        <v>548375463</v>
      </c>
      <c r="O47" s="17">
        <v>425580440</v>
      </c>
      <c r="R47">
        <f t="shared" si="3"/>
        <v>627410133.15384614</v>
      </c>
      <c r="S47">
        <f t="shared" si="4"/>
        <v>8093612680</v>
      </c>
      <c r="U47">
        <f t="shared" si="2"/>
        <v>0</v>
      </c>
      <c r="V47" s="69" t="s">
        <v>70</v>
      </c>
    </row>
    <row r="48" spans="1:22" x14ac:dyDescent="0.35">
      <c r="A48" s="5" t="s">
        <v>47</v>
      </c>
      <c r="B48" s="12">
        <v>540516091</v>
      </c>
      <c r="C48" s="12">
        <v>904279870</v>
      </c>
      <c r="D48" s="12">
        <v>641778796</v>
      </c>
      <c r="E48" s="12">
        <v>736596508</v>
      </c>
      <c r="F48" s="12">
        <v>988112311</v>
      </c>
      <c r="G48" s="12">
        <v>1036822439</v>
      </c>
      <c r="H48" s="12">
        <v>680637319</v>
      </c>
      <c r="I48" s="12">
        <v>553458910</v>
      </c>
      <c r="J48" s="13">
        <v>473662084</v>
      </c>
      <c r="K48" s="13">
        <v>458342682</v>
      </c>
      <c r="L48" s="13">
        <v>774430261</v>
      </c>
      <c r="M48" s="17">
        <v>1013321313</v>
      </c>
      <c r="N48" s="17">
        <v>1258814669</v>
      </c>
      <c r="O48" s="17">
        <v>764705634</v>
      </c>
      <c r="R48">
        <f t="shared" si="3"/>
        <v>773905634.84615386</v>
      </c>
      <c r="S48">
        <f t="shared" si="4"/>
        <v>10284962796</v>
      </c>
      <c r="U48">
        <f t="shared" si="2"/>
        <v>1</v>
      </c>
    </row>
    <row r="49" spans="1:21" x14ac:dyDescent="0.35">
      <c r="A49" s="5" t="s">
        <v>48</v>
      </c>
      <c r="B49" s="12">
        <v>7255075597</v>
      </c>
      <c r="C49" s="12">
        <v>7908390168</v>
      </c>
      <c r="D49" s="12">
        <v>6437981774</v>
      </c>
      <c r="E49" s="12">
        <v>6878916178</v>
      </c>
      <c r="F49" s="12">
        <v>7292550233</v>
      </c>
      <c r="G49" s="12">
        <v>7352526012</v>
      </c>
      <c r="H49" s="12">
        <v>7340392773</v>
      </c>
      <c r="I49" s="12">
        <v>7859997685</v>
      </c>
      <c r="J49" s="13">
        <v>7895378951</v>
      </c>
      <c r="K49" s="13">
        <v>7414164330</v>
      </c>
      <c r="L49" s="13">
        <v>7650804244</v>
      </c>
      <c r="M49" s="17">
        <v>7874676983</v>
      </c>
      <c r="N49" s="17">
        <v>10484619715</v>
      </c>
      <c r="O49" s="17">
        <v>8630026057</v>
      </c>
      <c r="R49">
        <f t="shared" si="3"/>
        <v>7665036511</v>
      </c>
      <c r="S49">
        <f t="shared" si="4"/>
        <v>101020425103</v>
      </c>
      <c r="U49">
        <f t="shared" si="2"/>
        <v>0</v>
      </c>
    </row>
    <row r="50" spans="1:21" x14ac:dyDescent="0.35">
      <c r="A50" s="5" t="s">
        <v>49</v>
      </c>
      <c r="B50" s="12">
        <v>61573830</v>
      </c>
      <c r="C50" s="12">
        <v>63315090</v>
      </c>
      <c r="D50" s="12">
        <v>59635421</v>
      </c>
      <c r="E50" s="12">
        <v>64242211</v>
      </c>
      <c r="F50" s="12">
        <v>72966040</v>
      </c>
      <c r="G50" s="12">
        <v>84977713</v>
      </c>
      <c r="H50" s="12">
        <v>96898531</v>
      </c>
      <c r="I50" s="12">
        <v>104214985</v>
      </c>
      <c r="J50" s="13">
        <v>92611985</v>
      </c>
      <c r="K50" s="13">
        <v>94240858</v>
      </c>
      <c r="L50" s="13">
        <v>124068448</v>
      </c>
      <c r="M50" s="17">
        <v>113239476</v>
      </c>
      <c r="N50" s="17">
        <v>134834119</v>
      </c>
      <c r="O50" s="17">
        <v>37046647</v>
      </c>
      <c r="R50">
        <f t="shared" si="3"/>
        <v>89755285.15384616</v>
      </c>
      <c r="S50">
        <f t="shared" si="4"/>
        <v>1142291524</v>
      </c>
      <c r="U50">
        <f t="shared" si="2"/>
        <v>0</v>
      </c>
    </row>
    <row r="51" spans="1:21" x14ac:dyDescent="0.35">
      <c r="A51" s="5" t="s">
        <v>50</v>
      </c>
      <c r="B51" s="12">
        <v>2484808930</v>
      </c>
      <c r="C51" s="12">
        <v>2649773898</v>
      </c>
      <c r="D51" s="12">
        <v>2526067428</v>
      </c>
      <c r="E51" s="12">
        <v>2616730298</v>
      </c>
      <c r="F51" s="12">
        <v>2980008289</v>
      </c>
      <c r="G51" s="12">
        <v>3294845512</v>
      </c>
      <c r="H51" s="12">
        <v>3784214417</v>
      </c>
      <c r="I51" s="12">
        <v>3772925697</v>
      </c>
      <c r="J51" s="13">
        <v>3900872739</v>
      </c>
      <c r="K51" s="13">
        <v>3999342112</v>
      </c>
      <c r="L51" s="13">
        <v>4081585719</v>
      </c>
      <c r="M51" s="17">
        <v>4412732016</v>
      </c>
      <c r="N51" s="17">
        <v>4798033088</v>
      </c>
      <c r="O51" s="17">
        <v>4478081677</v>
      </c>
      <c r="R51">
        <f t="shared" si="3"/>
        <v>3484764626.3846154</v>
      </c>
      <c r="S51">
        <f t="shared" si="4"/>
        <v>47295212890</v>
      </c>
      <c r="U51">
        <f t="shared" si="2"/>
        <v>0</v>
      </c>
    </row>
    <row r="52" spans="1:21" x14ac:dyDescent="0.35">
      <c r="A52" s="5" t="s">
        <v>51</v>
      </c>
      <c r="B52" s="12">
        <v>324777230</v>
      </c>
      <c r="C52" s="12">
        <v>142272701</v>
      </c>
      <c r="D52" s="12">
        <v>103512842</v>
      </c>
      <c r="E52" s="12">
        <v>153164122</v>
      </c>
      <c r="F52" s="12">
        <v>211249839</v>
      </c>
      <c r="G52" s="12">
        <v>287390294</v>
      </c>
      <c r="H52" s="12">
        <v>288969254</v>
      </c>
      <c r="I52" s="12">
        <v>388621709</v>
      </c>
      <c r="J52" s="13">
        <v>277578965</v>
      </c>
      <c r="K52" s="13">
        <v>200069638</v>
      </c>
      <c r="L52" s="13">
        <v>307632359</v>
      </c>
      <c r="M52" s="17">
        <v>367335883</v>
      </c>
      <c r="N52" s="17">
        <v>328216733</v>
      </c>
      <c r="O52" s="17">
        <v>154918987</v>
      </c>
      <c r="R52">
        <f t="shared" si="3"/>
        <v>260060889.92307693</v>
      </c>
      <c r="S52">
        <f t="shared" si="4"/>
        <v>3210933326</v>
      </c>
      <c r="U52">
        <f t="shared" si="2"/>
        <v>0</v>
      </c>
    </row>
    <row r="53" spans="1:21" x14ac:dyDescent="0.35">
      <c r="A53" s="5" t="s">
        <v>52</v>
      </c>
      <c r="B53" s="12">
        <v>230099773</v>
      </c>
      <c r="C53" s="12">
        <v>245034637</v>
      </c>
      <c r="D53" s="12">
        <v>171927983</v>
      </c>
      <c r="E53" s="12">
        <v>198200436</v>
      </c>
      <c r="F53" s="12">
        <v>327248317</v>
      </c>
      <c r="G53" s="12">
        <v>422709260</v>
      </c>
      <c r="H53" s="12">
        <v>485114975</v>
      </c>
      <c r="I53" s="12">
        <v>678749170</v>
      </c>
      <c r="J53" s="13">
        <v>605726059</v>
      </c>
      <c r="K53" s="13">
        <v>530126568</v>
      </c>
      <c r="L53" s="13">
        <v>899744707</v>
      </c>
      <c r="M53" s="17">
        <v>1364001982</v>
      </c>
      <c r="N53" s="17">
        <v>1369327017</v>
      </c>
      <c r="O53" s="17">
        <v>784140763</v>
      </c>
      <c r="R53">
        <f t="shared" si="3"/>
        <v>579077760.30769229</v>
      </c>
      <c r="S53">
        <f t="shared" si="4"/>
        <v>8082051874</v>
      </c>
      <c r="U53">
        <f t="shared" si="2"/>
        <v>1</v>
      </c>
    </row>
    <row r="54" spans="1:21" x14ac:dyDescent="0.35">
      <c r="A54" s="5" t="s">
        <v>53</v>
      </c>
      <c r="B54" s="12">
        <v>3174474</v>
      </c>
      <c r="C54" s="12">
        <v>8092539</v>
      </c>
      <c r="D54" s="12">
        <v>4421878</v>
      </c>
      <c r="E54" s="12">
        <v>3909386</v>
      </c>
      <c r="F54" s="12">
        <v>5703755</v>
      </c>
      <c r="G54" s="12">
        <v>6649398</v>
      </c>
      <c r="H54" s="12">
        <v>5212774</v>
      </c>
      <c r="I54" s="12">
        <v>6191858</v>
      </c>
      <c r="J54" s="13">
        <v>6416650</v>
      </c>
      <c r="K54" s="13">
        <v>6839157</v>
      </c>
      <c r="L54" s="13">
        <v>7588263</v>
      </c>
      <c r="M54" s="17">
        <v>20220107</v>
      </c>
      <c r="N54" s="17">
        <v>20649913</v>
      </c>
      <c r="O54" s="17">
        <v>2716715</v>
      </c>
      <c r="R54">
        <f t="shared" si="3"/>
        <v>8082319.384615385</v>
      </c>
      <c r="S54">
        <f t="shared" si="4"/>
        <v>104612393</v>
      </c>
      <c r="U54">
        <f t="shared" si="2"/>
        <v>0</v>
      </c>
    </row>
    <row r="55" spans="1:21" x14ac:dyDescent="0.35">
      <c r="A55" s="5" t="s">
        <v>54</v>
      </c>
      <c r="B55" s="12">
        <v>254178473</v>
      </c>
      <c r="C55" s="12">
        <v>286505774</v>
      </c>
      <c r="D55" s="12">
        <v>226166603</v>
      </c>
      <c r="E55" s="12">
        <v>205526477</v>
      </c>
      <c r="F55" s="12">
        <v>232794796</v>
      </c>
      <c r="G55" s="12">
        <v>258402760</v>
      </c>
      <c r="H55" s="12">
        <v>235714925</v>
      </c>
      <c r="I55" s="12">
        <v>251227875</v>
      </c>
      <c r="J55" s="13">
        <v>241164315</v>
      </c>
      <c r="K55" s="13">
        <v>200699497</v>
      </c>
      <c r="L55" s="13">
        <v>239391550</v>
      </c>
      <c r="M55" s="17">
        <v>284028679</v>
      </c>
      <c r="N55" s="17">
        <v>383543173</v>
      </c>
      <c r="O55" s="17">
        <v>407015320</v>
      </c>
      <c r="R55">
        <f t="shared" si="3"/>
        <v>253795761.30769232</v>
      </c>
      <c r="S55">
        <f t="shared" si="4"/>
        <v>3452181744</v>
      </c>
      <c r="U55">
        <f t="shared" si="2"/>
        <v>0</v>
      </c>
    </row>
    <row r="56" spans="1:21" x14ac:dyDescent="0.35">
      <c r="A56" s="5" t="s">
        <v>55</v>
      </c>
      <c r="B56" s="12">
        <v>74168915</v>
      </c>
      <c r="C56" s="12">
        <v>75462514</v>
      </c>
      <c r="D56" s="12">
        <v>53618132</v>
      </c>
      <c r="E56" s="12">
        <v>57509213</v>
      </c>
      <c r="F56" s="12">
        <v>108254911</v>
      </c>
      <c r="G56" s="12">
        <v>181749506</v>
      </c>
      <c r="H56" s="12">
        <v>151220887</v>
      </c>
      <c r="I56" s="12">
        <v>240233130</v>
      </c>
      <c r="J56" s="13">
        <v>85690819</v>
      </c>
      <c r="K56" s="13">
        <v>69464597</v>
      </c>
      <c r="L56" s="13">
        <v>76613246</v>
      </c>
      <c r="M56" s="17">
        <v>82104077</v>
      </c>
      <c r="N56" s="17">
        <v>75084010</v>
      </c>
      <c r="O56" s="17">
        <v>57876080</v>
      </c>
      <c r="R56">
        <f t="shared" si="3"/>
        <v>102397996.6923077</v>
      </c>
      <c r="S56">
        <f t="shared" si="4"/>
        <v>1314881122</v>
      </c>
      <c r="U56">
        <f t="shared" si="2"/>
        <v>0</v>
      </c>
    </row>
    <row r="57" spans="1:21" x14ac:dyDescent="0.35">
      <c r="A57" s="5" t="s">
        <v>56</v>
      </c>
      <c r="B57" s="12">
        <v>600796280</v>
      </c>
      <c r="C57" s="12">
        <v>717746048</v>
      </c>
      <c r="D57" s="12">
        <v>531778291</v>
      </c>
      <c r="E57" s="12">
        <v>563671809</v>
      </c>
      <c r="F57" s="12">
        <v>818381242</v>
      </c>
      <c r="G57" s="12">
        <v>909662984</v>
      </c>
      <c r="H57" s="12">
        <v>886864967</v>
      </c>
      <c r="I57" s="12">
        <v>1011160097</v>
      </c>
      <c r="J57" s="13">
        <v>678805109</v>
      </c>
      <c r="K57" s="13">
        <v>575432427</v>
      </c>
      <c r="L57" s="13">
        <v>639352742</v>
      </c>
      <c r="M57" s="17">
        <v>859855364</v>
      </c>
      <c r="N57" s="17">
        <v>812868252</v>
      </c>
      <c r="O57" s="17">
        <v>621180312</v>
      </c>
      <c r="R57">
        <f t="shared" si="3"/>
        <v>738951970.15384614</v>
      </c>
      <c r="S57">
        <f t="shared" si="4"/>
        <v>9626759644</v>
      </c>
      <c r="U57">
        <f t="shared" si="2"/>
        <v>0</v>
      </c>
    </row>
    <row r="58" spans="1:21" x14ac:dyDescent="0.35">
      <c r="A58" s="5" t="s">
        <v>57</v>
      </c>
      <c r="B58" s="12">
        <v>23779877</v>
      </c>
      <c r="C58" s="12">
        <v>30543436</v>
      </c>
      <c r="D58" s="12">
        <v>52622494</v>
      </c>
      <c r="E58" s="12">
        <v>42990023</v>
      </c>
      <c r="F58" s="12">
        <v>67572644</v>
      </c>
      <c r="G58" s="12">
        <v>75159741</v>
      </c>
      <c r="H58" s="12">
        <v>81635939</v>
      </c>
      <c r="I58" s="12">
        <v>111428357</v>
      </c>
      <c r="J58" s="13">
        <v>110491417</v>
      </c>
      <c r="K58" s="13">
        <v>113907211</v>
      </c>
      <c r="L58" s="13">
        <v>119704454</v>
      </c>
      <c r="M58" s="17">
        <v>126190909</v>
      </c>
      <c r="N58" s="17">
        <v>146684633</v>
      </c>
      <c r="O58" s="17">
        <v>127306989</v>
      </c>
      <c r="R58">
        <f t="shared" si="3"/>
        <v>84823933.461538464</v>
      </c>
      <c r="S58">
        <f t="shared" si="4"/>
        <v>1206238247</v>
      </c>
      <c r="U58">
        <f t="shared" si="2"/>
        <v>0</v>
      </c>
    </row>
    <row r="59" spans="1:21" x14ac:dyDescent="0.35">
      <c r="A59" s="5" t="s">
        <v>58</v>
      </c>
      <c r="B59" s="12">
        <v>33969023</v>
      </c>
      <c r="C59" s="12">
        <v>77192896</v>
      </c>
      <c r="D59" s="12">
        <v>39060623</v>
      </c>
      <c r="E59" s="14">
        <v>13803079</v>
      </c>
      <c r="F59" s="12">
        <v>22911162</v>
      </c>
      <c r="G59" s="12">
        <v>53504598</v>
      </c>
      <c r="H59" s="12">
        <v>78610849</v>
      </c>
      <c r="I59" s="12">
        <v>114754039</v>
      </c>
      <c r="J59" s="13">
        <v>88952644</v>
      </c>
      <c r="K59" s="13">
        <v>83662518</v>
      </c>
      <c r="L59" s="13">
        <v>89976402</v>
      </c>
      <c r="M59" s="17">
        <v>84327823</v>
      </c>
      <c r="N59" s="17">
        <v>90884546</v>
      </c>
      <c r="O59" s="17">
        <v>62972300</v>
      </c>
      <c r="R59">
        <f t="shared" si="3"/>
        <v>67046938.615384616</v>
      </c>
      <c r="S59">
        <f t="shared" si="4"/>
        <v>900613479</v>
      </c>
      <c r="U59">
        <f t="shared" si="2"/>
        <v>0</v>
      </c>
    </row>
    <row r="60" spans="1:21" x14ac:dyDescent="0.35">
      <c r="A60" s="5" t="s">
        <v>59</v>
      </c>
      <c r="B60" s="12">
        <v>44926632</v>
      </c>
      <c r="C60" s="12">
        <v>31501983</v>
      </c>
      <c r="D60" s="12">
        <v>25360193</v>
      </c>
      <c r="E60" s="12">
        <v>50988740</v>
      </c>
      <c r="F60" s="12">
        <v>45501662</v>
      </c>
      <c r="G60" s="12">
        <v>59761749</v>
      </c>
      <c r="H60" s="12">
        <v>54211674</v>
      </c>
      <c r="I60" s="12">
        <v>54343341</v>
      </c>
      <c r="J60" s="13">
        <v>55545540</v>
      </c>
      <c r="K60" s="13">
        <v>38534541</v>
      </c>
      <c r="L60" s="13">
        <v>55037478</v>
      </c>
      <c r="M60" s="17">
        <v>42337578</v>
      </c>
      <c r="N60" s="17">
        <v>65953949</v>
      </c>
      <c r="O60" s="17">
        <v>60185624</v>
      </c>
      <c r="R60">
        <f t="shared" si="3"/>
        <v>48000389.230769232</v>
      </c>
      <c r="S60">
        <f t="shared" si="4"/>
        <v>639264052</v>
      </c>
      <c r="U60">
        <f t="shared" si="2"/>
        <v>0</v>
      </c>
    </row>
    <row r="61" spans="1:21" x14ac:dyDescent="0.35">
      <c r="A61" s="5" t="s">
        <v>60</v>
      </c>
      <c r="B61" s="12">
        <v>238028913</v>
      </c>
      <c r="C61" s="12">
        <v>273375463</v>
      </c>
      <c r="D61" s="12">
        <v>147017660</v>
      </c>
      <c r="E61" s="12">
        <v>163192075</v>
      </c>
      <c r="F61" s="12">
        <v>219848084</v>
      </c>
      <c r="G61" s="12">
        <v>297900621</v>
      </c>
      <c r="H61" s="12">
        <v>245826752</v>
      </c>
      <c r="I61" s="12">
        <v>239732849</v>
      </c>
      <c r="J61" s="13">
        <v>117684460</v>
      </c>
      <c r="K61" s="13">
        <v>79353124</v>
      </c>
      <c r="L61" s="13">
        <v>70007114</v>
      </c>
      <c r="M61" s="17">
        <v>76857369</v>
      </c>
      <c r="N61" s="17">
        <v>119033502</v>
      </c>
      <c r="O61" s="17">
        <v>108411001</v>
      </c>
      <c r="R61">
        <f t="shared" si="3"/>
        <v>175989075.84615386</v>
      </c>
      <c r="S61">
        <f t="shared" si="4"/>
        <v>2158240074</v>
      </c>
      <c r="U61">
        <f t="shared" si="2"/>
        <v>0</v>
      </c>
    </row>
    <row r="62" spans="1:21" x14ac:dyDescent="0.35">
      <c r="A62" s="5" t="s">
        <v>61</v>
      </c>
      <c r="B62" s="12">
        <v>89893622</v>
      </c>
      <c r="C62" s="15">
        <v>103213404</v>
      </c>
      <c r="D62" s="12">
        <v>93398481</v>
      </c>
      <c r="E62" s="12">
        <v>109977642</v>
      </c>
      <c r="F62" s="12">
        <v>117232807</v>
      </c>
      <c r="G62" s="12">
        <v>131541564</v>
      </c>
      <c r="H62" s="12">
        <v>129275252</v>
      </c>
      <c r="I62" s="12">
        <v>121661466</v>
      </c>
      <c r="J62" s="12">
        <v>107339186</v>
      </c>
      <c r="K62" s="12">
        <v>114859830</v>
      </c>
      <c r="L62" s="12">
        <v>113387859</v>
      </c>
      <c r="M62" s="17">
        <v>116125055</v>
      </c>
      <c r="N62" s="17">
        <v>105936139</v>
      </c>
      <c r="O62" s="17">
        <v>99717718</v>
      </c>
      <c r="R62">
        <f t="shared" si="3"/>
        <v>111834023.61538461</v>
      </c>
      <c r="S62">
        <f t="shared" si="4"/>
        <v>1463666403</v>
      </c>
      <c r="U62">
        <f t="shared" si="2"/>
        <v>0</v>
      </c>
    </row>
    <row r="63" spans="1:21" x14ac:dyDescent="0.35">
      <c r="A63" s="5" t="s">
        <v>62</v>
      </c>
      <c r="B63" s="12">
        <v>4986363953</v>
      </c>
      <c r="C63" s="12">
        <v>4985998125</v>
      </c>
      <c r="D63" s="12">
        <v>4528269740</v>
      </c>
      <c r="E63" s="12">
        <v>4814802742</v>
      </c>
      <c r="F63" s="12">
        <v>5509037383</v>
      </c>
      <c r="G63" s="12">
        <v>6033195365</v>
      </c>
      <c r="H63" s="12">
        <v>6371780955</v>
      </c>
      <c r="I63" s="12">
        <v>6926123741</v>
      </c>
      <c r="J63" s="12">
        <v>6840495580</v>
      </c>
      <c r="K63" s="12">
        <v>6823206860</v>
      </c>
      <c r="L63" s="12">
        <v>7199201305</v>
      </c>
      <c r="M63" s="17">
        <v>8138378946</v>
      </c>
      <c r="N63" s="17">
        <v>8777082533</v>
      </c>
      <c r="O63" s="17">
        <v>9585854401</v>
      </c>
      <c r="R63">
        <f t="shared" si="3"/>
        <v>6302610556</v>
      </c>
      <c r="S63">
        <f t="shared" si="4"/>
        <v>86533427676</v>
      </c>
      <c r="U63">
        <f t="shared" si="2"/>
        <v>0</v>
      </c>
    </row>
    <row r="64" spans="1:21" x14ac:dyDescent="0.35">
      <c r="A64" s="5" t="s">
        <v>63</v>
      </c>
      <c r="B64" s="12">
        <v>4309653</v>
      </c>
      <c r="C64" s="12">
        <v>4874377</v>
      </c>
      <c r="D64" s="12">
        <v>4515780</v>
      </c>
      <c r="E64" s="12">
        <v>4258147</v>
      </c>
      <c r="F64" s="12">
        <v>4311919</v>
      </c>
      <c r="G64" s="12">
        <v>4123596</v>
      </c>
      <c r="H64" s="12">
        <v>4167467</v>
      </c>
      <c r="I64" s="12">
        <v>4315760</v>
      </c>
      <c r="J64" s="13">
        <v>3899989</v>
      </c>
      <c r="K64" s="13">
        <v>3815677</v>
      </c>
      <c r="L64" s="13">
        <v>3788360</v>
      </c>
      <c r="M64" s="17">
        <v>4077099</v>
      </c>
      <c r="N64" s="17">
        <v>3800807</v>
      </c>
      <c r="O64" s="17">
        <v>4432948</v>
      </c>
      <c r="R64">
        <f t="shared" si="3"/>
        <v>4173740.846153846</v>
      </c>
      <c r="S64">
        <f t="shared" si="4"/>
        <v>54381926</v>
      </c>
      <c r="U64">
        <f t="shared" si="2"/>
        <v>1</v>
      </c>
    </row>
    <row r="65" spans="1:21" x14ac:dyDescent="0.35">
      <c r="A65" s="5" t="s">
        <v>64</v>
      </c>
      <c r="B65" s="12">
        <v>240184478</v>
      </c>
      <c r="C65" s="12">
        <v>306890015</v>
      </c>
      <c r="D65" s="12">
        <v>254414939</v>
      </c>
      <c r="E65" s="12">
        <v>258117944</v>
      </c>
      <c r="F65" s="12">
        <v>288372799</v>
      </c>
      <c r="G65" s="12">
        <v>309370373</v>
      </c>
      <c r="H65" s="12">
        <v>312314225</v>
      </c>
      <c r="I65" s="12">
        <v>332432049</v>
      </c>
      <c r="J65" s="13">
        <v>307875143</v>
      </c>
      <c r="K65" s="13">
        <v>439705837</v>
      </c>
      <c r="L65" s="13">
        <v>307274859</v>
      </c>
      <c r="M65" s="17">
        <v>341966631</v>
      </c>
      <c r="N65" s="17">
        <v>395598426</v>
      </c>
      <c r="O65" s="13">
        <v>347669603</v>
      </c>
      <c r="R65">
        <f t="shared" si="3"/>
        <v>314962901.38461536</v>
      </c>
      <c r="S65">
        <f t="shared" si="4"/>
        <v>4202002843</v>
      </c>
      <c r="U65">
        <f t="shared" si="2"/>
        <v>0</v>
      </c>
    </row>
    <row r="66" spans="1:21" x14ac:dyDescent="0.35">
      <c r="A66" s="5" t="s">
        <v>65</v>
      </c>
      <c r="B66" s="12">
        <v>3641144469</v>
      </c>
      <c r="C66" s="12">
        <v>4008882723</v>
      </c>
      <c r="D66" s="12">
        <v>3779637025</v>
      </c>
      <c r="E66" s="12">
        <v>4103790697</v>
      </c>
      <c r="F66" s="12">
        <v>4577010523</v>
      </c>
      <c r="G66" s="12">
        <v>4993065335</v>
      </c>
      <c r="H66" s="12">
        <v>5439289029</v>
      </c>
      <c r="I66" s="12">
        <v>6081922750</v>
      </c>
      <c r="J66" s="13">
        <v>6883431519</v>
      </c>
      <c r="K66" s="13">
        <v>5964283753</v>
      </c>
      <c r="L66" s="13">
        <v>6261764710</v>
      </c>
      <c r="M66" s="17">
        <v>6296422840</v>
      </c>
      <c r="N66" s="17">
        <v>6230142425</v>
      </c>
      <c r="O66" s="13">
        <v>6110179233</v>
      </c>
      <c r="R66">
        <f t="shared" ref="R66:R71" si="5">AVERAGE(A66:N66)</f>
        <v>5250829830.6153851</v>
      </c>
      <c r="S66">
        <f t="shared" ref="S66:S71" si="6">SUM(C66:P66)</f>
        <v>70729822562</v>
      </c>
      <c r="U66">
        <f t="shared" si="2"/>
        <v>0</v>
      </c>
    </row>
    <row r="67" spans="1:21" x14ac:dyDescent="0.35">
      <c r="A67" s="5" t="s">
        <v>66</v>
      </c>
      <c r="B67" s="12">
        <v>79239345</v>
      </c>
      <c r="C67" s="12">
        <v>80871513</v>
      </c>
      <c r="D67" s="12">
        <v>51242529</v>
      </c>
      <c r="E67" s="12">
        <v>77405763</v>
      </c>
      <c r="F67" s="12">
        <v>88539272</v>
      </c>
      <c r="G67" s="12">
        <v>125102927</v>
      </c>
      <c r="H67" s="12">
        <v>107684876</v>
      </c>
      <c r="I67" s="12">
        <v>137333170</v>
      </c>
      <c r="J67" s="13">
        <v>135549204</v>
      </c>
      <c r="K67" s="13">
        <v>1084957180</v>
      </c>
      <c r="L67" s="13">
        <v>1058454568</v>
      </c>
      <c r="M67" s="17">
        <v>1438621291</v>
      </c>
      <c r="N67" s="17">
        <v>291276165</v>
      </c>
      <c r="O67" s="13">
        <v>177966039</v>
      </c>
      <c r="R67">
        <f t="shared" si="5"/>
        <v>365867523.30769229</v>
      </c>
      <c r="S67">
        <f t="shared" si="6"/>
        <v>4855004497</v>
      </c>
      <c r="U67">
        <f t="shared" ref="U67:U71" si="7">COUNTIF(V$3:V$19,A67)</f>
        <v>1</v>
      </c>
    </row>
    <row r="68" spans="1:21" x14ac:dyDescent="0.35">
      <c r="A68" s="5" t="s">
        <v>67</v>
      </c>
      <c r="B68" s="12">
        <v>747057262</v>
      </c>
      <c r="C68" s="12">
        <v>723501006</v>
      </c>
      <c r="D68" s="12">
        <v>761321915</v>
      </c>
      <c r="E68" s="12">
        <v>749860125</v>
      </c>
      <c r="F68" s="12">
        <v>780449641</v>
      </c>
      <c r="G68" s="12">
        <v>802703081</v>
      </c>
      <c r="H68" s="12">
        <v>999803906</v>
      </c>
      <c r="I68" s="12">
        <v>1160519361</v>
      </c>
      <c r="J68" s="13">
        <v>1159839937</v>
      </c>
      <c r="K68" s="13">
        <v>1254057603</v>
      </c>
      <c r="L68" s="13">
        <v>954973658</v>
      </c>
      <c r="M68" s="17">
        <v>965416686</v>
      </c>
      <c r="N68" s="17">
        <v>1101063404</v>
      </c>
      <c r="O68" s="13">
        <v>1430833072</v>
      </c>
      <c r="R68">
        <f t="shared" si="5"/>
        <v>935428275.76923072</v>
      </c>
      <c r="S68">
        <f t="shared" si="6"/>
        <v>12844343395</v>
      </c>
      <c r="U68">
        <f t="shared" si="7"/>
        <v>0</v>
      </c>
    </row>
    <row r="69" spans="1:21" x14ac:dyDescent="0.35">
      <c r="A69" s="5" t="s">
        <v>68</v>
      </c>
      <c r="B69" s="12">
        <v>253231049</v>
      </c>
      <c r="C69" s="12">
        <v>313404992</v>
      </c>
      <c r="D69" s="12">
        <v>209319961</v>
      </c>
      <c r="E69" s="12">
        <v>269612604</v>
      </c>
      <c r="F69" s="12">
        <v>429161133</v>
      </c>
      <c r="G69" s="12">
        <v>626478624</v>
      </c>
      <c r="H69" s="12">
        <v>727732961</v>
      </c>
      <c r="I69" s="12">
        <v>1063815671</v>
      </c>
      <c r="J69" s="13">
        <v>766234655</v>
      </c>
      <c r="K69" s="13">
        <v>583534219</v>
      </c>
      <c r="L69" s="13">
        <v>856472583</v>
      </c>
      <c r="M69" s="17">
        <v>1071330982</v>
      </c>
      <c r="N69" s="17">
        <v>1093512192</v>
      </c>
      <c r="O69" s="13">
        <v>708616130</v>
      </c>
      <c r="R69">
        <f t="shared" si="5"/>
        <v>635680125.07692313</v>
      </c>
      <c r="S69">
        <f t="shared" si="6"/>
        <v>8719226707</v>
      </c>
      <c r="U69">
        <f t="shared" si="7"/>
        <v>1</v>
      </c>
    </row>
    <row r="70" spans="1:21" x14ac:dyDescent="0.35">
      <c r="A70" s="5" t="s">
        <v>69</v>
      </c>
      <c r="B70" s="12">
        <v>554731141</v>
      </c>
      <c r="C70" s="12">
        <v>177888413</v>
      </c>
      <c r="D70" s="12">
        <v>124307289</v>
      </c>
      <c r="E70" s="12">
        <v>148369523</v>
      </c>
      <c r="F70" s="12">
        <v>225589437</v>
      </c>
      <c r="G70" s="12">
        <v>248910732</v>
      </c>
      <c r="H70" s="12">
        <v>275536095</v>
      </c>
      <c r="I70" s="12">
        <v>329011132</v>
      </c>
      <c r="J70" s="13">
        <v>248648688</v>
      </c>
      <c r="K70" s="13">
        <v>167002438</v>
      </c>
      <c r="L70" s="13">
        <v>292697591</v>
      </c>
      <c r="M70" s="17">
        <v>709349133</v>
      </c>
      <c r="N70" s="17">
        <v>795213327</v>
      </c>
      <c r="O70" s="13">
        <v>546450972</v>
      </c>
      <c r="R70">
        <f t="shared" si="5"/>
        <v>330558072.23076922</v>
      </c>
      <c r="S70">
        <f t="shared" si="6"/>
        <v>4288974770</v>
      </c>
      <c r="U70">
        <f t="shared" si="7"/>
        <v>1</v>
      </c>
    </row>
    <row r="71" spans="1:21" x14ac:dyDescent="0.35">
      <c r="A71" s="5" t="s">
        <v>70</v>
      </c>
      <c r="B71" s="12">
        <v>272554272</v>
      </c>
      <c r="C71" s="16">
        <v>282581631</v>
      </c>
      <c r="D71" s="16">
        <v>177673384</v>
      </c>
      <c r="E71" s="16">
        <v>231756615</v>
      </c>
      <c r="F71" s="12">
        <v>329202853</v>
      </c>
      <c r="G71" s="16">
        <v>402262706</v>
      </c>
      <c r="H71" s="16">
        <v>367133963</v>
      </c>
      <c r="I71" s="16">
        <v>399246339</v>
      </c>
      <c r="J71" s="16">
        <v>337828161</v>
      </c>
      <c r="K71" s="16">
        <v>488928772</v>
      </c>
      <c r="L71" s="16">
        <v>348195701</v>
      </c>
      <c r="M71" s="17">
        <v>455823343</v>
      </c>
      <c r="N71" s="17">
        <v>546832036</v>
      </c>
      <c r="O71" s="1">
        <v>262387985</v>
      </c>
      <c r="R71">
        <f t="shared" si="5"/>
        <v>356924598.15384614</v>
      </c>
      <c r="S71">
        <f t="shared" si="6"/>
        <v>4629853489</v>
      </c>
      <c r="U71">
        <f t="shared" si="7"/>
        <v>0</v>
      </c>
    </row>
    <row r="72" spans="1:21" x14ac:dyDescent="0.35">
      <c r="B72" s="12"/>
      <c r="C72" s="16"/>
      <c r="D72" s="16"/>
      <c r="E72" s="16"/>
      <c r="F72" s="12"/>
      <c r="G72" s="16"/>
      <c r="H72" s="16"/>
      <c r="I72" s="16"/>
      <c r="J72" s="16"/>
      <c r="K72" s="16"/>
      <c r="L72" s="16"/>
      <c r="M72" s="17"/>
      <c r="N72" s="17"/>
      <c r="O72" s="1"/>
    </row>
    <row r="73" spans="1:21" x14ac:dyDescent="0.35">
      <c r="A73" s="5" t="s">
        <v>71</v>
      </c>
      <c r="B73" s="17">
        <f t="shared" ref="B73:K73" si="8">SUM(B2:B71)</f>
        <v>65541111173</v>
      </c>
      <c r="C73" s="17">
        <f t="shared" si="8"/>
        <v>75824983880</v>
      </c>
      <c r="D73" s="17">
        <f t="shared" si="8"/>
        <v>58522833016</v>
      </c>
      <c r="E73" s="17">
        <f t="shared" si="8"/>
        <v>64153545132</v>
      </c>
      <c r="F73" s="17">
        <f t="shared" si="8"/>
        <v>78657997744</v>
      </c>
      <c r="G73" s="17">
        <f t="shared" si="8"/>
        <v>89838388686</v>
      </c>
      <c r="H73" s="17">
        <f t="shared" si="8"/>
        <v>92621632916</v>
      </c>
      <c r="I73" s="17">
        <f t="shared" si="8"/>
        <v>103095151294</v>
      </c>
      <c r="J73" s="17">
        <f t="shared" si="8"/>
        <v>89052113174</v>
      </c>
      <c r="K73" s="17">
        <f t="shared" si="8"/>
        <v>78655475439</v>
      </c>
      <c r="L73" s="17">
        <v>91705247645</v>
      </c>
      <c r="M73" s="17">
        <f>SUM(M2:M71)</f>
        <v>109779480618</v>
      </c>
      <c r="N73" s="17">
        <f>SUM(N2:N71)</f>
        <v>111175881745</v>
      </c>
      <c r="O73" s="17">
        <f>SUM(O2:O71)</f>
        <v>90018253778</v>
      </c>
      <c r="R73">
        <f t="shared" ref="R73" si="9">AVERAGE(A73:N73)</f>
        <v>85278757112.461533</v>
      </c>
      <c r="S73">
        <f t="shared" ref="S73" si="10">SUM(C73:P73)</f>
        <v>1133100985067</v>
      </c>
    </row>
    <row r="74" spans="1:21" x14ac:dyDescent="0.35">
      <c r="A74" s="5" t="s">
        <v>127</v>
      </c>
      <c r="B74" s="17">
        <f>AVERAGE(B2:B71)</f>
        <v>936301588.18571424</v>
      </c>
      <c r="C74" s="17">
        <f t="shared" ref="C74:S74" si="11">AVERAGE(C2:C71)</f>
        <v>1083214055.4285715</v>
      </c>
      <c r="D74" s="17">
        <f t="shared" si="11"/>
        <v>836040471.65714288</v>
      </c>
      <c r="E74" s="17">
        <f t="shared" si="11"/>
        <v>916479216.17142856</v>
      </c>
      <c r="F74" s="17">
        <f t="shared" si="11"/>
        <v>1123685682.057143</v>
      </c>
      <c r="G74" s="17">
        <f t="shared" si="11"/>
        <v>1283405552.6571429</v>
      </c>
      <c r="H74" s="17">
        <f t="shared" si="11"/>
        <v>1323166184.5142858</v>
      </c>
      <c r="I74" s="17">
        <f t="shared" si="11"/>
        <v>1472787875.6285715</v>
      </c>
      <c r="J74" s="17">
        <f t="shared" si="11"/>
        <v>1272173045.3428571</v>
      </c>
      <c r="K74" s="17">
        <f t="shared" si="11"/>
        <v>1123649649.1285715</v>
      </c>
      <c r="L74" s="17">
        <f t="shared" si="11"/>
        <v>1310074966.3571429</v>
      </c>
      <c r="M74" s="17">
        <f t="shared" si="11"/>
        <v>1568278294.5428572</v>
      </c>
      <c r="N74" s="17">
        <f t="shared" si="11"/>
        <v>1588226882.0714285</v>
      </c>
      <c r="O74" s="17">
        <f t="shared" si="11"/>
        <v>1285975053.9714286</v>
      </c>
      <c r="P74" s="17"/>
      <c r="Q74" s="17"/>
      <c r="R74" s="17">
        <f t="shared" si="11"/>
        <v>1218267958.7494504</v>
      </c>
      <c r="S74" s="17">
        <f t="shared" si="11"/>
        <v>16187156929.528572</v>
      </c>
    </row>
  </sheetData>
  <sortState xmlns:xlrd2="http://schemas.microsoft.com/office/spreadsheetml/2017/richdata2" ref="A2:S71">
    <sortCondition ref="A2:A71"/>
  </sortState>
  <conditionalFormatting sqref="S1:S71">
    <cfRule type="top10" dxfId="20" priority="2" rank="15"/>
  </conditionalFormatting>
  <conditionalFormatting sqref="R1:R71">
    <cfRule type="top10" dxfId="19" priority="1" rank="15"/>
  </conditionalFormatting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B7A6-8316-429D-8CF5-5D414D9CC5A3}">
  <dimension ref="A1:V74"/>
  <sheetViews>
    <sheetView zoomScale="89" zoomScaleNormal="89" workbookViewId="0">
      <pane xSplit="1" topLeftCell="M1" activePane="topRight" state="frozen"/>
      <selection activeCell="A31" sqref="A31"/>
      <selection pane="topRight" activeCell="O22" sqref="O22"/>
    </sheetView>
  </sheetViews>
  <sheetFormatPr defaultColWidth="8.90625" defaultRowHeight="14.5" x14ac:dyDescent="0.35"/>
  <cols>
    <col min="1" max="1" width="10.90625" style="5" bestFit="1" customWidth="1"/>
    <col min="2" max="11" width="14.90625" bestFit="1" customWidth="1"/>
    <col min="12" max="12" width="14.90625" customWidth="1"/>
    <col min="13" max="13" width="15.08984375" bestFit="1" customWidth="1"/>
    <col min="14" max="14" width="15" customWidth="1"/>
    <col min="15" max="15" width="15.6328125" customWidth="1"/>
    <col min="17" max="17" width="24.453125" customWidth="1"/>
    <col min="18" max="18" width="20.90625" customWidth="1"/>
    <col min="19" max="19" width="18" customWidth="1"/>
  </cols>
  <sheetData>
    <row r="1" spans="1:22" x14ac:dyDescent="0.35">
      <c r="B1" s="8" t="s">
        <v>89</v>
      </c>
      <c r="C1" s="8" t="s">
        <v>90</v>
      </c>
      <c r="D1" s="8" t="s">
        <v>91</v>
      </c>
      <c r="E1" s="8" t="s">
        <v>92</v>
      </c>
      <c r="F1" s="8" t="s">
        <v>93</v>
      </c>
      <c r="G1" s="8" t="s">
        <v>94</v>
      </c>
      <c r="H1" s="8" t="s">
        <v>95</v>
      </c>
      <c r="I1" s="8" t="s">
        <v>96</v>
      </c>
      <c r="J1" s="8" t="s">
        <v>97</v>
      </c>
      <c r="K1" s="8" t="s">
        <v>98</v>
      </c>
      <c r="L1" s="8" t="s">
        <v>99</v>
      </c>
      <c r="M1" s="8" t="s">
        <v>100</v>
      </c>
      <c r="N1" s="8" t="s">
        <v>101</v>
      </c>
      <c r="O1" s="8" t="s">
        <v>120</v>
      </c>
      <c r="Q1" t="s">
        <v>122</v>
      </c>
      <c r="R1" t="s">
        <v>71</v>
      </c>
      <c r="U1" s="5" t="s">
        <v>134</v>
      </c>
    </row>
    <row r="2" spans="1:22" x14ac:dyDescent="0.35">
      <c r="A2" s="5" t="s">
        <v>30</v>
      </c>
      <c r="B2" s="12">
        <v>970582</v>
      </c>
      <c r="C2" s="12">
        <v>920528</v>
      </c>
      <c r="D2" s="12">
        <v>900562</v>
      </c>
      <c r="E2" s="12">
        <v>981942</v>
      </c>
      <c r="F2" s="12">
        <v>914263</v>
      </c>
      <c r="G2" s="12">
        <v>1099212</v>
      </c>
      <c r="H2" s="12">
        <v>1017107</v>
      </c>
      <c r="I2" s="12">
        <v>1059410</v>
      </c>
      <c r="J2" s="13">
        <v>1016935</v>
      </c>
      <c r="K2" s="17">
        <v>962906</v>
      </c>
      <c r="L2" s="13">
        <v>1158289</v>
      </c>
      <c r="M2" s="12">
        <v>1283185</v>
      </c>
      <c r="N2" s="12">
        <v>1078216</v>
      </c>
      <c r="O2" s="17">
        <v>940863</v>
      </c>
      <c r="Q2" s="62">
        <f>AVERAGE(B2:O2)</f>
        <v>1021714.2857142857</v>
      </c>
      <c r="R2" s="62">
        <f>SUM(B2:O2)</f>
        <v>14304000</v>
      </c>
      <c r="U2">
        <f>COUNTIF(V$3:V$19,A2)</f>
        <v>0</v>
      </c>
    </row>
    <row r="3" spans="1:22" x14ac:dyDescent="0.35">
      <c r="A3" s="5" t="s">
        <v>32</v>
      </c>
      <c r="B3" s="12">
        <v>616631</v>
      </c>
      <c r="C3" s="12">
        <v>863659</v>
      </c>
      <c r="D3" s="12">
        <v>616631</v>
      </c>
      <c r="E3" s="12">
        <v>554636</v>
      </c>
      <c r="F3" s="12">
        <v>518032</v>
      </c>
      <c r="G3" s="12">
        <v>705603</v>
      </c>
      <c r="H3" s="12">
        <v>772522</v>
      </c>
      <c r="I3" s="12">
        <v>283790</v>
      </c>
      <c r="J3" s="13">
        <v>3198753</v>
      </c>
      <c r="K3" s="17">
        <v>3113825</v>
      </c>
      <c r="L3" s="13">
        <v>1875893</v>
      </c>
      <c r="M3" s="12">
        <v>1583196</v>
      </c>
      <c r="N3" s="12">
        <v>54580</v>
      </c>
      <c r="O3" s="17">
        <v>2633892</v>
      </c>
      <c r="Q3" s="62">
        <f t="shared" ref="Q3:Q4" si="0">AVERAGE(B3:O3)</f>
        <v>1242260.2142857143</v>
      </c>
      <c r="R3" s="62">
        <f t="shared" ref="R3:R4" si="1">SUM(B3:O3)</f>
        <v>17391643</v>
      </c>
      <c r="U3">
        <f t="shared" ref="U3:U66" si="2">COUNTIF(V$3:V$19,A3)</f>
        <v>0</v>
      </c>
      <c r="V3" s="70" t="s">
        <v>1</v>
      </c>
    </row>
    <row r="4" spans="1:22" x14ac:dyDescent="0.35">
      <c r="A4" s="5" t="s">
        <v>53</v>
      </c>
      <c r="B4" s="12">
        <v>1372063</v>
      </c>
      <c r="C4" s="12">
        <v>3186007</v>
      </c>
      <c r="D4" s="12">
        <v>2272974</v>
      </c>
      <c r="E4" s="12">
        <v>1426677</v>
      </c>
      <c r="F4" s="12">
        <v>1809931</v>
      </c>
      <c r="G4" s="12">
        <v>1666790</v>
      </c>
      <c r="H4" s="12">
        <v>1537241</v>
      </c>
      <c r="I4" s="12">
        <v>1734221</v>
      </c>
      <c r="J4" s="13">
        <v>2062643</v>
      </c>
      <c r="K4" s="17">
        <v>2089885</v>
      </c>
      <c r="L4" s="13">
        <v>1676846</v>
      </c>
      <c r="M4" s="12">
        <v>1243550</v>
      </c>
      <c r="N4" s="12">
        <v>1199367</v>
      </c>
      <c r="O4" s="17">
        <v>934571</v>
      </c>
      <c r="Q4" s="62">
        <f t="shared" si="0"/>
        <v>1729483.2857142857</v>
      </c>
      <c r="R4" s="62">
        <f t="shared" si="1"/>
        <v>24212766</v>
      </c>
      <c r="U4">
        <f t="shared" si="2"/>
        <v>0</v>
      </c>
      <c r="V4" s="70" t="s">
        <v>2</v>
      </c>
    </row>
    <row r="5" spans="1:22" x14ac:dyDescent="0.35">
      <c r="A5" s="5" t="s">
        <v>1</v>
      </c>
      <c r="B5" s="12">
        <v>186270990</v>
      </c>
      <c r="C5" s="12">
        <v>254298227</v>
      </c>
      <c r="D5" s="12">
        <v>177899182</v>
      </c>
      <c r="E5" s="12">
        <v>226465536</v>
      </c>
      <c r="F5" s="12">
        <v>320581323</v>
      </c>
      <c r="G5" s="12">
        <v>392039261</v>
      </c>
      <c r="H5" s="12">
        <v>437256713</v>
      </c>
      <c r="I5" s="12">
        <v>499967288</v>
      </c>
      <c r="J5" s="12">
        <v>384635634</v>
      </c>
      <c r="K5" s="17">
        <v>289254449</v>
      </c>
      <c r="L5" s="12">
        <v>361518296</v>
      </c>
      <c r="M5" s="12">
        <v>437004380</v>
      </c>
      <c r="N5" s="12">
        <v>444675202</v>
      </c>
      <c r="O5" s="17">
        <v>78168960</v>
      </c>
      <c r="Q5" s="62">
        <f t="shared" ref="Q5:Q36" si="3">AVERAGE(B5:O5)</f>
        <v>320716817.21428573</v>
      </c>
      <c r="R5" s="62">
        <f t="shared" ref="R5:R36" si="4">SUM(B5:O5)</f>
        <v>4490035441</v>
      </c>
      <c r="U5">
        <f t="shared" si="2"/>
        <v>1</v>
      </c>
      <c r="V5" s="70" t="s">
        <v>9</v>
      </c>
    </row>
    <row r="6" spans="1:22" x14ac:dyDescent="0.35">
      <c r="A6" s="5" t="s">
        <v>2</v>
      </c>
      <c r="B6" s="12">
        <v>302792</v>
      </c>
      <c r="C6" s="12">
        <v>293773</v>
      </c>
      <c r="D6" s="12">
        <v>303975</v>
      </c>
      <c r="E6" s="12">
        <v>345987</v>
      </c>
      <c r="F6" s="12">
        <v>689561</v>
      </c>
      <c r="G6" s="12">
        <v>493995</v>
      </c>
      <c r="H6" s="12">
        <v>601156</v>
      </c>
      <c r="I6" s="12">
        <v>5393196</v>
      </c>
      <c r="J6" s="12">
        <v>2528958</v>
      </c>
      <c r="K6" s="17">
        <v>519094</v>
      </c>
      <c r="L6" s="12">
        <v>454282</v>
      </c>
      <c r="M6" s="12">
        <v>1279660</v>
      </c>
      <c r="N6" s="12">
        <v>11552654</v>
      </c>
      <c r="O6" s="17">
        <v>7957008</v>
      </c>
      <c r="Q6" s="62">
        <f t="shared" si="3"/>
        <v>2336863.6428571427</v>
      </c>
      <c r="R6" s="62">
        <f t="shared" si="4"/>
        <v>32716091</v>
      </c>
      <c r="U6">
        <f t="shared" si="2"/>
        <v>1</v>
      </c>
      <c r="V6" s="70" t="s">
        <v>14</v>
      </c>
    </row>
    <row r="7" spans="1:22" x14ac:dyDescent="0.35">
      <c r="A7" s="5" t="s">
        <v>8</v>
      </c>
      <c r="B7" s="12">
        <v>3077875</v>
      </c>
      <c r="C7" s="12">
        <v>3205323</v>
      </c>
      <c r="D7" s="12">
        <v>2958234</v>
      </c>
      <c r="E7" s="12">
        <v>3165699</v>
      </c>
      <c r="F7" s="12">
        <v>3363037</v>
      </c>
      <c r="G7" s="12">
        <v>3626261</v>
      </c>
      <c r="H7" s="12">
        <v>3624315</v>
      </c>
      <c r="I7" s="12">
        <v>3876911</v>
      </c>
      <c r="J7" s="13">
        <v>4052815</v>
      </c>
      <c r="K7" s="17">
        <v>4162334</v>
      </c>
      <c r="L7" s="13">
        <v>4146482</v>
      </c>
      <c r="M7" s="12">
        <v>4224384</v>
      </c>
      <c r="N7" s="12">
        <v>3737424</v>
      </c>
      <c r="O7" s="17">
        <v>3981796</v>
      </c>
      <c r="Q7" s="62">
        <f t="shared" si="3"/>
        <v>3657349.2857142859</v>
      </c>
      <c r="R7" s="62">
        <f t="shared" si="4"/>
        <v>51202890</v>
      </c>
      <c r="U7">
        <f t="shared" si="2"/>
        <v>0</v>
      </c>
      <c r="V7" s="70" t="s">
        <v>16</v>
      </c>
    </row>
    <row r="8" spans="1:22" x14ac:dyDescent="0.35">
      <c r="A8" s="5" t="s">
        <v>44</v>
      </c>
      <c r="B8" s="12">
        <v>2933393</v>
      </c>
      <c r="C8" s="12">
        <v>2878309</v>
      </c>
      <c r="D8" s="12">
        <v>2911549</v>
      </c>
      <c r="E8" s="12">
        <v>2780319</v>
      </c>
      <c r="F8" s="12">
        <v>3387476</v>
      </c>
      <c r="G8" s="12">
        <v>3794330</v>
      </c>
      <c r="H8" s="12">
        <v>4189730</v>
      </c>
      <c r="I8" s="12">
        <v>4098047</v>
      </c>
      <c r="J8" s="13">
        <v>4128878</v>
      </c>
      <c r="K8" s="17">
        <v>4247784</v>
      </c>
      <c r="L8" s="13">
        <v>4165388</v>
      </c>
      <c r="M8" s="12">
        <v>4026376</v>
      </c>
      <c r="N8" s="12">
        <v>4284889</v>
      </c>
      <c r="O8" s="17">
        <v>4686295</v>
      </c>
      <c r="Q8" s="62">
        <f t="shared" si="3"/>
        <v>3750911.6428571427</v>
      </c>
      <c r="R8" s="62">
        <f t="shared" si="4"/>
        <v>52512763</v>
      </c>
      <c r="U8">
        <f t="shared" si="2"/>
        <v>0</v>
      </c>
      <c r="V8" s="70" t="s">
        <v>20</v>
      </c>
    </row>
    <row r="9" spans="1:22" x14ac:dyDescent="0.35">
      <c r="A9" s="5" t="s">
        <v>110</v>
      </c>
      <c r="B9" s="12">
        <v>3034980</v>
      </c>
      <c r="C9" s="12">
        <v>2928344</v>
      </c>
      <c r="D9" s="12">
        <v>3572231</v>
      </c>
      <c r="E9" s="12">
        <v>3080875</v>
      </c>
      <c r="F9" s="12">
        <v>3332276</v>
      </c>
      <c r="G9" s="12">
        <v>3786924</v>
      </c>
      <c r="H9" s="12">
        <v>3627149</v>
      </c>
      <c r="I9" s="12">
        <v>3860276</v>
      </c>
      <c r="J9" s="13">
        <v>5034508</v>
      </c>
      <c r="K9" s="17">
        <v>5905850</v>
      </c>
      <c r="L9" s="13">
        <v>6899952</v>
      </c>
      <c r="M9" s="12">
        <v>8939839</v>
      </c>
      <c r="N9" s="12">
        <v>8549472</v>
      </c>
      <c r="O9" s="17">
        <v>7835157</v>
      </c>
      <c r="Q9" s="62">
        <f t="shared" si="3"/>
        <v>5027702.3571428573</v>
      </c>
      <c r="R9" s="62">
        <f t="shared" si="4"/>
        <v>70387833</v>
      </c>
      <c r="U9">
        <f t="shared" si="2"/>
        <v>0</v>
      </c>
      <c r="V9" s="70" t="s">
        <v>22</v>
      </c>
    </row>
    <row r="10" spans="1:22" x14ac:dyDescent="0.35">
      <c r="A10" s="5" t="s">
        <v>5</v>
      </c>
      <c r="B10" s="12">
        <v>6300588</v>
      </c>
      <c r="C10" s="12">
        <v>6760833</v>
      </c>
      <c r="D10" s="12">
        <v>6414905</v>
      </c>
      <c r="E10" s="12">
        <v>6593949</v>
      </c>
      <c r="F10" s="12">
        <v>6538165</v>
      </c>
      <c r="G10" s="12">
        <v>7269361</v>
      </c>
      <c r="H10" s="12">
        <v>7044035</v>
      </c>
      <c r="I10" s="12">
        <v>8189853</v>
      </c>
      <c r="J10" s="12">
        <v>8794295</v>
      </c>
      <c r="K10" s="17">
        <v>7728492</v>
      </c>
      <c r="L10" s="12">
        <v>8032025</v>
      </c>
      <c r="M10" s="12">
        <v>6933264</v>
      </c>
      <c r="N10" s="12">
        <v>5871832</v>
      </c>
      <c r="O10" s="17">
        <v>5949771</v>
      </c>
      <c r="Q10" s="62">
        <f t="shared" si="3"/>
        <v>7030097.7142857146</v>
      </c>
      <c r="R10" s="62">
        <f t="shared" si="4"/>
        <v>98421368</v>
      </c>
      <c r="U10">
        <f t="shared" si="2"/>
        <v>0</v>
      </c>
      <c r="V10" s="70" t="s">
        <v>26</v>
      </c>
    </row>
    <row r="11" spans="1:22" x14ac:dyDescent="0.35">
      <c r="A11" s="5" t="s">
        <v>29</v>
      </c>
      <c r="B11" s="12">
        <v>7751045</v>
      </c>
      <c r="C11" s="12">
        <v>7777866</v>
      </c>
      <c r="D11" s="12">
        <v>7380382</v>
      </c>
      <c r="E11" s="12">
        <v>7091274</v>
      </c>
      <c r="F11" s="12">
        <v>7222825</v>
      </c>
      <c r="G11" s="12">
        <v>7601373</v>
      </c>
      <c r="H11" s="12">
        <v>8262384</v>
      </c>
      <c r="I11" s="12">
        <v>9038818</v>
      </c>
      <c r="J11" s="13">
        <v>9142001</v>
      </c>
      <c r="K11" s="17">
        <v>9165636</v>
      </c>
      <c r="L11" s="13">
        <v>8828096</v>
      </c>
      <c r="M11" s="12">
        <v>9680329</v>
      </c>
      <c r="N11" s="12">
        <v>9430730</v>
      </c>
      <c r="O11" s="17">
        <v>8622102</v>
      </c>
      <c r="Q11" s="62">
        <f t="shared" si="3"/>
        <v>8356775.7857142854</v>
      </c>
      <c r="R11" s="62">
        <f t="shared" si="4"/>
        <v>116994861</v>
      </c>
      <c r="U11">
        <f t="shared" si="2"/>
        <v>0</v>
      </c>
      <c r="V11" s="70" t="s">
        <v>35</v>
      </c>
    </row>
    <row r="12" spans="1:22" x14ac:dyDescent="0.35">
      <c r="A12" s="5" t="s">
        <v>40</v>
      </c>
      <c r="B12" s="12">
        <v>6781874</v>
      </c>
      <c r="C12" s="12">
        <v>7298767</v>
      </c>
      <c r="D12" s="12">
        <v>7069470</v>
      </c>
      <c r="E12" s="12">
        <v>7067592</v>
      </c>
      <c r="F12" s="12">
        <v>7513935</v>
      </c>
      <c r="G12" s="12">
        <v>7155111</v>
      </c>
      <c r="H12" s="12">
        <v>8109887</v>
      </c>
      <c r="I12" s="12">
        <v>10441232</v>
      </c>
      <c r="J12" s="13">
        <v>8337402</v>
      </c>
      <c r="K12" s="17">
        <v>8472639</v>
      </c>
      <c r="L12" s="13">
        <v>8765054</v>
      </c>
      <c r="M12" s="12">
        <v>9119216</v>
      </c>
      <c r="N12" s="12">
        <v>9561334</v>
      </c>
      <c r="O12" s="17">
        <v>10676513</v>
      </c>
      <c r="Q12" s="62">
        <f t="shared" si="3"/>
        <v>8312144.7142857146</v>
      </c>
      <c r="R12" s="62">
        <f t="shared" si="4"/>
        <v>116370026</v>
      </c>
      <c r="U12">
        <f t="shared" si="2"/>
        <v>0</v>
      </c>
      <c r="V12" s="70" t="s">
        <v>38</v>
      </c>
    </row>
    <row r="13" spans="1:22" x14ac:dyDescent="0.35">
      <c r="A13" s="5" t="s">
        <v>17</v>
      </c>
      <c r="B13" s="12">
        <v>6940402</v>
      </c>
      <c r="C13" s="12">
        <v>7028447</v>
      </c>
      <c r="D13" s="12">
        <v>6432491</v>
      </c>
      <c r="E13" s="12">
        <v>6591797</v>
      </c>
      <c r="F13" s="12">
        <v>7276663</v>
      </c>
      <c r="G13" s="12">
        <v>8253571</v>
      </c>
      <c r="H13" s="12">
        <v>8427623</v>
      </c>
      <c r="I13" s="12">
        <v>8083755</v>
      </c>
      <c r="J13" s="13">
        <v>8935225</v>
      </c>
      <c r="K13" s="17">
        <v>9433826</v>
      </c>
      <c r="L13" s="13">
        <v>10078319</v>
      </c>
      <c r="M13" s="12">
        <v>10628278</v>
      </c>
      <c r="N13" s="12">
        <v>12648769</v>
      </c>
      <c r="O13" s="17">
        <v>11473919</v>
      </c>
      <c r="Q13" s="62">
        <f t="shared" si="3"/>
        <v>8730934.6428571437</v>
      </c>
      <c r="R13" s="62">
        <f t="shared" si="4"/>
        <v>122233085</v>
      </c>
      <c r="U13">
        <f t="shared" si="2"/>
        <v>0</v>
      </c>
      <c r="V13" s="70" t="s">
        <v>41</v>
      </c>
    </row>
    <row r="14" spans="1:22" x14ac:dyDescent="0.35">
      <c r="A14" s="5" t="s">
        <v>7</v>
      </c>
      <c r="B14" s="12">
        <v>9326735</v>
      </c>
      <c r="C14" s="12">
        <v>10464869</v>
      </c>
      <c r="D14" s="12">
        <v>8333322</v>
      </c>
      <c r="E14" s="12">
        <v>8783565</v>
      </c>
      <c r="F14" s="12">
        <v>10504224</v>
      </c>
      <c r="G14" s="12">
        <v>11604110</v>
      </c>
      <c r="H14" s="12">
        <v>10048945</v>
      </c>
      <c r="I14" s="12">
        <v>10287892</v>
      </c>
      <c r="J14" s="13">
        <v>10064985</v>
      </c>
      <c r="K14" s="17">
        <v>9038811</v>
      </c>
      <c r="L14" s="13">
        <v>7429250</v>
      </c>
      <c r="M14" s="12">
        <v>7473275</v>
      </c>
      <c r="N14" s="12">
        <v>7949223</v>
      </c>
      <c r="O14" s="17">
        <v>10381836</v>
      </c>
      <c r="Q14" s="62">
        <f t="shared" si="3"/>
        <v>9406503</v>
      </c>
      <c r="R14" s="62">
        <f t="shared" si="4"/>
        <v>131691042</v>
      </c>
      <c r="U14">
        <f t="shared" si="2"/>
        <v>0</v>
      </c>
      <c r="V14" s="70" t="s">
        <v>47</v>
      </c>
    </row>
    <row r="15" spans="1:22" x14ac:dyDescent="0.35">
      <c r="A15" s="5" t="s">
        <v>15</v>
      </c>
      <c r="B15" s="12">
        <v>11149068</v>
      </c>
      <c r="C15" s="12">
        <v>11872092</v>
      </c>
      <c r="D15" s="12">
        <v>11144203</v>
      </c>
      <c r="E15" s="12">
        <v>10902868</v>
      </c>
      <c r="F15" s="12">
        <v>9620548</v>
      </c>
      <c r="G15" s="12">
        <v>9408133</v>
      </c>
      <c r="H15" s="12">
        <v>9245532</v>
      </c>
      <c r="I15" s="12">
        <v>9092957</v>
      </c>
      <c r="J15" s="13">
        <v>9396837</v>
      </c>
      <c r="K15" s="17">
        <v>9119758</v>
      </c>
      <c r="L15" s="13">
        <v>8877935</v>
      </c>
      <c r="M15" s="12">
        <v>9642249</v>
      </c>
      <c r="N15" s="12">
        <v>9774144</v>
      </c>
      <c r="O15" s="17">
        <v>10058288</v>
      </c>
      <c r="Q15" s="62">
        <f t="shared" si="3"/>
        <v>9950329.4285714291</v>
      </c>
      <c r="R15" s="62">
        <f t="shared" si="4"/>
        <v>139304612</v>
      </c>
      <c r="U15">
        <f t="shared" si="2"/>
        <v>0</v>
      </c>
      <c r="V15" s="70" t="s">
        <v>52</v>
      </c>
    </row>
    <row r="16" spans="1:22" x14ac:dyDescent="0.35">
      <c r="A16" s="5" t="s">
        <v>6</v>
      </c>
      <c r="B16" s="12">
        <v>7824254</v>
      </c>
      <c r="C16" s="12">
        <v>8298140</v>
      </c>
      <c r="D16" s="12">
        <v>8570694</v>
      </c>
      <c r="E16" s="12">
        <v>9870626</v>
      </c>
      <c r="F16" s="12">
        <v>10435159</v>
      </c>
      <c r="G16" s="12">
        <v>11154328</v>
      </c>
      <c r="H16" s="12">
        <v>10942068</v>
      </c>
      <c r="I16" s="12">
        <v>11306699</v>
      </c>
      <c r="J16" s="13">
        <v>10125295</v>
      </c>
      <c r="K16" s="17">
        <v>9652895</v>
      </c>
      <c r="L16" s="13">
        <v>9361253</v>
      </c>
      <c r="M16" s="12">
        <v>10135076</v>
      </c>
      <c r="N16" s="12">
        <v>11871493</v>
      </c>
      <c r="O16" s="17">
        <v>10891179</v>
      </c>
      <c r="Q16" s="62">
        <f t="shared" si="3"/>
        <v>10031368.5</v>
      </c>
      <c r="R16" s="62">
        <f t="shared" si="4"/>
        <v>140439159</v>
      </c>
      <c r="U16">
        <f t="shared" si="2"/>
        <v>0</v>
      </c>
      <c r="V16" s="71" t="s">
        <v>63</v>
      </c>
    </row>
    <row r="17" spans="1:22" x14ac:dyDescent="0.35">
      <c r="A17" s="5" t="s">
        <v>9</v>
      </c>
      <c r="B17" s="12">
        <v>41887889</v>
      </c>
      <c r="C17" s="12">
        <v>49222557</v>
      </c>
      <c r="D17" s="12">
        <v>31764561</v>
      </c>
      <c r="E17" s="12">
        <v>37705995</v>
      </c>
      <c r="F17" s="12">
        <v>48965440</v>
      </c>
      <c r="G17" s="12">
        <v>64426714</v>
      </c>
      <c r="H17" s="12">
        <v>69049378</v>
      </c>
      <c r="I17" s="12">
        <v>71673185</v>
      </c>
      <c r="J17" s="13">
        <v>50971436</v>
      </c>
      <c r="K17" s="17">
        <v>38422741</v>
      </c>
      <c r="L17" s="13">
        <v>47878402</v>
      </c>
      <c r="M17" s="12">
        <v>81162341</v>
      </c>
      <c r="N17" s="12">
        <v>77078424</v>
      </c>
      <c r="O17" s="17">
        <v>60114420</v>
      </c>
      <c r="Q17" s="62">
        <f t="shared" si="3"/>
        <v>55023105.928571425</v>
      </c>
      <c r="R17" s="62">
        <f t="shared" si="4"/>
        <v>770323483</v>
      </c>
      <c r="U17">
        <f t="shared" si="2"/>
        <v>1</v>
      </c>
      <c r="V17" s="71" t="s">
        <v>66</v>
      </c>
    </row>
    <row r="18" spans="1:22" x14ac:dyDescent="0.35">
      <c r="A18" s="5" t="s">
        <v>57</v>
      </c>
      <c r="B18" s="12">
        <v>6279814</v>
      </c>
      <c r="C18" s="12">
        <v>6301959</v>
      </c>
      <c r="D18" s="12">
        <v>6476800</v>
      </c>
      <c r="E18" s="12">
        <v>7280140</v>
      </c>
      <c r="F18" s="12">
        <v>8020770</v>
      </c>
      <c r="G18" s="12">
        <v>10766040</v>
      </c>
      <c r="H18" s="12">
        <v>11357378</v>
      </c>
      <c r="I18" s="12">
        <v>10866067</v>
      </c>
      <c r="J18" s="13">
        <v>11019101</v>
      </c>
      <c r="K18" s="17">
        <v>12460462</v>
      </c>
      <c r="L18" s="13">
        <v>12296220</v>
      </c>
      <c r="M18" s="12">
        <v>13013158</v>
      </c>
      <c r="N18" s="12">
        <v>14099075</v>
      </c>
      <c r="O18" s="17">
        <v>17047290</v>
      </c>
      <c r="Q18" s="62">
        <f t="shared" si="3"/>
        <v>10520305.285714285</v>
      </c>
      <c r="R18" s="62">
        <f t="shared" si="4"/>
        <v>147284274</v>
      </c>
      <c r="U18">
        <f t="shared" si="2"/>
        <v>0</v>
      </c>
      <c r="V18" s="70" t="s">
        <v>68</v>
      </c>
    </row>
    <row r="19" spans="1:22" x14ac:dyDescent="0.35">
      <c r="A19" s="5" t="s">
        <v>18</v>
      </c>
      <c r="B19" s="12">
        <v>7556580</v>
      </c>
      <c r="C19" s="12">
        <v>8390537</v>
      </c>
      <c r="D19" s="12">
        <v>7730455</v>
      </c>
      <c r="E19" s="12">
        <v>7968655</v>
      </c>
      <c r="F19" s="12">
        <v>8551576</v>
      </c>
      <c r="G19" s="12">
        <v>10626667</v>
      </c>
      <c r="H19" s="12">
        <v>10801275</v>
      </c>
      <c r="I19" s="12">
        <v>12179374</v>
      </c>
      <c r="J19" s="13">
        <v>12621011</v>
      </c>
      <c r="K19" s="17">
        <v>12978270</v>
      </c>
      <c r="L19" s="13">
        <v>13443908</v>
      </c>
      <c r="M19" s="12">
        <v>13832666</v>
      </c>
      <c r="N19" s="12">
        <v>12731255</v>
      </c>
      <c r="O19" s="17">
        <v>13599650</v>
      </c>
      <c r="Q19" s="62">
        <f t="shared" si="3"/>
        <v>10929419.928571429</v>
      </c>
      <c r="R19" s="62">
        <f t="shared" si="4"/>
        <v>153011879</v>
      </c>
      <c r="U19">
        <f t="shared" si="2"/>
        <v>0</v>
      </c>
      <c r="V19" s="70" t="s">
        <v>69</v>
      </c>
    </row>
    <row r="20" spans="1:22" x14ac:dyDescent="0.35">
      <c r="A20" s="5" t="s">
        <v>58</v>
      </c>
      <c r="B20" s="12">
        <v>17526280</v>
      </c>
      <c r="C20" s="12">
        <v>8723545</v>
      </c>
      <c r="D20" s="12">
        <v>5650863</v>
      </c>
      <c r="E20" s="12">
        <v>5576904</v>
      </c>
      <c r="F20" s="12">
        <v>7744176</v>
      </c>
      <c r="G20" s="12">
        <v>11309155</v>
      </c>
      <c r="H20" s="12">
        <v>15515758</v>
      </c>
      <c r="I20" s="12">
        <v>17841050</v>
      </c>
      <c r="J20" s="13">
        <v>14949841</v>
      </c>
      <c r="K20" s="17">
        <v>11477621</v>
      </c>
      <c r="L20" s="13">
        <v>13025666</v>
      </c>
      <c r="M20" s="12">
        <v>15510567</v>
      </c>
      <c r="N20" s="12">
        <v>13175523</v>
      </c>
      <c r="O20" s="17">
        <v>9903238</v>
      </c>
      <c r="Q20" s="62">
        <f t="shared" si="3"/>
        <v>11995013.357142856</v>
      </c>
      <c r="R20" s="62">
        <f t="shared" si="4"/>
        <v>167930187</v>
      </c>
      <c r="U20">
        <f t="shared" si="2"/>
        <v>0</v>
      </c>
      <c r="V20" s="69" t="s">
        <v>26</v>
      </c>
    </row>
    <row r="21" spans="1:22" x14ac:dyDescent="0.35">
      <c r="A21" s="5" t="s">
        <v>11</v>
      </c>
      <c r="B21" s="12">
        <v>9641360</v>
      </c>
      <c r="C21" s="12">
        <v>9726033</v>
      </c>
      <c r="D21" s="12">
        <v>10134935</v>
      </c>
      <c r="E21" s="12">
        <v>10247122</v>
      </c>
      <c r="F21" s="12">
        <v>9535796</v>
      </c>
      <c r="G21" s="12">
        <v>11451176</v>
      </c>
      <c r="H21" s="12">
        <v>11625872</v>
      </c>
      <c r="I21" s="12">
        <v>12476914</v>
      </c>
      <c r="J21" s="13">
        <v>13330314</v>
      </c>
      <c r="K21" s="17">
        <v>13906105</v>
      </c>
      <c r="L21" s="13">
        <v>13841556</v>
      </c>
      <c r="M21" s="12">
        <v>14496669</v>
      </c>
      <c r="N21" s="12">
        <v>13912722</v>
      </c>
      <c r="O21" s="17">
        <v>14420027</v>
      </c>
      <c r="Q21" s="62">
        <f t="shared" si="3"/>
        <v>12053328.642857144</v>
      </c>
      <c r="R21" s="62">
        <f t="shared" si="4"/>
        <v>168746601</v>
      </c>
      <c r="U21">
        <f t="shared" si="2"/>
        <v>0</v>
      </c>
      <c r="V21" s="69" t="s">
        <v>28</v>
      </c>
    </row>
    <row r="22" spans="1:22" x14ac:dyDescent="0.35">
      <c r="A22" s="5" t="s">
        <v>59</v>
      </c>
      <c r="B22" s="12">
        <v>14096818</v>
      </c>
      <c r="C22" s="12">
        <v>14675396</v>
      </c>
      <c r="D22" s="12">
        <v>10497959</v>
      </c>
      <c r="E22" s="12">
        <v>11155754</v>
      </c>
      <c r="F22" s="12">
        <v>13802631</v>
      </c>
      <c r="G22" s="12">
        <v>16917468</v>
      </c>
      <c r="H22" s="12">
        <v>17824715</v>
      </c>
      <c r="I22" s="12">
        <v>18964996</v>
      </c>
      <c r="J22" s="13">
        <v>12622289</v>
      </c>
      <c r="K22" s="17">
        <v>11095467</v>
      </c>
      <c r="L22" s="13">
        <v>12164434</v>
      </c>
      <c r="M22" s="12">
        <v>12734554</v>
      </c>
      <c r="N22" s="12">
        <v>13228840</v>
      </c>
      <c r="O22" s="17">
        <v>8884397</v>
      </c>
      <c r="Q22" s="62">
        <f t="shared" si="3"/>
        <v>13476122.714285715</v>
      </c>
      <c r="R22" s="62">
        <f t="shared" si="4"/>
        <v>188665718</v>
      </c>
      <c r="U22">
        <f t="shared" si="2"/>
        <v>0</v>
      </c>
      <c r="V22" s="69" t="s">
        <v>30</v>
      </c>
    </row>
    <row r="23" spans="1:22" x14ac:dyDescent="0.35">
      <c r="A23" s="5" t="s">
        <v>19</v>
      </c>
      <c r="B23" s="12">
        <v>14317168</v>
      </c>
      <c r="C23" s="12">
        <v>15074584</v>
      </c>
      <c r="D23" s="12">
        <v>14293721</v>
      </c>
      <c r="E23" s="12">
        <v>14203874</v>
      </c>
      <c r="F23" s="12">
        <v>15355190</v>
      </c>
      <c r="G23" s="12">
        <v>17320011</v>
      </c>
      <c r="H23" s="12">
        <v>17406878</v>
      </c>
      <c r="I23" s="12">
        <v>16413782</v>
      </c>
      <c r="J23" s="13">
        <v>19488853</v>
      </c>
      <c r="K23" s="17">
        <v>18225924</v>
      </c>
      <c r="L23" s="13">
        <v>16280114</v>
      </c>
      <c r="M23" s="12">
        <v>15932891</v>
      </c>
      <c r="N23" s="12">
        <v>17822401</v>
      </c>
      <c r="O23" s="17">
        <v>24724676</v>
      </c>
      <c r="Q23" s="62">
        <f t="shared" si="3"/>
        <v>16918576.214285713</v>
      </c>
      <c r="R23" s="62">
        <f t="shared" si="4"/>
        <v>236860067</v>
      </c>
      <c r="U23">
        <f t="shared" si="2"/>
        <v>0</v>
      </c>
      <c r="V23" s="69" t="s">
        <v>35</v>
      </c>
    </row>
    <row r="24" spans="1:22" x14ac:dyDescent="0.35">
      <c r="A24" s="5" t="s">
        <v>55</v>
      </c>
      <c r="B24" s="12">
        <v>14950518</v>
      </c>
      <c r="C24" s="12">
        <v>16083389</v>
      </c>
      <c r="D24" s="12">
        <v>11598970</v>
      </c>
      <c r="E24" s="12">
        <v>14675777</v>
      </c>
      <c r="F24" s="12">
        <v>16853712</v>
      </c>
      <c r="G24" s="12">
        <v>21087619</v>
      </c>
      <c r="H24" s="12">
        <v>22547391</v>
      </c>
      <c r="I24" s="12">
        <v>33410549</v>
      </c>
      <c r="J24" s="13">
        <v>25688304</v>
      </c>
      <c r="K24" s="17">
        <v>21870696</v>
      </c>
      <c r="L24" s="13">
        <v>21860195</v>
      </c>
      <c r="M24" s="12">
        <v>22391745</v>
      </c>
      <c r="N24" s="12">
        <v>24453202</v>
      </c>
      <c r="O24" s="17">
        <v>18942418</v>
      </c>
      <c r="Q24" s="62">
        <f t="shared" si="3"/>
        <v>20458177.5</v>
      </c>
      <c r="R24" s="62">
        <f t="shared" si="4"/>
        <v>286414485</v>
      </c>
      <c r="U24">
        <f t="shared" si="2"/>
        <v>0</v>
      </c>
      <c r="V24" s="69" t="s">
        <v>36</v>
      </c>
    </row>
    <row r="25" spans="1:22" x14ac:dyDescent="0.35">
      <c r="A25" s="5" t="s">
        <v>37</v>
      </c>
      <c r="B25" s="12">
        <v>13184140</v>
      </c>
      <c r="C25" s="12">
        <v>14960183</v>
      </c>
      <c r="D25" s="12">
        <v>13428486</v>
      </c>
      <c r="E25" s="12">
        <v>14880049</v>
      </c>
      <c r="F25" s="12">
        <v>15324087</v>
      </c>
      <c r="G25" s="12">
        <v>18770029</v>
      </c>
      <c r="H25" s="12">
        <v>20097658</v>
      </c>
      <c r="I25" s="12">
        <v>22060909</v>
      </c>
      <c r="J25" s="13">
        <v>19444789</v>
      </c>
      <c r="K25" s="17">
        <v>27724953</v>
      </c>
      <c r="L25" s="13">
        <v>26786986</v>
      </c>
      <c r="M25" s="12">
        <v>28916770</v>
      </c>
      <c r="N25" s="12">
        <v>26531389</v>
      </c>
      <c r="O25" s="17">
        <v>26256577</v>
      </c>
      <c r="Q25" s="62">
        <f t="shared" si="3"/>
        <v>20597643.214285713</v>
      </c>
      <c r="R25" s="62">
        <f t="shared" si="4"/>
        <v>288367005</v>
      </c>
      <c r="U25">
        <f t="shared" si="2"/>
        <v>0</v>
      </c>
      <c r="V25" s="69" t="s">
        <v>37</v>
      </c>
    </row>
    <row r="26" spans="1:22" x14ac:dyDescent="0.35">
      <c r="A26" s="5" t="s">
        <v>28</v>
      </c>
      <c r="B26" s="12">
        <v>9086383</v>
      </c>
      <c r="C26" s="12">
        <v>11055933</v>
      </c>
      <c r="D26" s="12">
        <v>7912109</v>
      </c>
      <c r="E26" s="12">
        <v>10668458</v>
      </c>
      <c r="F26" s="12">
        <v>16238984</v>
      </c>
      <c r="G26" s="12">
        <v>29364134</v>
      </c>
      <c r="H26" s="12">
        <v>45108564</v>
      </c>
      <c r="I26" s="12">
        <v>40998588</v>
      </c>
      <c r="J26" s="13">
        <v>30863558</v>
      </c>
      <c r="K26" s="17">
        <v>16536324</v>
      </c>
      <c r="L26" s="13">
        <v>17407763</v>
      </c>
      <c r="M26" s="12">
        <v>23543930</v>
      </c>
      <c r="N26" s="12">
        <v>24602891</v>
      </c>
      <c r="O26" s="17">
        <v>14766144</v>
      </c>
      <c r="Q26" s="62">
        <f t="shared" si="3"/>
        <v>21296697.357142858</v>
      </c>
      <c r="R26" s="62">
        <f t="shared" si="4"/>
        <v>298153763</v>
      </c>
      <c r="U26">
        <f t="shared" si="2"/>
        <v>0</v>
      </c>
      <c r="V26" s="69" t="s">
        <v>38</v>
      </c>
    </row>
    <row r="27" spans="1:22" x14ac:dyDescent="0.35">
      <c r="A27" s="5" t="s">
        <v>61</v>
      </c>
      <c r="B27" s="12">
        <v>16928725</v>
      </c>
      <c r="C27" s="12">
        <v>16565400</v>
      </c>
      <c r="D27" s="12">
        <v>17841871</v>
      </c>
      <c r="E27" s="12">
        <v>19050183</v>
      </c>
      <c r="F27" s="12">
        <v>19612287</v>
      </c>
      <c r="G27" s="12">
        <v>21198066</v>
      </c>
      <c r="H27" s="12">
        <v>21051407</v>
      </c>
      <c r="I27" s="12">
        <v>21377727</v>
      </c>
      <c r="J27" s="13">
        <v>22722560</v>
      </c>
      <c r="K27" s="17">
        <v>25247888</v>
      </c>
      <c r="L27" s="13">
        <v>26054910</v>
      </c>
      <c r="M27" s="12">
        <v>25897862</v>
      </c>
      <c r="N27" s="12">
        <v>27911140</v>
      </c>
      <c r="O27" s="17">
        <v>27036401</v>
      </c>
      <c r="Q27" s="62">
        <f t="shared" si="3"/>
        <v>22035459.071428571</v>
      </c>
      <c r="R27" s="62">
        <f t="shared" si="4"/>
        <v>308496427</v>
      </c>
      <c r="U27">
        <f t="shared" si="2"/>
        <v>0</v>
      </c>
      <c r="V27" s="69" t="s">
        <v>39</v>
      </c>
    </row>
    <row r="28" spans="1:22" x14ac:dyDescent="0.35">
      <c r="A28" s="5" t="s">
        <v>33</v>
      </c>
      <c r="B28" s="12">
        <v>28232347</v>
      </c>
      <c r="C28" s="12">
        <v>24902746</v>
      </c>
      <c r="D28" s="12">
        <v>19520067</v>
      </c>
      <c r="E28" s="17">
        <v>23111134</v>
      </c>
      <c r="F28" s="12">
        <v>25073826</v>
      </c>
      <c r="G28" s="12">
        <v>27956713</v>
      </c>
      <c r="H28" s="12">
        <v>28529044</v>
      </c>
      <c r="I28" s="12">
        <v>31528285</v>
      </c>
      <c r="J28" s="13">
        <v>26265351</v>
      </c>
      <c r="K28" s="17">
        <v>22534712</v>
      </c>
      <c r="L28" s="13">
        <v>24460974</v>
      </c>
      <c r="M28" s="12">
        <v>23077148</v>
      </c>
      <c r="N28" s="12">
        <v>23463489</v>
      </c>
      <c r="O28" s="17">
        <v>18475413</v>
      </c>
      <c r="Q28" s="62">
        <f t="shared" si="3"/>
        <v>24795089.214285713</v>
      </c>
      <c r="R28" s="62">
        <f t="shared" si="4"/>
        <v>347131249</v>
      </c>
      <c r="U28">
        <f t="shared" si="2"/>
        <v>0</v>
      </c>
      <c r="V28" s="69" t="s">
        <v>40</v>
      </c>
    </row>
    <row r="29" spans="1:22" x14ac:dyDescent="0.35">
      <c r="A29" s="5" t="s">
        <v>22</v>
      </c>
      <c r="B29" s="12">
        <v>2019372</v>
      </c>
      <c r="C29" s="12">
        <v>2074233</v>
      </c>
      <c r="D29" s="12">
        <v>2033420</v>
      </c>
      <c r="E29" s="12">
        <v>3028946</v>
      </c>
      <c r="F29" s="12">
        <v>4646644</v>
      </c>
      <c r="G29" s="12">
        <v>7034289</v>
      </c>
      <c r="H29" s="12">
        <v>11254109</v>
      </c>
      <c r="I29" s="12">
        <v>34499704</v>
      </c>
      <c r="J29" s="13">
        <v>31811659</v>
      </c>
      <c r="K29" s="17">
        <v>17808496</v>
      </c>
      <c r="L29" s="13">
        <v>34002159</v>
      </c>
      <c r="M29" s="12">
        <v>60077278</v>
      </c>
      <c r="N29" s="12">
        <v>93871377</v>
      </c>
      <c r="O29" s="17">
        <v>55238694</v>
      </c>
      <c r="Q29" s="62">
        <f t="shared" si="3"/>
        <v>25671455.714285713</v>
      </c>
      <c r="R29" s="62">
        <f t="shared" si="4"/>
        <v>359400380</v>
      </c>
      <c r="U29">
        <f t="shared" si="2"/>
        <v>1</v>
      </c>
      <c r="V29" s="69" t="s">
        <v>41</v>
      </c>
    </row>
    <row r="30" spans="1:22" x14ac:dyDescent="0.35">
      <c r="A30" s="5" t="s">
        <v>4</v>
      </c>
      <c r="B30" s="12">
        <v>17089257</v>
      </c>
      <c r="C30" s="12">
        <v>19125913</v>
      </c>
      <c r="D30" s="12">
        <v>16262055</v>
      </c>
      <c r="E30" s="12">
        <v>16099943</v>
      </c>
      <c r="F30" s="12">
        <v>18663285</v>
      </c>
      <c r="G30" s="12">
        <v>21811982</v>
      </c>
      <c r="H30" s="12">
        <v>22926266</v>
      </c>
      <c r="I30" s="12">
        <v>31763789</v>
      </c>
      <c r="J30" s="12">
        <v>23087420</v>
      </c>
      <c r="K30" s="17">
        <v>24234782</v>
      </c>
      <c r="L30" s="12">
        <v>35533343</v>
      </c>
      <c r="M30" s="12">
        <v>34487098</v>
      </c>
      <c r="N30" s="12">
        <v>64946825</v>
      </c>
      <c r="O30" s="17">
        <v>31261368</v>
      </c>
      <c r="Q30" s="62">
        <f t="shared" si="3"/>
        <v>26949523.285714287</v>
      </c>
      <c r="R30" s="62">
        <f t="shared" si="4"/>
        <v>377293326</v>
      </c>
      <c r="U30">
        <f t="shared" si="2"/>
        <v>0</v>
      </c>
      <c r="V30" s="69" t="s">
        <v>42</v>
      </c>
    </row>
    <row r="31" spans="1:22" x14ac:dyDescent="0.35">
      <c r="A31" s="5" t="s">
        <v>49</v>
      </c>
      <c r="B31" s="12">
        <v>29968771</v>
      </c>
      <c r="C31" s="12">
        <v>30234589</v>
      </c>
      <c r="D31" s="12">
        <v>29450453</v>
      </c>
      <c r="E31" s="12">
        <v>31206624</v>
      </c>
      <c r="F31" s="12">
        <v>34391681</v>
      </c>
      <c r="G31" s="12">
        <v>35332551</v>
      </c>
      <c r="H31" s="12">
        <v>39357380</v>
      </c>
      <c r="I31" s="12">
        <v>38624357</v>
      </c>
      <c r="J31" s="13">
        <v>37614893</v>
      </c>
      <c r="K31" s="17">
        <v>40130859</v>
      </c>
      <c r="L31" s="13">
        <v>40402708</v>
      </c>
      <c r="M31" s="12">
        <v>42586315</v>
      </c>
      <c r="N31" s="12">
        <v>43911982</v>
      </c>
      <c r="O31" s="17">
        <v>37046647</v>
      </c>
      <c r="Q31" s="62">
        <f t="shared" si="3"/>
        <v>36447129.285714284</v>
      </c>
      <c r="R31" s="62">
        <f t="shared" si="4"/>
        <v>510259810</v>
      </c>
      <c r="U31">
        <f t="shared" si="2"/>
        <v>0</v>
      </c>
      <c r="V31" s="69" t="s">
        <v>45</v>
      </c>
    </row>
    <row r="32" spans="1:22" x14ac:dyDescent="0.35">
      <c r="A32" s="5" t="s">
        <v>12</v>
      </c>
      <c r="B32" s="12">
        <v>19941925</v>
      </c>
      <c r="C32" s="12">
        <v>19363167</v>
      </c>
      <c r="D32" s="12">
        <v>19127456</v>
      </c>
      <c r="E32" s="12">
        <v>20630746</v>
      </c>
      <c r="F32" s="12">
        <v>21251215</v>
      </c>
      <c r="G32" s="12">
        <v>21707179</v>
      </c>
      <c r="H32" s="12">
        <v>25872730</v>
      </c>
      <c r="I32" s="12">
        <v>26442086</v>
      </c>
      <c r="J32" s="13">
        <v>32604458</v>
      </c>
      <c r="K32" s="17">
        <v>38990253</v>
      </c>
      <c r="L32" s="13">
        <v>41016826</v>
      </c>
      <c r="M32" s="12">
        <v>75038277</v>
      </c>
      <c r="N32" s="12">
        <v>84293790</v>
      </c>
      <c r="O32" s="17">
        <v>65839309</v>
      </c>
      <c r="Q32" s="62">
        <f t="shared" si="3"/>
        <v>36579958.357142858</v>
      </c>
      <c r="R32" s="62">
        <f t="shared" si="4"/>
        <v>512119417</v>
      </c>
      <c r="U32">
        <f t="shared" si="2"/>
        <v>0</v>
      </c>
      <c r="V32" s="69" t="s">
        <v>47</v>
      </c>
    </row>
    <row r="33" spans="1:22" x14ac:dyDescent="0.35">
      <c r="A33" s="5" t="s">
        <v>31</v>
      </c>
      <c r="B33" s="12">
        <v>35358087</v>
      </c>
      <c r="C33" s="12">
        <v>38175707</v>
      </c>
      <c r="D33" s="12">
        <v>34102248</v>
      </c>
      <c r="E33" s="12">
        <v>32660148</v>
      </c>
      <c r="F33" s="12">
        <v>29989032</v>
      </c>
      <c r="G33" s="12">
        <v>33688479</v>
      </c>
      <c r="H33" s="12">
        <v>36139103</v>
      </c>
      <c r="I33" s="12">
        <v>37955719</v>
      </c>
      <c r="J33" s="13">
        <v>40188037</v>
      </c>
      <c r="K33" s="17">
        <v>39678991</v>
      </c>
      <c r="L33" s="13">
        <v>40900012</v>
      </c>
      <c r="M33" s="12">
        <v>43725811</v>
      </c>
      <c r="N33" s="12">
        <v>45837966</v>
      </c>
      <c r="O33" s="17">
        <v>46826609</v>
      </c>
      <c r="Q33" s="62">
        <f t="shared" si="3"/>
        <v>38230424.928571425</v>
      </c>
      <c r="R33" s="62">
        <f t="shared" si="4"/>
        <v>535225949</v>
      </c>
      <c r="U33">
        <f t="shared" si="2"/>
        <v>0</v>
      </c>
      <c r="V33" s="69" t="s">
        <v>51</v>
      </c>
    </row>
    <row r="34" spans="1:22" x14ac:dyDescent="0.35">
      <c r="A34" s="5" t="s">
        <v>16</v>
      </c>
      <c r="B34" s="12">
        <v>2532872980</v>
      </c>
      <c r="C34" s="12">
        <v>2717280134</v>
      </c>
      <c r="D34" s="12">
        <v>1963502085</v>
      </c>
      <c r="E34" s="12">
        <v>2361720342</v>
      </c>
      <c r="F34" s="12">
        <v>3323173807</v>
      </c>
      <c r="G34" s="12">
        <v>4056106204</v>
      </c>
      <c r="H34" s="12">
        <v>4269651894</v>
      </c>
      <c r="I34" s="12">
        <v>4968148812</v>
      </c>
      <c r="J34" s="13">
        <v>3928098808</v>
      </c>
      <c r="K34" s="17">
        <v>3208605328</v>
      </c>
      <c r="L34" s="13">
        <v>4333119543</v>
      </c>
      <c r="M34" s="12">
        <v>5680376666</v>
      </c>
      <c r="N34" s="12">
        <v>5587617910</v>
      </c>
      <c r="O34" s="17">
        <v>3912182531</v>
      </c>
      <c r="Q34" s="62">
        <f t="shared" si="3"/>
        <v>3774461217.4285712</v>
      </c>
      <c r="R34" s="62">
        <f t="shared" si="4"/>
        <v>52842457044</v>
      </c>
      <c r="U34">
        <f t="shared" si="2"/>
        <v>1</v>
      </c>
      <c r="V34" s="69" t="s">
        <v>52</v>
      </c>
    </row>
    <row r="35" spans="1:22" x14ac:dyDescent="0.35">
      <c r="A35" s="5" t="s">
        <v>42</v>
      </c>
      <c r="B35" s="12">
        <v>33026304</v>
      </c>
      <c r="C35" s="12">
        <v>37072055</v>
      </c>
      <c r="D35" s="12">
        <v>34253818</v>
      </c>
      <c r="E35" s="12">
        <v>34232012</v>
      </c>
      <c r="F35" s="12">
        <v>35748691</v>
      </c>
      <c r="G35" s="12">
        <v>44240002</v>
      </c>
      <c r="H35" s="12">
        <v>51910269</v>
      </c>
      <c r="I35" s="12">
        <v>47656349</v>
      </c>
      <c r="J35" s="13">
        <v>47656349</v>
      </c>
      <c r="K35" s="17">
        <v>36094127</v>
      </c>
      <c r="L35" s="13">
        <v>38786547</v>
      </c>
      <c r="M35" s="12">
        <v>47706383</v>
      </c>
      <c r="N35" s="12">
        <v>51797549</v>
      </c>
      <c r="O35" s="17">
        <v>43724436</v>
      </c>
      <c r="Q35" s="62">
        <f t="shared" si="3"/>
        <v>41707492.214285716</v>
      </c>
      <c r="R35" s="62">
        <f t="shared" si="4"/>
        <v>583904891</v>
      </c>
      <c r="U35">
        <f t="shared" si="2"/>
        <v>0</v>
      </c>
      <c r="V35" s="69" t="s">
        <v>54</v>
      </c>
    </row>
    <row r="36" spans="1:22" x14ac:dyDescent="0.35">
      <c r="A36" s="5" t="s">
        <v>34</v>
      </c>
      <c r="B36" s="12">
        <v>45607262</v>
      </c>
      <c r="C36" s="12">
        <v>47399786</v>
      </c>
      <c r="D36" s="12">
        <v>45591051</v>
      </c>
      <c r="E36" s="12">
        <v>45021168</v>
      </c>
      <c r="F36" s="12">
        <v>45360225</v>
      </c>
      <c r="G36" s="12">
        <v>54585713</v>
      </c>
      <c r="H36" s="12">
        <v>55079944</v>
      </c>
      <c r="I36" s="12">
        <v>52899973</v>
      </c>
      <c r="J36" s="13">
        <v>51321811</v>
      </c>
      <c r="K36" s="17">
        <v>54369060</v>
      </c>
      <c r="L36" s="13">
        <v>54694233</v>
      </c>
      <c r="M36" s="12">
        <v>58088403</v>
      </c>
      <c r="N36" s="12">
        <v>55997165</v>
      </c>
      <c r="O36" s="17">
        <v>60897154</v>
      </c>
      <c r="Q36" s="62">
        <f t="shared" si="3"/>
        <v>51922353.428571425</v>
      </c>
      <c r="R36" s="62">
        <f t="shared" si="4"/>
        <v>726912948</v>
      </c>
      <c r="U36">
        <f t="shared" si="2"/>
        <v>0</v>
      </c>
      <c r="V36" s="69" t="s">
        <v>55</v>
      </c>
    </row>
    <row r="37" spans="1:22" x14ac:dyDescent="0.35">
      <c r="A37" s="5" t="s">
        <v>10</v>
      </c>
      <c r="B37" s="12">
        <v>40177708</v>
      </c>
      <c r="C37" s="12">
        <v>50602075</v>
      </c>
      <c r="D37" s="12">
        <v>31508022</v>
      </c>
      <c r="E37" s="12">
        <v>35628584</v>
      </c>
      <c r="F37" s="12">
        <v>44663786</v>
      </c>
      <c r="G37" s="12">
        <v>61223190</v>
      </c>
      <c r="H37" s="12">
        <v>55388838</v>
      </c>
      <c r="I37" s="12">
        <v>73052109</v>
      </c>
      <c r="J37" s="13">
        <v>69234371</v>
      </c>
      <c r="K37" s="17">
        <v>45077193</v>
      </c>
      <c r="L37" s="13">
        <v>43981590</v>
      </c>
      <c r="M37" s="12">
        <v>65458765</v>
      </c>
      <c r="N37" s="12">
        <v>65486992</v>
      </c>
      <c r="O37" s="17">
        <v>40680298</v>
      </c>
      <c r="Q37" s="62">
        <f t="shared" ref="Q37:Q71" si="5">AVERAGE(B37:O37)</f>
        <v>51583108.642857142</v>
      </c>
      <c r="R37" s="62">
        <f t="shared" ref="R37:R71" si="6">SUM(B37:O37)</f>
        <v>722163521</v>
      </c>
      <c r="U37">
        <f t="shared" si="2"/>
        <v>0</v>
      </c>
      <c r="V37" s="69" t="s">
        <v>56</v>
      </c>
    </row>
    <row r="38" spans="1:22" x14ac:dyDescent="0.35">
      <c r="A38" s="5" t="s">
        <v>21</v>
      </c>
      <c r="B38" s="12">
        <v>41619163</v>
      </c>
      <c r="C38" s="12">
        <v>50135598</v>
      </c>
      <c r="D38" s="12">
        <v>42425009</v>
      </c>
      <c r="E38" s="12">
        <v>48822335</v>
      </c>
      <c r="F38" s="12">
        <v>57447757</v>
      </c>
      <c r="G38" s="12">
        <v>61703375</v>
      </c>
      <c r="H38" s="12">
        <v>67152032</v>
      </c>
      <c r="I38" s="12">
        <v>72138719</v>
      </c>
      <c r="J38" s="13">
        <v>51319673</v>
      </c>
      <c r="K38" s="17">
        <v>47788452</v>
      </c>
      <c r="L38" s="13">
        <v>48221454</v>
      </c>
      <c r="M38" s="12">
        <v>50392159</v>
      </c>
      <c r="N38" s="12">
        <v>49253956</v>
      </c>
      <c r="O38" s="17">
        <v>39659277</v>
      </c>
      <c r="Q38" s="62">
        <f t="shared" si="5"/>
        <v>52005639.928571425</v>
      </c>
      <c r="R38" s="62">
        <f t="shared" si="6"/>
        <v>728078959</v>
      </c>
      <c r="U38">
        <f t="shared" si="2"/>
        <v>0</v>
      </c>
      <c r="V38" s="69" t="s">
        <v>58</v>
      </c>
    </row>
    <row r="39" spans="1:22" x14ac:dyDescent="0.35">
      <c r="A39" s="5" t="s">
        <v>60</v>
      </c>
      <c r="B39" s="12">
        <v>83285227</v>
      </c>
      <c r="C39" s="12">
        <v>100964190</v>
      </c>
      <c r="D39" s="12">
        <v>52293549</v>
      </c>
      <c r="E39" s="12">
        <v>57895910</v>
      </c>
      <c r="F39" s="12">
        <v>59908726</v>
      </c>
      <c r="G39" s="12">
        <v>68478687</v>
      </c>
      <c r="H39" s="12">
        <v>69215390</v>
      </c>
      <c r="I39" s="12">
        <v>70821293</v>
      </c>
      <c r="J39" s="13">
        <v>39186766</v>
      </c>
      <c r="K39" s="17">
        <v>30610527</v>
      </c>
      <c r="L39" s="13">
        <v>31733092</v>
      </c>
      <c r="M39" s="12">
        <v>35369109</v>
      </c>
      <c r="N39" s="12">
        <v>41425273</v>
      </c>
      <c r="O39" s="17">
        <v>40204398</v>
      </c>
      <c r="Q39" s="62">
        <f t="shared" si="5"/>
        <v>55813724.071428575</v>
      </c>
      <c r="R39" s="62">
        <f t="shared" si="6"/>
        <v>781392137</v>
      </c>
      <c r="U39">
        <f t="shared" si="2"/>
        <v>0</v>
      </c>
      <c r="V39" s="69" t="s">
        <v>60</v>
      </c>
    </row>
    <row r="40" spans="1:22" x14ac:dyDescent="0.35">
      <c r="A40" s="5" t="s">
        <v>35</v>
      </c>
      <c r="B40" s="12">
        <v>33686</v>
      </c>
      <c r="C40" s="12">
        <v>87122</v>
      </c>
      <c r="D40" s="12">
        <v>50562</v>
      </c>
      <c r="E40" s="12">
        <v>132935</v>
      </c>
      <c r="F40" s="12">
        <v>55506</v>
      </c>
      <c r="G40" s="12">
        <v>126473</v>
      </c>
      <c r="H40" s="12">
        <v>305345</v>
      </c>
      <c r="I40" s="12">
        <v>3333037</v>
      </c>
      <c r="J40" s="13">
        <v>11438225</v>
      </c>
      <c r="K40" s="17">
        <v>7558567</v>
      </c>
      <c r="L40" s="13">
        <v>28836241</v>
      </c>
      <c r="M40" s="12">
        <v>41512697</v>
      </c>
      <c r="N40" s="12">
        <v>28203936</v>
      </c>
      <c r="O40" s="17">
        <v>15522275</v>
      </c>
      <c r="Q40" s="62">
        <f t="shared" si="5"/>
        <v>9799757.6428571437</v>
      </c>
      <c r="R40" s="62">
        <f t="shared" si="6"/>
        <v>137196607</v>
      </c>
      <c r="U40">
        <f t="shared" si="2"/>
        <v>1</v>
      </c>
      <c r="V40" s="69" t="s">
        <v>62</v>
      </c>
    </row>
    <row r="41" spans="1:22" x14ac:dyDescent="0.35">
      <c r="A41" s="5" t="s">
        <v>38</v>
      </c>
      <c r="B41" s="12">
        <v>26002822</v>
      </c>
      <c r="C41" s="12">
        <v>32385952</v>
      </c>
      <c r="D41" s="12">
        <v>26229787</v>
      </c>
      <c r="E41" s="12">
        <v>30802459</v>
      </c>
      <c r="F41" s="12">
        <v>33369789</v>
      </c>
      <c r="G41" s="12">
        <v>39402402</v>
      </c>
      <c r="H41" s="12">
        <v>60874475</v>
      </c>
      <c r="I41" s="12">
        <v>86042765</v>
      </c>
      <c r="J41" s="13">
        <v>102566593</v>
      </c>
      <c r="K41" s="17">
        <v>73040173</v>
      </c>
      <c r="L41" s="13">
        <v>80630596</v>
      </c>
      <c r="M41" s="12">
        <v>67493584</v>
      </c>
      <c r="N41" s="12">
        <v>81474124</v>
      </c>
      <c r="O41" s="17">
        <v>68733551</v>
      </c>
      <c r="Q41" s="62">
        <f t="shared" si="5"/>
        <v>57789219.428571425</v>
      </c>
      <c r="R41" s="62">
        <f t="shared" si="6"/>
        <v>809049072</v>
      </c>
      <c r="U41">
        <f t="shared" si="2"/>
        <v>1</v>
      </c>
      <c r="V41" s="69" t="s">
        <v>63</v>
      </c>
    </row>
    <row r="42" spans="1:22" x14ac:dyDescent="0.35">
      <c r="A42" s="5" t="s">
        <v>64</v>
      </c>
      <c r="B42" s="12">
        <v>52821659</v>
      </c>
      <c r="C42" s="12">
        <v>60709426</v>
      </c>
      <c r="D42" s="12">
        <v>60922391</v>
      </c>
      <c r="E42" s="12">
        <v>63300479</v>
      </c>
      <c r="F42" s="12">
        <v>69715953</v>
      </c>
      <c r="G42" s="12">
        <v>71010481</v>
      </c>
      <c r="H42" s="12">
        <v>70640410</v>
      </c>
      <c r="I42" s="12">
        <v>85311233</v>
      </c>
      <c r="J42" s="13">
        <v>76290016</v>
      </c>
      <c r="K42" s="17">
        <v>73080307</v>
      </c>
      <c r="L42" s="13">
        <v>69040873</v>
      </c>
      <c r="M42" s="12">
        <v>73100335</v>
      </c>
      <c r="N42" s="12">
        <v>89292642</v>
      </c>
      <c r="O42" s="17">
        <v>69490270</v>
      </c>
      <c r="Q42" s="62">
        <f t="shared" si="5"/>
        <v>70337605.357142851</v>
      </c>
      <c r="R42" s="62">
        <f t="shared" si="6"/>
        <v>984726475</v>
      </c>
      <c r="U42">
        <f t="shared" si="2"/>
        <v>0</v>
      </c>
      <c r="V42" s="69" t="s">
        <v>64</v>
      </c>
    </row>
    <row r="43" spans="1:22" x14ac:dyDescent="0.35">
      <c r="A43" s="5" t="s">
        <v>54</v>
      </c>
      <c r="B43" s="12">
        <v>73119437</v>
      </c>
      <c r="C43" s="12">
        <v>83771016</v>
      </c>
      <c r="D43" s="12">
        <v>47459886</v>
      </c>
      <c r="E43" s="12">
        <v>47615219</v>
      </c>
      <c r="F43" s="12">
        <v>53111050</v>
      </c>
      <c r="G43" s="12">
        <v>57069755</v>
      </c>
      <c r="H43" s="12">
        <v>57897048</v>
      </c>
      <c r="I43" s="12">
        <v>58264582</v>
      </c>
      <c r="J43" s="13">
        <v>55893609</v>
      </c>
      <c r="K43" s="17">
        <v>54319745</v>
      </c>
      <c r="L43" s="13">
        <v>57354678</v>
      </c>
      <c r="M43" s="12">
        <v>72470727</v>
      </c>
      <c r="N43" s="12">
        <v>136148339</v>
      </c>
      <c r="O43" s="17">
        <v>160801320</v>
      </c>
      <c r="Q43" s="62">
        <f t="shared" si="5"/>
        <v>72521172.214285716</v>
      </c>
      <c r="R43" s="62">
        <f t="shared" si="6"/>
        <v>1015296411</v>
      </c>
      <c r="U43">
        <f t="shared" si="2"/>
        <v>0</v>
      </c>
      <c r="V43" s="69" t="s">
        <v>65</v>
      </c>
    </row>
    <row r="44" spans="1:22" x14ac:dyDescent="0.35">
      <c r="A44" s="5" t="s">
        <v>39</v>
      </c>
      <c r="B44" s="12">
        <v>60715171</v>
      </c>
      <c r="C44" s="12">
        <v>73179163</v>
      </c>
      <c r="D44" s="12">
        <v>69258057</v>
      </c>
      <c r="E44" s="12">
        <v>72112307</v>
      </c>
      <c r="F44" s="12">
        <v>69343293</v>
      </c>
      <c r="G44" s="12">
        <v>76030434</v>
      </c>
      <c r="H44" s="12">
        <v>75946812</v>
      </c>
      <c r="I44" s="12">
        <v>105085078</v>
      </c>
      <c r="J44" s="13">
        <v>111407564</v>
      </c>
      <c r="K44" s="17">
        <v>90884187</v>
      </c>
      <c r="L44" s="13">
        <v>102502582</v>
      </c>
      <c r="M44" s="12">
        <v>87393646</v>
      </c>
      <c r="N44" s="12">
        <v>80973473</v>
      </c>
      <c r="O44" s="17">
        <v>83509477</v>
      </c>
      <c r="Q44" s="62">
        <f t="shared" si="5"/>
        <v>82738660.285714284</v>
      </c>
      <c r="R44" s="62">
        <f t="shared" si="6"/>
        <v>1158341244</v>
      </c>
      <c r="U44">
        <f t="shared" si="2"/>
        <v>0</v>
      </c>
      <c r="V44" s="69" t="s">
        <v>66</v>
      </c>
    </row>
    <row r="45" spans="1:22" x14ac:dyDescent="0.35">
      <c r="A45" s="5" t="s">
        <v>13</v>
      </c>
      <c r="B45" s="12">
        <v>70471131</v>
      </c>
      <c r="C45" s="12">
        <v>64048223</v>
      </c>
      <c r="D45" s="12">
        <v>61241259</v>
      </c>
      <c r="E45" s="12">
        <v>82580998</v>
      </c>
      <c r="F45" s="12">
        <v>79531784</v>
      </c>
      <c r="G45" s="12">
        <v>93699992</v>
      </c>
      <c r="H45" s="12">
        <v>99786749</v>
      </c>
      <c r="I45" s="12">
        <v>95165003</v>
      </c>
      <c r="J45" s="13">
        <v>91441136</v>
      </c>
      <c r="K45" s="17">
        <v>107619985</v>
      </c>
      <c r="L45" s="13">
        <v>95009597</v>
      </c>
      <c r="M45" s="12">
        <v>95689524</v>
      </c>
      <c r="N45" s="12">
        <v>111651583</v>
      </c>
      <c r="O45" s="17">
        <v>115266843</v>
      </c>
      <c r="Q45" s="62">
        <f t="shared" si="5"/>
        <v>90228843.357142851</v>
      </c>
      <c r="R45" s="62">
        <f t="shared" si="6"/>
        <v>1263203807</v>
      </c>
      <c r="U45">
        <f t="shared" si="2"/>
        <v>0</v>
      </c>
      <c r="V45" s="69" t="s">
        <v>68</v>
      </c>
    </row>
    <row r="46" spans="1:22" x14ac:dyDescent="0.35">
      <c r="A46" s="5" t="s">
        <v>51</v>
      </c>
      <c r="B46" s="12">
        <v>60948529</v>
      </c>
      <c r="C46" s="12">
        <v>72530102</v>
      </c>
      <c r="D46" s="12">
        <v>53946152</v>
      </c>
      <c r="E46" s="12">
        <v>68619792</v>
      </c>
      <c r="F46" s="12">
        <v>92639095</v>
      </c>
      <c r="G46" s="12">
        <v>116720918</v>
      </c>
      <c r="H46" s="12">
        <v>118058141</v>
      </c>
      <c r="I46" s="12">
        <v>146449508</v>
      </c>
      <c r="J46" s="13">
        <v>106006985</v>
      </c>
      <c r="K46" s="17">
        <v>83288828</v>
      </c>
      <c r="L46" s="13">
        <v>96905476</v>
      </c>
      <c r="M46" s="12">
        <v>108531527</v>
      </c>
      <c r="N46" s="12">
        <v>119669645</v>
      </c>
      <c r="O46" s="17">
        <v>57794118</v>
      </c>
      <c r="Q46" s="62">
        <f t="shared" si="5"/>
        <v>93007772.571428567</v>
      </c>
      <c r="R46" s="62">
        <f t="shared" si="6"/>
        <v>1302108816</v>
      </c>
      <c r="U46">
        <f t="shared" si="2"/>
        <v>0</v>
      </c>
      <c r="V46" s="69" t="s">
        <v>69</v>
      </c>
    </row>
    <row r="47" spans="1:22" x14ac:dyDescent="0.35">
      <c r="A47" s="5" t="s">
        <v>70</v>
      </c>
      <c r="B47" s="12">
        <v>64809220</v>
      </c>
      <c r="C47" s="16">
        <v>83216155</v>
      </c>
      <c r="D47" s="12">
        <v>56764671</v>
      </c>
      <c r="E47" s="12">
        <v>69604178</v>
      </c>
      <c r="F47" s="12">
        <v>91433408</v>
      </c>
      <c r="G47" s="16">
        <v>113315853</v>
      </c>
      <c r="H47" s="12">
        <v>117263011</v>
      </c>
      <c r="I47" s="13">
        <v>122631424</v>
      </c>
      <c r="J47" s="13">
        <v>98378703</v>
      </c>
      <c r="K47" s="13">
        <v>75046832</v>
      </c>
      <c r="L47" s="13">
        <v>92357010</v>
      </c>
      <c r="M47" s="12">
        <v>115508058</v>
      </c>
      <c r="N47" s="12">
        <v>138810163</v>
      </c>
      <c r="O47" s="13">
        <v>71817868</v>
      </c>
      <c r="Q47" s="62">
        <f t="shared" si="5"/>
        <v>93639753.857142851</v>
      </c>
      <c r="R47" s="62">
        <f t="shared" si="6"/>
        <v>1310956554</v>
      </c>
      <c r="U47">
        <f t="shared" si="2"/>
        <v>0</v>
      </c>
      <c r="V47" s="69" t="s">
        <v>70</v>
      </c>
    </row>
    <row r="48" spans="1:22" x14ac:dyDescent="0.35">
      <c r="A48" s="5" t="s">
        <v>3</v>
      </c>
      <c r="B48" s="12">
        <v>78056737</v>
      </c>
      <c r="C48" s="12">
        <v>83333291</v>
      </c>
      <c r="D48" s="12">
        <v>83393364</v>
      </c>
      <c r="E48" s="12">
        <v>85192970</v>
      </c>
      <c r="F48" s="12">
        <v>83800806</v>
      </c>
      <c r="G48" s="12">
        <v>96179375</v>
      </c>
      <c r="H48" s="12">
        <v>99573160</v>
      </c>
      <c r="I48" s="12">
        <v>100746399</v>
      </c>
      <c r="J48" s="12">
        <v>97556782</v>
      </c>
      <c r="K48" s="17">
        <v>104980177</v>
      </c>
      <c r="L48" s="12">
        <v>107013624</v>
      </c>
      <c r="M48" s="12">
        <v>112968349</v>
      </c>
      <c r="N48" s="12">
        <v>118244266</v>
      </c>
      <c r="O48" s="17">
        <v>111705869</v>
      </c>
      <c r="Q48" s="62">
        <f t="shared" si="5"/>
        <v>97338940.642857149</v>
      </c>
      <c r="R48" s="62">
        <f t="shared" si="6"/>
        <v>1362745169</v>
      </c>
      <c r="U48">
        <f t="shared" si="2"/>
        <v>0</v>
      </c>
    </row>
    <row r="49" spans="1:21" x14ac:dyDescent="0.35">
      <c r="A49" s="5" t="s">
        <v>14</v>
      </c>
      <c r="B49" s="12">
        <v>73701318</v>
      </c>
      <c r="C49" s="12">
        <v>83624943</v>
      </c>
      <c r="D49" s="12">
        <v>71191065</v>
      </c>
      <c r="E49" s="12">
        <v>77837988</v>
      </c>
      <c r="F49" s="12">
        <v>91326645</v>
      </c>
      <c r="G49" s="12">
        <v>108342061</v>
      </c>
      <c r="H49" s="12">
        <v>114929296</v>
      </c>
      <c r="I49" s="12">
        <v>124557682</v>
      </c>
      <c r="J49" s="13">
        <v>114894192</v>
      </c>
      <c r="K49" s="17">
        <v>99715240</v>
      </c>
      <c r="L49" s="13">
        <v>103861528</v>
      </c>
      <c r="M49" s="12">
        <v>114231610</v>
      </c>
      <c r="N49" s="12">
        <v>123479172</v>
      </c>
      <c r="O49" s="17">
        <v>105056219</v>
      </c>
      <c r="Q49" s="62">
        <f t="shared" si="5"/>
        <v>100482068.5</v>
      </c>
      <c r="R49" s="62">
        <f t="shared" si="6"/>
        <v>1406748959</v>
      </c>
      <c r="U49">
        <f t="shared" si="2"/>
        <v>1</v>
      </c>
    </row>
    <row r="50" spans="1:21" x14ac:dyDescent="0.35">
      <c r="A50" s="5" t="s">
        <v>41</v>
      </c>
      <c r="B50" s="12">
        <v>2823442194</v>
      </c>
      <c r="C50" s="12">
        <v>3601719525</v>
      </c>
      <c r="D50" s="12">
        <v>2623507864</v>
      </c>
      <c r="E50" s="12">
        <v>3303080723</v>
      </c>
      <c r="F50" s="12">
        <v>4535357183</v>
      </c>
      <c r="G50" s="12">
        <v>5655677020</v>
      </c>
      <c r="H50" s="12">
        <v>6040749160</v>
      </c>
      <c r="I50" s="12">
        <v>7843661558</v>
      </c>
      <c r="J50" s="13">
        <v>6449082485</v>
      </c>
      <c r="K50" s="17">
        <v>4204751233</v>
      </c>
      <c r="L50" s="13">
        <v>6286693615</v>
      </c>
      <c r="M50" s="12">
        <v>8776076587</v>
      </c>
      <c r="N50" s="12">
        <v>8908433589</v>
      </c>
      <c r="O50" s="17">
        <v>6026205811</v>
      </c>
      <c r="Q50" s="62">
        <f t="shared" si="5"/>
        <v>5505602753.3571424</v>
      </c>
      <c r="R50" s="62">
        <f t="shared" si="6"/>
        <v>77078438547</v>
      </c>
      <c r="U50">
        <f t="shared" si="2"/>
        <v>1</v>
      </c>
    </row>
    <row r="51" spans="1:21" x14ac:dyDescent="0.35">
      <c r="A51" s="5" t="s">
        <v>43</v>
      </c>
      <c r="B51" s="15">
        <v>127027151</v>
      </c>
      <c r="C51" s="12">
        <v>132263451</v>
      </c>
      <c r="D51" s="12">
        <v>130246403</v>
      </c>
      <c r="E51" s="12">
        <v>134645549</v>
      </c>
      <c r="F51" s="12">
        <v>143074220</v>
      </c>
      <c r="G51" s="12">
        <v>158259603</v>
      </c>
      <c r="H51" s="12">
        <v>159219162</v>
      </c>
      <c r="I51" s="12">
        <v>162436336</v>
      </c>
      <c r="J51" s="13">
        <v>161091415</v>
      </c>
      <c r="K51" s="17">
        <v>164179675</v>
      </c>
      <c r="L51" s="13">
        <v>166124430</v>
      </c>
      <c r="M51" s="12">
        <v>164943895</v>
      </c>
      <c r="N51" s="12">
        <v>171544918</v>
      </c>
      <c r="O51" s="17">
        <v>171960840</v>
      </c>
      <c r="Q51" s="62">
        <f t="shared" si="5"/>
        <v>153358360.57142857</v>
      </c>
      <c r="R51" s="62">
        <f t="shared" si="6"/>
        <v>2147017048</v>
      </c>
      <c r="U51">
        <f t="shared" si="2"/>
        <v>0</v>
      </c>
    </row>
    <row r="52" spans="1:21" x14ac:dyDescent="0.35">
      <c r="A52" s="5" t="s">
        <v>45</v>
      </c>
      <c r="B52" s="12">
        <v>129788075</v>
      </c>
      <c r="C52" s="12">
        <v>144877418</v>
      </c>
      <c r="D52" s="12">
        <v>136378825</v>
      </c>
      <c r="E52" s="12">
        <v>133550959</v>
      </c>
      <c r="F52" s="12">
        <v>149939122</v>
      </c>
      <c r="G52" s="12">
        <v>157325694</v>
      </c>
      <c r="H52" s="12">
        <v>165767955</v>
      </c>
      <c r="I52" s="12">
        <v>172420366</v>
      </c>
      <c r="J52" s="13">
        <v>176725069</v>
      </c>
      <c r="K52" s="17">
        <v>160569298</v>
      </c>
      <c r="L52" s="13">
        <v>160797456</v>
      </c>
      <c r="M52" s="12">
        <v>170255848</v>
      </c>
      <c r="N52" s="12">
        <v>171306895</v>
      </c>
      <c r="O52" s="17">
        <v>169520907</v>
      </c>
      <c r="Q52" s="62">
        <f t="shared" si="5"/>
        <v>157087420.5</v>
      </c>
      <c r="R52" s="62">
        <f t="shared" si="6"/>
        <v>2199223887</v>
      </c>
      <c r="U52">
        <f t="shared" si="2"/>
        <v>0</v>
      </c>
    </row>
    <row r="53" spans="1:21" x14ac:dyDescent="0.35">
      <c r="A53" s="5" t="s">
        <v>20</v>
      </c>
      <c r="B53" s="12">
        <v>87339832</v>
      </c>
      <c r="C53" s="12">
        <v>97670428</v>
      </c>
      <c r="D53" s="12">
        <v>85359365</v>
      </c>
      <c r="E53" s="12">
        <v>94640805</v>
      </c>
      <c r="F53" s="12">
        <v>113619192</v>
      </c>
      <c r="G53" s="12">
        <v>141836231</v>
      </c>
      <c r="H53" s="12">
        <v>166011156</v>
      </c>
      <c r="I53" s="12">
        <v>193871853</v>
      </c>
      <c r="J53" s="13">
        <v>185325676</v>
      </c>
      <c r="K53" s="17">
        <v>170693771</v>
      </c>
      <c r="L53" s="13">
        <v>196214911</v>
      </c>
      <c r="M53" s="12">
        <v>229022882</v>
      </c>
      <c r="N53" s="12">
        <v>279164394</v>
      </c>
      <c r="O53" s="17">
        <v>254838932</v>
      </c>
      <c r="Q53" s="62">
        <f t="shared" si="5"/>
        <v>163972102</v>
      </c>
      <c r="R53" s="62">
        <f t="shared" si="6"/>
        <v>2295609428</v>
      </c>
      <c r="U53">
        <f t="shared" si="2"/>
        <v>1</v>
      </c>
    </row>
    <row r="54" spans="1:21" x14ac:dyDescent="0.35">
      <c r="A54" s="5" t="s">
        <v>46</v>
      </c>
      <c r="B54" s="12">
        <v>162843212</v>
      </c>
      <c r="C54" s="12">
        <v>209026757</v>
      </c>
      <c r="D54" s="12">
        <v>143764564</v>
      </c>
      <c r="E54" s="12">
        <v>159667088</v>
      </c>
      <c r="F54" s="12">
        <v>217056309</v>
      </c>
      <c r="G54" s="12">
        <v>245008061</v>
      </c>
      <c r="H54" s="12">
        <v>278752425</v>
      </c>
      <c r="I54" s="12">
        <v>321874340</v>
      </c>
      <c r="J54" s="13">
        <v>222200263</v>
      </c>
      <c r="K54" s="17">
        <v>141155823</v>
      </c>
      <c r="L54" s="13">
        <v>151509762</v>
      </c>
      <c r="M54" s="12">
        <v>172239793</v>
      </c>
      <c r="N54" s="12">
        <v>161854382</v>
      </c>
      <c r="O54" s="17">
        <v>119866368</v>
      </c>
      <c r="Q54" s="62">
        <f t="shared" si="5"/>
        <v>193344224.7857143</v>
      </c>
      <c r="R54" s="62">
        <f t="shared" si="6"/>
        <v>2706819147</v>
      </c>
      <c r="U54">
        <f t="shared" si="2"/>
        <v>0</v>
      </c>
    </row>
    <row r="55" spans="1:21" x14ac:dyDescent="0.35">
      <c r="A55" s="5" t="s">
        <v>47</v>
      </c>
      <c r="B55" s="12">
        <v>190688110</v>
      </c>
      <c r="C55" s="12">
        <v>295173804</v>
      </c>
      <c r="D55" s="12">
        <v>254299709</v>
      </c>
      <c r="E55" s="12">
        <v>213357642</v>
      </c>
      <c r="F55" s="12">
        <v>238416072</v>
      </c>
      <c r="G55" s="12">
        <v>215159793</v>
      </c>
      <c r="H55" s="12">
        <v>152747546</v>
      </c>
      <c r="I55" s="12">
        <v>170821138</v>
      </c>
      <c r="J55" s="13">
        <v>161467724</v>
      </c>
      <c r="K55" s="17">
        <v>195654836</v>
      </c>
      <c r="L55" s="13">
        <v>435979691</v>
      </c>
      <c r="M55" s="12">
        <v>626702071</v>
      </c>
      <c r="N55" s="12">
        <v>864001387</v>
      </c>
      <c r="O55" s="17">
        <v>397710748</v>
      </c>
      <c r="Q55" s="62">
        <f t="shared" si="5"/>
        <v>315155733.64285713</v>
      </c>
      <c r="R55" s="62">
        <f t="shared" si="6"/>
        <v>4412180271</v>
      </c>
      <c r="U55">
        <f t="shared" si="2"/>
        <v>1</v>
      </c>
    </row>
    <row r="56" spans="1:21" x14ac:dyDescent="0.35">
      <c r="A56" s="5" t="s">
        <v>25</v>
      </c>
      <c r="B56" s="12">
        <v>197048995</v>
      </c>
      <c r="C56" s="12">
        <v>216520211</v>
      </c>
      <c r="D56" s="12">
        <v>179939145</v>
      </c>
      <c r="E56" s="12">
        <v>196921611</v>
      </c>
      <c r="F56" s="12">
        <v>239445630</v>
      </c>
      <c r="G56" s="12">
        <v>291972304</v>
      </c>
      <c r="H56" s="12">
        <v>330819327</v>
      </c>
      <c r="I56" s="12">
        <v>351873855</v>
      </c>
      <c r="J56" s="13">
        <v>249084320</v>
      </c>
      <c r="K56" s="17">
        <v>216106218</v>
      </c>
      <c r="L56" s="13">
        <v>248773999</v>
      </c>
      <c r="M56" s="12">
        <v>306340249</v>
      </c>
      <c r="N56" s="12">
        <v>332489379</v>
      </c>
      <c r="O56" s="17">
        <v>265557623</v>
      </c>
      <c r="Q56" s="62">
        <f t="shared" si="5"/>
        <v>258778061.85714287</v>
      </c>
      <c r="R56" s="62">
        <f t="shared" si="6"/>
        <v>3622892866</v>
      </c>
      <c r="U56">
        <f t="shared" si="2"/>
        <v>0</v>
      </c>
    </row>
    <row r="57" spans="1:21" x14ac:dyDescent="0.35">
      <c r="A57" s="5" t="s">
        <v>52</v>
      </c>
      <c r="B57" s="12">
        <v>100577229</v>
      </c>
      <c r="C57" s="12">
        <v>116388347</v>
      </c>
      <c r="D57" s="12">
        <v>66248175</v>
      </c>
      <c r="E57" s="12">
        <v>74611982</v>
      </c>
      <c r="F57" s="12">
        <v>102013592</v>
      </c>
      <c r="G57" s="12">
        <v>146868615</v>
      </c>
      <c r="H57" s="12">
        <v>180371883</v>
      </c>
      <c r="I57" s="12">
        <v>254969757</v>
      </c>
      <c r="J57" s="13">
        <v>246666602</v>
      </c>
      <c r="K57" s="17">
        <v>214452471</v>
      </c>
      <c r="L57" s="13">
        <v>383867375</v>
      </c>
      <c r="M57" s="12">
        <v>639015277</v>
      </c>
      <c r="N57" s="12">
        <v>645475669</v>
      </c>
      <c r="O57" s="17">
        <v>347712773</v>
      </c>
      <c r="Q57" s="62">
        <f t="shared" si="5"/>
        <v>251374267.64285713</v>
      </c>
      <c r="R57" s="62">
        <f t="shared" si="6"/>
        <v>3519239747</v>
      </c>
      <c r="U57">
        <f t="shared" si="2"/>
        <v>1</v>
      </c>
    </row>
    <row r="58" spans="1:21" x14ac:dyDescent="0.35">
      <c r="A58" s="5" t="s">
        <v>67</v>
      </c>
      <c r="B58" s="12">
        <v>288917930</v>
      </c>
      <c r="C58" s="12">
        <v>289600983</v>
      </c>
      <c r="D58" s="12">
        <v>274121941</v>
      </c>
      <c r="E58" s="12">
        <v>284792363</v>
      </c>
      <c r="F58" s="12">
        <v>292916759</v>
      </c>
      <c r="G58" s="12">
        <v>314703641</v>
      </c>
      <c r="H58" s="12">
        <v>311672170</v>
      </c>
      <c r="I58" s="12">
        <v>328493241</v>
      </c>
      <c r="J58" s="13">
        <v>329167173</v>
      </c>
      <c r="K58" s="17">
        <v>338271994</v>
      </c>
      <c r="L58" s="13">
        <v>332949636</v>
      </c>
      <c r="M58" s="12">
        <v>352474539</v>
      </c>
      <c r="N58" s="12">
        <v>387996017</v>
      </c>
      <c r="O58" s="17">
        <v>378065075</v>
      </c>
      <c r="Q58" s="62">
        <f t="shared" si="5"/>
        <v>321724533</v>
      </c>
      <c r="R58" s="62">
        <f t="shared" si="6"/>
        <v>4504143462</v>
      </c>
      <c r="U58">
        <f t="shared" si="2"/>
        <v>0</v>
      </c>
    </row>
    <row r="59" spans="1:21" x14ac:dyDescent="0.35">
      <c r="A59" s="5" t="s">
        <v>63</v>
      </c>
      <c r="B59" s="12">
        <v>2341261</v>
      </c>
      <c r="C59" s="12">
        <v>2741458</v>
      </c>
      <c r="D59" s="12">
        <v>2603106</v>
      </c>
      <c r="E59" s="12">
        <v>2395342</v>
      </c>
      <c r="F59" s="12">
        <v>2286931</v>
      </c>
      <c r="G59" s="12">
        <v>2371970</v>
      </c>
      <c r="H59" s="12">
        <v>2684220</v>
      </c>
      <c r="I59" s="12">
        <v>2631688</v>
      </c>
      <c r="J59" s="13">
        <v>2356346</v>
      </c>
      <c r="K59" s="17">
        <v>2287206</v>
      </c>
      <c r="L59" s="13">
        <v>2434210</v>
      </c>
      <c r="M59" s="12">
        <v>2404526</v>
      </c>
      <c r="N59" s="12">
        <v>2238082</v>
      </c>
      <c r="O59" s="17">
        <v>2120150</v>
      </c>
      <c r="Q59" s="62">
        <f t="shared" si="5"/>
        <v>2421178.2857142859</v>
      </c>
      <c r="R59" s="62">
        <f t="shared" si="6"/>
        <v>33896496</v>
      </c>
      <c r="U59">
        <f t="shared" si="2"/>
        <v>1</v>
      </c>
    </row>
    <row r="60" spans="1:21" x14ac:dyDescent="0.35">
      <c r="A60" s="5" t="s">
        <v>66</v>
      </c>
      <c r="B60" s="12">
        <v>18352523</v>
      </c>
      <c r="C60" s="12">
        <v>18380069</v>
      </c>
      <c r="D60" s="12">
        <v>13800718</v>
      </c>
      <c r="E60" s="12">
        <v>20547094</v>
      </c>
      <c r="F60" s="12">
        <v>28188621</v>
      </c>
      <c r="G60" s="12">
        <v>37713699</v>
      </c>
      <c r="H60" s="12">
        <v>40164636</v>
      </c>
      <c r="I60" s="12">
        <v>50945932</v>
      </c>
      <c r="J60" s="13">
        <v>41534077</v>
      </c>
      <c r="K60" s="17">
        <v>38733292</v>
      </c>
      <c r="L60" s="13">
        <v>51751367</v>
      </c>
      <c r="M60" s="12">
        <v>73198602</v>
      </c>
      <c r="N60" s="12">
        <v>73775226</v>
      </c>
      <c r="O60" s="17">
        <v>48893241</v>
      </c>
      <c r="Q60" s="62">
        <f t="shared" si="5"/>
        <v>39712792.642857142</v>
      </c>
      <c r="R60" s="62">
        <f t="shared" si="6"/>
        <v>555979097</v>
      </c>
      <c r="U60">
        <f t="shared" si="2"/>
        <v>1</v>
      </c>
    </row>
    <row r="61" spans="1:21" x14ac:dyDescent="0.35">
      <c r="A61" s="5" t="s">
        <v>26</v>
      </c>
      <c r="B61" s="12">
        <v>278290877</v>
      </c>
      <c r="C61" s="12">
        <v>319618113</v>
      </c>
      <c r="D61" s="12">
        <v>264948415</v>
      </c>
      <c r="E61" s="12">
        <v>276574329</v>
      </c>
      <c r="F61" s="12">
        <v>346610757</v>
      </c>
      <c r="G61" s="12">
        <v>417055374</v>
      </c>
      <c r="H61" s="12">
        <v>461767937</v>
      </c>
      <c r="I61" s="12">
        <v>528505313</v>
      </c>
      <c r="J61" s="13">
        <v>462741423</v>
      </c>
      <c r="K61" s="17">
        <v>401736086</v>
      </c>
      <c r="L61" s="13">
        <v>528415259</v>
      </c>
      <c r="M61" s="12">
        <v>645569663</v>
      </c>
      <c r="N61" s="12">
        <v>595473886</v>
      </c>
      <c r="O61" s="17">
        <v>426624769</v>
      </c>
      <c r="Q61" s="62">
        <f t="shared" si="5"/>
        <v>425280871.5</v>
      </c>
      <c r="R61" s="62">
        <f t="shared" si="6"/>
        <v>5953932201</v>
      </c>
      <c r="U61">
        <f t="shared" si="2"/>
        <v>1</v>
      </c>
    </row>
    <row r="62" spans="1:21" x14ac:dyDescent="0.35">
      <c r="A62" s="5" t="s">
        <v>24</v>
      </c>
      <c r="B62" s="12">
        <v>427758438</v>
      </c>
      <c r="C62" s="12">
        <v>531811252</v>
      </c>
      <c r="D62" s="12">
        <v>528809071</v>
      </c>
      <c r="E62" s="12">
        <v>479331236</v>
      </c>
      <c r="F62" s="12">
        <v>477774924</v>
      </c>
      <c r="G62" s="12">
        <v>496419755</v>
      </c>
      <c r="H62" s="12">
        <v>517143803</v>
      </c>
      <c r="I62" s="12">
        <v>547073960</v>
      </c>
      <c r="J62" s="13">
        <v>542506732</v>
      </c>
      <c r="K62" s="17">
        <v>495318631</v>
      </c>
      <c r="L62" s="13">
        <v>467593932</v>
      </c>
      <c r="M62" s="12">
        <v>485877569</v>
      </c>
      <c r="N62" s="12">
        <v>230619426</v>
      </c>
      <c r="O62" s="17">
        <v>235726612</v>
      </c>
      <c r="Q62" s="62">
        <f t="shared" si="5"/>
        <v>461697524.35714287</v>
      </c>
      <c r="R62" s="62">
        <f t="shared" si="6"/>
        <v>6463765341</v>
      </c>
      <c r="U62">
        <f t="shared" si="2"/>
        <v>0</v>
      </c>
    </row>
    <row r="63" spans="1:21" x14ac:dyDescent="0.35">
      <c r="A63" s="5" t="s">
        <v>23</v>
      </c>
      <c r="B63" s="12">
        <v>640401495</v>
      </c>
      <c r="C63" s="12">
        <v>869925422</v>
      </c>
      <c r="D63" s="12">
        <v>413699009</v>
      </c>
      <c r="E63" s="12">
        <v>485518500</v>
      </c>
      <c r="F63" s="12">
        <v>610619010</v>
      </c>
      <c r="G63" s="12">
        <v>736404545</v>
      </c>
      <c r="H63" s="12">
        <v>715031357</v>
      </c>
      <c r="I63" s="12">
        <v>784932323</v>
      </c>
      <c r="J63" s="13">
        <v>340222463</v>
      </c>
      <c r="K63" s="17">
        <v>270773647</v>
      </c>
      <c r="L63" s="13">
        <v>300402830</v>
      </c>
      <c r="M63" s="12">
        <v>339339212</v>
      </c>
      <c r="N63" s="12">
        <v>303236345</v>
      </c>
      <c r="O63" s="17">
        <v>308479313</v>
      </c>
      <c r="Q63" s="62">
        <f t="shared" si="5"/>
        <v>508498962.21428573</v>
      </c>
      <c r="R63" s="62">
        <f t="shared" si="6"/>
        <v>7118985471</v>
      </c>
      <c r="U63">
        <f t="shared" si="2"/>
        <v>0</v>
      </c>
    </row>
    <row r="64" spans="1:21" x14ac:dyDescent="0.35">
      <c r="A64" s="5" t="s">
        <v>56</v>
      </c>
      <c r="B64" s="12">
        <v>803449315</v>
      </c>
      <c r="C64" s="12">
        <v>578104477</v>
      </c>
      <c r="D64" s="12">
        <v>318628616</v>
      </c>
      <c r="E64" s="12">
        <v>763051436</v>
      </c>
      <c r="F64" s="12">
        <v>926683079</v>
      </c>
      <c r="G64" s="12">
        <v>971963280</v>
      </c>
      <c r="H64" s="12">
        <v>761652890</v>
      </c>
      <c r="I64" s="12">
        <v>1033118245</v>
      </c>
      <c r="J64" s="13">
        <v>676226230</v>
      </c>
      <c r="K64" s="17">
        <v>253544305</v>
      </c>
      <c r="L64" s="13">
        <v>487153760</v>
      </c>
      <c r="M64" s="12">
        <v>241789426</v>
      </c>
      <c r="N64" s="12">
        <v>245593110</v>
      </c>
      <c r="O64" s="17">
        <v>212200666</v>
      </c>
      <c r="Q64" s="62">
        <f t="shared" si="5"/>
        <v>590939916.78571427</v>
      </c>
      <c r="R64" s="62">
        <f t="shared" si="6"/>
        <v>8273158835</v>
      </c>
      <c r="U64">
        <f t="shared" si="2"/>
        <v>0</v>
      </c>
    </row>
    <row r="65" spans="1:21" x14ac:dyDescent="0.35">
      <c r="A65" s="5" t="s">
        <v>50</v>
      </c>
      <c r="B65" s="12">
        <v>628266759</v>
      </c>
      <c r="C65" s="12">
        <v>739227667</v>
      </c>
      <c r="D65" s="12">
        <v>731318162</v>
      </c>
      <c r="E65" s="12">
        <v>766315082</v>
      </c>
      <c r="F65" s="12">
        <v>863904335</v>
      </c>
      <c r="G65" s="12">
        <v>929097862</v>
      </c>
      <c r="H65" s="12">
        <v>1041352159</v>
      </c>
      <c r="I65" s="12">
        <v>1086339123</v>
      </c>
      <c r="J65" s="13">
        <v>1108004102</v>
      </c>
      <c r="K65" s="17">
        <v>1124158300</v>
      </c>
      <c r="L65" s="13">
        <v>1193471539</v>
      </c>
      <c r="M65" s="12">
        <v>1238047654</v>
      </c>
      <c r="N65" s="12">
        <v>1312849755</v>
      </c>
      <c r="O65" s="17">
        <v>1323221675</v>
      </c>
      <c r="Q65" s="62">
        <f t="shared" si="5"/>
        <v>1006112441</v>
      </c>
      <c r="R65" s="62">
        <f t="shared" si="6"/>
        <v>14085574174</v>
      </c>
      <c r="U65">
        <f t="shared" si="2"/>
        <v>0</v>
      </c>
    </row>
    <row r="66" spans="1:21" x14ac:dyDescent="0.35">
      <c r="A66" s="5" t="s">
        <v>65</v>
      </c>
      <c r="B66" s="12">
        <v>1103998502</v>
      </c>
      <c r="C66" s="12">
        <v>1179239546</v>
      </c>
      <c r="D66" s="12">
        <v>1073258715</v>
      </c>
      <c r="E66" s="12">
        <v>1107334216</v>
      </c>
      <c r="F66" s="12">
        <v>1191959124</v>
      </c>
      <c r="G66" s="12">
        <v>1342227335</v>
      </c>
      <c r="H66" s="12">
        <v>1507057801</v>
      </c>
      <c r="I66" s="12">
        <v>1713570276</v>
      </c>
      <c r="J66" s="13">
        <v>1588998274</v>
      </c>
      <c r="K66" s="17">
        <v>1421872522</v>
      </c>
      <c r="L66" s="13">
        <v>1472451107</v>
      </c>
      <c r="M66" s="12">
        <v>1627234694</v>
      </c>
      <c r="N66" s="12">
        <v>1743769679</v>
      </c>
      <c r="O66" s="17">
        <v>1695989571</v>
      </c>
      <c r="Q66" s="62">
        <f t="shared" si="5"/>
        <v>1412068668.7142856</v>
      </c>
      <c r="R66" s="62">
        <f t="shared" si="6"/>
        <v>19768961362</v>
      </c>
      <c r="U66">
        <f t="shared" si="2"/>
        <v>0</v>
      </c>
    </row>
    <row r="67" spans="1:21" x14ac:dyDescent="0.35">
      <c r="A67" s="5" t="s">
        <v>62</v>
      </c>
      <c r="B67" s="12">
        <v>1478986281</v>
      </c>
      <c r="C67" s="12">
        <v>1567376341</v>
      </c>
      <c r="D67" s="12">
        <v>1414793332</v>
      </c>
      <c r="E67" s="12">
        <v>1460313499</v>
      </c>
      <c r="F67" s="12">
        <v>1596204639</v>
      </c>
      <c r="G67" s="12">
        <v>1682117691</v>
      </c>
      <c r="H67" s="12">
        <v>1750570299</v>
      </c>
      <c r="I67" s="12">
        <v>1875745402</v>
      </c>
      <c r="J67" s="13">
        <v>1809031215</v>
      </c>
      <c r="K67" s="17">
        <v>1744015669</v>
      </c>
      <c r="L67" s="13">
        <v>1799643839</v>
      </c>
      <c r="M67" s="12">
        <v>1941044708</v>
      </c>
      <c r="N67" s="12">
        <v>1996977754</v>
      </c>
      <c r="O67" s="17">
        <v>1936685765</v>
      </c>
      <c r="Q67" s="62">
        <f t="shared" si="5"/>
        <v>1718107602.4285715</v>
      </c>
      <c r="R67" s="62">
        <f t="shared" si="6"/>
        <v>24053506434</v>
      </c>
      <c r="U67">
        <f t="shared" ref="U67:U70" si="7">COUNTIF(V$3:V$19,A67)</f>
        <v>0</v>
      </c>
    </row>
    <row r="68" spans="1:21" x14ac:dyDescent="0.35">
      <c r="A68" s="5" t="s">
        <v>48</v>
      </c>
      <c r="B68" s="12">
        <v>2088819928</v>
      </c>
      <c r="C68" s="12">
        <v>2125464881</v>
      </c>
      <c r="D68" s="12">
        <v>1924680402</v>
      </c>
      <c r="E68" s="12">
        <v>1973365477</v>
      </c>
      <c r="F68" s="12">
        <v>2066939151</v>
      </c>
      <c r="G68" s="12">
        <v>2221232622</v>
      </c>
      <c r="H68" s="12">
        <v>2288229437</v>
      </c>
      <c r="I68" s="12">
        <v>2355839314</v>
      </c>
      <c r="J68" s="13">
        <v>2369658784</v>
      </c>
      <c r="K68" s="17">
        <v>2328911598</v>
      </c>
      <c r="L68" s="13">
        <v>2254696944</v>
      </c>
      <c r="M68" s="12">
        <v>2322902444</v>
      </c>
      <c r="N68" s="12">
        <v>2399691561</v>
      </c>
      <c r="O68" s="17">
        <v>2324088279</v>
      </c>
      <c r="Q68" s="62">
        <f t="shared" si="5"/>
        <v>2217465773</v>
      </c>
      <c r="R68" s="62">
        <f t="shared" si="6"/>
        <v>31044520822</v>
      </c>
      <c r="U68">
        <f t="shared" si="7"/>
        <v>0</v>
      </c>
    </row>
    <row r="69" spans="1:21" x14ac:dyDescent="0.35">
      <c r="A69" s="5" t="s">
        <v>36</v>
      </c>
      <c r="B69" s="12">
        <v>2958959132</v>
      </c>
      <c r="C69" s="12">
        <v>3154029716</v>
      </c>
      <c r="D69" s="12">
        <v>3089745186</v>
      </c>
      <c r="E69" s="12">
        <v>3146478046</v>
      </c>
      <c r="F69" s="12">
        <v>3291238599</v>
      </c>
      <c r="G69" s="12">
        <v>3577069017</v>
      </c>
      <c r="H69" s="12">
        <v>3762938805</v>
      </c>
      <c r="I69" s="12">
        <v>3975761483</v>
      </c>
      <c r="J69" s="13">
        <v>4072712991</v>
      </c>
      <c r="K69" s="17">
        <v>4112034818</v>
      </c>
      <c r="L69" s="13">
        <v>4217816904</v>
      </c>
      <c r="M69" s="12">
        <v>4483769600</v>
      </c>
      <c r="N69" s="12">
        <v>4734345638</v>
      </c>
      <c r="O69" s="17">
        <v>4598507420</v>
      </c>
      <c r="Q69" s="62">
        <f t="shared" si="5"/>
        <v>3798243382.5</v>
      </c>
      <c r="R69" s="62">
        <f t="shared" si="6"/>
        <v>53175407355</v>
      </c>
      <c r="U69">
        <f t="shared" si="7"/>
        <v>0</v>
      </c>
    </row>
    <row r="70" spans="1:21" x14ac:dyDescent="0.35">
      <c r="A70" s="5" t="s">
        <v>68</v>
      </c>
      <c r="B70" s="12">
        <v>124703269</v>
      </c>
      <c r="C70" s="12">
        <v>151537374</v>
      </c>
      <c r="D70" s="12">
        <v>112082892</v>
      </c>
      <c r="E70" s="12">
        <v>134422451</v>
      </c>
      <c r="F70" s="12">
        <v>184007649</v>
      </c>
      <c r="G70" s="12">
        <v>252433521</v>
      </c>
      <c r="H70" s="12">
        <v>291038499</v>
      </c>
      <c r="I70" s="12">
        <v>406580061</v>
      </c>
      <c r="J70" s="13">
        <v>281286724</v>
      </c>
      <c r="K70" s="17">
        <v>212679226</v>
      </c>
      <c r="L70" s="13">
        <v>332130862</v>
      </c>
      <c r="M70" s="12">
        <v>452501364</v>
      </c>
      <c r="N70" s="12">
        <v>481644475</v>
      </c>
      <c r="O70" s="17">
        <v>361257596</v>
      </c>
      <c r="Q70" s="62">
        <f t="shared" si="5"/>
        <v>269878997.35714287</v>
      </c>
      <c r="R70" s="62">
        <f t="shared" si="6"/>
        <v>3778305963</v>
      </c>
      <c r="U70">
        <f t="shared" si="7"/>
        <v>1</v>
      </c>
    </row>
    <row r="71" spans="1:21" x14ac:dyDescent="0.35">
      <c r="A71" s="5" t="s">
        <v>69</v>
      </c>
      <c r="B71" s="12">
        <v>82273754</v>
      </c>
      <c r="C71" s="12">
        <v>90559768</v>
      </c>
      <c r="D71" s="12">
        <v>67928027</v>
      </c>
      <c r="E71" s="12">
        <v>73979568</v>
      </c>
      <c r="F71" s="12">
        <v>95366605</v>
      </c>
      <c r="G71" s="12">
        <v>115940882</v>
      </c>
      <c r="H71" s="12">
        <v>131995120</v>
      </c>
      <c r="I71" s="12">
        <v>150304570</v>
      </c>
      <c r="J71" s="13">
        <v>128280302</v>
      </c>
      <c r="K71" s="17">
        <v>95014759</v>
      </c>
      <c r="L71" s="13">
        <v>142592714</v>
      </c>
      <c r="M71" s="12">
        <v>294969330</v>
      </c>
      <c r="N71" s="12">
        <v>238272590</v>
      </c>
      <c r="O71" s="17">
        <v>146889921</v>
      </c>
      <c r="Q71" s="62">
        <f t="shared" si="5"/>
        <v>132454850.71428572</v>
      </c>
      <c r="R71" s="62">
        <f t="shared" si="6"/>
        <v>1854367910</v>
      </c>
      <c r="U71">
        <f>COUNTIF(V$3:V$19,A71)</f>
        <v>1</v>
      </c>
    </row>
    <row r="72" spans="1:21" x14ac:dyDescent="0.35">
      <c r="B72" s="12"/>
      <c r="C72" s="16"/>
      <c r="D72" s="12"/>
      <c r="E72" s="12"/>
      <c r="F72" s="12"/>
      <c r="G72" s="16"/>
      <c r="H72" s="12"/>
      <c r="I72" s="13"/>
      <c r="J72" s="13"/>
      <c r="K72" s="13"/>
      <c r="L72" s="13"/>
      <c r="M72" s="12"/>
      <c r="N72" s="12"/>
      <c r="O72" s="13"/>
      <c r="Q72" s="60"/>
      <c r="R72" s="60"/>
    </row>
    <row r="73" spans="1:21" x14ac:dyDescent="0.35">
      <c r="A73" s="5" t="s">
        <v>71</v>
      </c>
      <c r="B73" s="17">
        <f t="shared" ref="B73:K73" si="8">SUM(B2:B71)</f>
        <v>18634261322</v>
      </c>
      <c r="C73" s="17">
        <f t="shared" si="8"/>
        <v>20704327294</v>
      </c>
      <c r="D73" s="17">
        <f t="shared" si="8"/>
        <v>17054799604</v>
      </c>
      <c r="E73" s="17">
        <f t="shared" si="8"/>
        <v>19041868468</v>
      </c>
      <c r="F73" s="17">
        <f t="shared" si="8"/>
        <v>22651979574</v>
      </c>
      <c r="G73" s="17">
        <f t="shared" si="8"/>
        <v>26077520065</v>
      </c>
      <c r="H73" s="17">
        <f t="shared" si="8"/>
        <v>27382581874</v>
      </c>
      <c r="I73" s="17">
        <f t="shared" si="8"/>
        <v>31589865526</v>
      </c>
      <c r="J73" s="17">
        <f t="shared" si="8"/>
        <v>27553811011</v>
      </c>
      <c r="K73" s="17">
        <f t="shared" si="8"/>
        <v>23265186834</v>
      </c>
      <c r="L73" s="17">
        <v>27878138342</v>
      </c>
      <c r="M73" s="42">
        <f>SUM(M2:M71)</f>
        <v>33481632812</v>
      </c>
      <c r="N73" s="42">
        <f>SUM(N2:N71)</f>
        <v>34324391965</v>
      </c>
      <c r="O73" s="17">
        <f>SUM(O2:O71)</f>
        <v>27414745387</v>
      </c>
      <c r="Q73" s="60">
        <f t="shared" ref="Q73" si="9">AVERAGE(A73:N73)</f>
        <v>25356951130.076923</v>
      </c>
      <c r="R73" s="60">
        <f t="shared" ref="R73" si="10">SUM(C73:P73)</f>
        <v>338420848756</v>
      </c>
    </row>
    <row r="74" spans="1:21" x14ac:dyDescent="0.35">
      <c r="A74" s="5" t="s">
        <v>127</v>
      </c>
      <c r="B74" s="17">
        <f>AVERAGE(B2:B71)</f>
        <v>266203733.17142856</v>
      </c>
      <c r="C74" s="17">
        <f t="shared" ref="C74:R74" si="11">AVERAGE(C2:C71)</f>
        <v>295776104.19999999</v>
      </c>
      <c r="D74" s="17">
        <f t="shared" si="11"/>
        <v>243639994.34285715</v>
      </c>
      <c r="E74" s="17">
        <f t="shared" si="11"/>
        <v>272026692.39999998</v>
      </c>
      <c r="F74" s="17">
        <f t="shared" si="11"/>
        <v>323599708.19999999</v>
      </c>
      <c r="G74" s="17">
        <f t="shared" si="11"/>
        <v>372536000.9285714</v>
      </c>
      <c r="H74" s="17">
        <f t="shared" si="11"/>
        <v>391179741.05714285</v>
      </c>
      <c r="I74" s="17">
        <f t="shared" si="11"/>
        <v>451283793.22857141</v>
      </c>
      <c r="J74" s="17">
        <f t="shared" si="11"/>
        <v>393625871.58571428</v>
      </c>
      <c r="K74" s="17">
        <f t="shared" si="11"/>
        <v>332359811.91428572</v>
      </c>
      <c r="L74" s="17">
        <f t="shared" si="11"/>
        <v>398259119.17142856</v>
      </c>
      <c r="M74" s="17">
        <f t="shared" si="11"/>
        <v>478309040.17142856</v>
      </c>
      <c r="N74" s="17">
        <f t="shared" si="11"/>
        <v>490348456.64285713</v>
      </c>
      <c r="O74" s="17">
        <f t="shared" si="11"/>
        <v>391639219.8142857</v>
      </c>
      <c r="P74" s="17"/>
      <c r="Q74" s="17">
        <f t="shared" si="11"/>
        <v>364341949.05918366</v>
      </c>
      <c r="R74" s="17">
        <f t="shared" si="11"/>
        <v>5100787286.8285713</v>
      </c>
    </row>
  </sheetData>
  <sortState xmlns:xlrd2="http://schemas.microsoft.com/office/spreadsheetml/2017/richdata2" ref="A5:R71">
    <sortCondition ref="A5:A71"/>
  </sortState>
  <conditionalFormatting sqref="R1:R71">
    <cfRule type="top10" dxfId="18" priority="1" rank="15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A8A0-F9AF-43B6-880B-1EB432E7564E}">
  <dimension ref="A1:V74"/>
  <sheetViews>
    <sheetView topLeftCell="A4" zoomScale="78" zoomScaleNormal="78" workbookViewId="0">
      <pane xSplit="1" topLeftCell="N1" activePane="topRight" state="frozen"/>
      <selection activeCell="A23" sqref="A23"/>
      <selection pane="topRight" activeCell="O10" sqref="O10:P10"/>
    </sheetView>
  </sheetViews>
  <sheetFormatPr defaultColWidth="8.90625" defaultRowHeight="14.5" x14ac:dyDescent="0.35"/>
  <cols>
    <col min="1" max="1" width="16.81640625" style="98" customWidth="1"/>
    <col min="2" max="10" width="20" style="23" bestFit="1" customWidth="1"/>
    <col min="11" max="11" width="20" style="23" customWidth="1"/>
    <col min="12" max="14" width="20" style="23" bestFit="1" customWidth="1"/>
    <col min="15" max="15" width="24.08984375" style="23" customWidth="1"/>
    <col min="16" max="16" width="24.90625" style="88" customWidth="1"/>
    <col min="17" max="17" width="17.6328125" style="23" customWidth="1"/>
    <col min="18" max="18" width="25.36328125" style="23" customWidth="1"/>
    <col min="19" max="19" width="31.90625" style="23" customWidth="1"/>
    <col min="20" max="16384" width="8.90625" style="23"/>
  </cols>
  <sheetData>
    <row r="1" spans="1:22" s="98" customFormat="1" x14ac:dyDescent="0.35">
      <c r="A1" s="115" t="s">
        <v>102</v>
      </c>
      <c r="B1" s="99">
        <v>2007</v>
      </c>
      <c r="C1" s="99">
        <v>2008</v>
      </c>
      <c r="D1" s="99">
        <v>2009</v>
      </c>
      <c r="E1" s="99">
        <v>2010</v>
      </c>
      <c r="F1" s="99">
        <v>2011</v>
      </c>
      <c r="G1" s="99">
        <v>2012</v>
      </c>
      <c r="H1" s="99">
        <v>2013</v>
      </c>
      <c r="I1" s="99">
        <v>2014</v>
      </c>
      <c r="J1" s="99">
        <v>2015</v>
      </c>
      <c r="K1" s="99">
        <v>2016</v>
      </c>
      <c r="L1" s="99">
        <v>2017</v>
      </c>
      <c r="M1" s="99">
        <v>2018</v>
      </c>
      <c r="N1" s="99">
        <v>2019</v>
      </c>
      <c r="O1" s="116">
        <v>2020</v>
      </c>
      <c r="P1" s="100">
        <v>2021</v>
      </c>
      <c r="Q1" s="99"/>
      <c r="R1" s="122" t="s">
        <v>122</v>
      </c>
      <c r="S1" s="122" t="s">
        <v>71</v>
      </c>
      <c r="U1" s="98" t="s">
        <v>134</v>
      </c>
    </row>
    <row r="2" spans="1:22" ht="15.5" x14ac:dyDescent="0.35">
      <c r="A2" s="98" t="s">
        <v>1</v>
      </c>
      <c r="B2" s="21">
        <v>3717785047</v>
      </c>
      <c r="C2" s="21">
        <v>4456539682</v>
      </c>
      <c r="D2" s="21">
        <v>3599181992</v>
      </c>
      <c r="E2" s="21">
        <v>4200328284</v>
      </c>
      <c r="F2" s="21">
        <v>4757144258</v>
      </c>
      <c r="G2" s="21">
        <v>5467000321</v>
      </c>
      <c r="H2" s="21">
        <v>6422635992</v>
      </c>
      <c r="I2" s="21">
        <v>7639884885</v>
      </c>
      <c r="J2" s="21">
        <v>5385066059</v>
      </c>
      <c r="K2" s="21">
        <v>3984206685</v>
      </c>
      <c r="L2" s="21">
        <v>4724857970</v>
      </c>
      <c r="M2" s="21">
        <v>5154109977</v>
      </c>
      <c r="N2" s="21">
        <v>5624829423</v>
      </c>
      <c r="O2" s="102">
        <v>5717766952</v>
      </c>
      <c r="P2" s="103">
        <v>6266766919</v>
      </c>
      <c r="Q2" s="21"/>
      <c r="R2" s="21">
        <f t="shared" ref="R2:R21" si="0">AVERAGE(A2:P2)</f>
        <v>5141206963.0666666</v>
      </c>
      <c r="S2" s="21">
        <f t="shared" ref="S2:S21" si="1">SUM(B2:P2)</f>
        <v>77118104446</v>
      </c>
      <c r="U2" s="23">
        <f>COUNTIF(V$3:V$19,A2)</f>
        <v>1</v>
      </c>
    </row>
    <row r="3" spans="1:22" ht="15.5" x14ac:dyDescent="0.35">
      <c r="A3" s="98" t="s">
        <v>8</v>
      </c>
      <c r="B3" s="21">
        <v>306927560</v>
      </c>
      <c r="C3" s="21">
        <v>464367950</v>
      </c>
      <c r="D3" s="21">
        <v>535742500</v>
      </c>
      <c r="E3" s="21">
        <v>519440480</v>
      </c>
      <c r="F3" s="21">
        <v>422802420</v>
      </c>
      <c r="G3" s="21">
        <v>430531220</v>
      </c>
      <c r="H3" s="21">
        <v>428307060</v>
      </c>
      <c r="I3" s="21">
        <v>455025160</v>
      </c>
      <c r="J3" s="21">
        <v>503655520</v>
      </c>
      <c r="K3" s="21">
        <v>478041690</v>
      </c>
      <c r="L3" s="21">
        <v>534747660</v>
      </c>
      <c r="M3" s="21">
        <v>574976110</v>
      </c>
      <c r="N3" s="21">
        <v>711536304</v>
      </c>
      <c r="O3" s="102">
        <v>686745401</v>
      </c>
      <c r="P3" s="103">
        <v>694481505</v>
      </c>
      <c r="Q3" s="21"/>
      <c r="R3" s="21">
        <f t="shared" si="0"/>
        <v>516488569.33333331</v>
      </c>
      <c r="S3" s="21">
        <f t="shared" si="1"/>
        <v>7747328540</v>
      </c>
      <c r="U3" s="23">
        <f t="shared" ref="U3:U66" si="2">COUNTIF(V$3:V$19,A3)</f>
        <v>0</v>
      </c>
      <c r="V3" s="104" t="s">
        <v>1</v>
      </c>
    </row>
    <row r="4" spans="1:22" ht="15.5" x14ac:dyDescent="0.35">
      <c r="A4" s="98" t="s">
        <v>29</v>
      </c>
      <c r="B4" s="21">
        <v>446820030</v>
      </c>
      <c r="C4" s="21">
        <v>478575324</v>
      </c>
      <c r="D4" s="21">
        <v>477673300</v>
      </c>
      <c r="E4" s="21">
        <v>480371520</v>
      </c>
      <c r="F4" s="21">
        <v>478531700</v>
      </c>
      <c r="G4" s="21">
        <v>487444680</v>
      </c>
      <c r="H4" s="21">
        <v>499272400</v>
      </c>
      <c r="I4" s="21">
        <v>510673470</v>
      </c>
      <c r="J4" s="21">
        <v>513703640</v>
      </c>
      <c r="K4" s="21">
        <v>520902650</v>
      </c>
      <c r="L4" s="21">
        <v>599508350</v>
      </c>
      <c r="M4" s="21">
        <v>604231364</v>
      </c>
      <c r="N4" s="21">
        <v>564141291</v>
      </c>
      <c r="O4" s="102">
        <v>606140085</v>
      </c>
      <c r="P4" s="103">
        <v>651363093</v>
      </c>
      <c r="Q4" s="21"/>
      <c r="R4" s="21">
        <f t="shared" si="0"/>
        <v>527956859.80000001</v>
      </c>
      <c r="S4" s="21">
        <f t="shared" si="1"/>
        <v>7919352897</v>
      </c>
      <c r="U4" s="23">
        <f t="shared" si="2"/>
        <v>0</v>
      </c>
      <c r="V4" s="104" t="s">
        <v>2</v>
      </c>
    </row>
    <row r="5" spans="1:22" ht="15.5" x14ac:dyDescent="0.35">
      <c r="A5" s="98" t="s">
        <v>32</v>
      </c>
      <c r="B5" s="21">
        <v>337450058</v>
      </c>
      <c r="C5" s="21">
        <v>655589988</v>
      </c>
      <c r="D5" s="21">
        <v>666129940</v>
      </c>
      <c r="E5" s="21">
        <v>688641230</v>
      </c>
      <c r="F5" s="21">
        <v>669217340</v>
      </c>
      <c r="G5" s="21">
        <v>756742590</v>
      </c>
      <c r="H5" s="21">
        <v>711458790</v>
      </c>
      <c r="I5" s="21">
        <v>711657830</v>
      </c>
      <c r="J5" s="21">
        <v>684630370</v>
      </c>
      <c r="K5" s="21">
        <v>584872860</v>
      </c>
      <c r="L5" s="21">
        <v>591844880</v>
      </c>
      <c r="M5" s="21">
        <v>595058140</v>
      </c>
      <c r="N5" s="21">
        <v>622882352</v>
      </c>
      <c r="O5" s="102">
        <v>597162733</v>
      </c>
      <c r="P5" s="103">
        <v>559912344</v>
      </c>
      <c r="Q5" s="21"/>
      <c r="R5" s="21">
        <f t="shared" si="0"/>
        <v>628883429.66666663</v>
      </c>
      <c r="S5" s="21">
        <f t="shared" si="1"/>
        <v>9433251445</v>
      </c>
      <c r="U5" s="23">
        <f t="shared" si="2"/>
        <v>0</v>
      </c>
      <c r="V5" s="104" t="s">
        <v>9</v>
      </c>
    </row>
    <row r="6" spans="1:22" ht="15.5" x14ac:dyDescent="0.35">
      <c r="A6" s="98" t="s">
        <v>61</v>
      </c>
      <c r="B6" s="21">
        <v>419850389</v>
      </c>
      <c r="C6" s="21">
        <v>417497537</v>
      </c>
      <c r="D6" s="21">
        <v>516455107</v>
      </c>
      <c r="E6" s="21">
        <v>517646019</v>
      </c>
      <c r="F6" s="21">
        <v>519048180</v>
      </c>
      <c r="G6" s="21">
        <v>546115149</v>
      </c>
      <c r="H6" s="21">
        <v>570979063</v>
      </c>
      <c r="I6" s="21">
        <v>733148877</v>
      </c>
      <c r="J6" s="21">
        <v>707196604</v>
      </c>
      <c r="K6" s="21">
        <v>719114677</v>
      </c>
      <c r="L6" s="21">
        <v>729431033</v>
      </c>
      <c r="M6" s="21">
        <v>732798417</v>
      </c>
      <c r="N6" s="21">
        <v>833978799</v>
      </c>
      <c r="O6" s="102">
        <v>914894780</v>
      </c>
      <c r="P6" s="103">
        <v>930588392</v>
      </c>
      <c r="Q6" s="21"/>
      <c r="R6" s="21">
        <f t="shared" si="0"/>
        <v>653916201.5333333</v>
      </c>
      <c r="S6" s="21">
        <f t="shared" si="1"/>
        <v>9808743023</v>
      </c>
      <c r="U6" s="23">
        <f t="shared" si="2"/>
        <v>0</v>
      </c>
      <c r="V6" s="104" t="s">
        <v>14</v>
      </c>
    </row>
    <row r="7" spans="1:22" ht="15.5" x14ac:dyDescent="0.35">
      <c r="A7" s="98" t="s">
        <v>110</v>
      </c>
      <c r="B7" s="21">
        <v>427504466</v>
      </c>
      <c r="C7" s="21">
        <v>470298162</v>
      </c>
      <c r="D7" s="21">
        <v>474033882</v>
      </c>
      <c r="E7" s="21">
        <v>492631974</v>
      </c>
      <c r="F7" s="21">
        <v>501847010</v>
      </c>
      <c r="G7" s="21">
        <v>516317890</v>
      </c>
      <c r="H7" s="21">
        <v>621228664</v>
      </c>
      <c r="I7" s="21">
        <v>632840504</v>
      </c>
      <c r="J7" s="21">
        <v>653805180</v>
      </c>
      <c r="K7" s="21">
        <v>674795570</v>
      </c>
      <c r="L7" s="21">
        <v>806013886</v>
      </c>
      <c r="M7" s="21">
        <v>843239991</v>
      </c>
      <c r="N7" s="21">
        <v>850585591</v>
      </c>
      <c r="O7" s="102">
        <v>934349395</v>
      </c>
      <c r="P7" s="103">
        <v>946550449</v>
      </c>
      <c r="Q7" s="21"/>
      <c r="R7" s="21">
        <f t="shared" si="0"/>
        <v>656402840.93333328</v>
      </c>
      <c r="S7" s="21">
        <f t="shared" si="1"/>
        <v>9846042614</v>
      </c>
      <c r="U7" s="23">
        <f t="shared" si="2"/>
        <v>0</v>
      </c>
      <c r="V7" s="104" t="s">
        <v>16</v>
      </c>
    </row>
    <row r="8" spans="1:22" ht="15.5" x14ac:dyDescent="0.35">
      <c r="A8" s="98" t="s">
        <v>33</v>
      </c>
      <c r="B8" s="21">
        <v>329837036</v>
      </c>
      <c r="C8" s="21">
        <v>408609544</v>
      </c>
      <c r="D8" s="21">
        <v>419976609</v>
      </c>
      <c r="E8" s="21">
        <v>417705497</v>
      </c>
      <c r="F8" s="21">
        <v>421502664</v>
      </c>
      <c r="G8" s="21">
        <v>548622880</v>
      </c>
      <c r="H8" s="21">
        <v>548158890</v>
      </c>
      <c r="I8" s="21">
        <v>627056500</v>
      </c>
      <c r="J8" s="21">
        <v>612844483</v>
      </c>
      <c r="K8" s="21">
        <v>907935980</v>
      </c>
      <c r="L8" s="21">
        <v>981672433</v>
      </c>
      <c r="M8" s="21">
        <v>947472942</v>
      </c>
      <c r="N8" s="21">
        <v>933611930</v>
      </c>
      <c r="O8" s="102">
        <v>900220430</v>
      </c>
      <c r="P8" s="103">
        <v>1149706991</v>
      </c>
      <c r="Q8" s="21"/>
      <c r="R8" s="21">
        <f t="shared" si="0"/>
        <v>676995653.93333328</v>
      </c>
      <c r="S8" s="21">
        <f t="shared" si="1"/>
        <v>10154934809</v>
      </c>
      <c r="U8" s="23">
        <f t="shared" si="2"/>
        <v>0</v>
      </c>
      <c r="V8" s="104" t="s">
        <v>20</v>
      </c>
    </row>
    <row r="9" spans="1:22" ht="15.5" x14ac:dyDescent="0.35">
      <c r="A9" s="98" t="s">
        <v>2</v>
      </c>
      <c r="B9" s="21">
        <v>900970986</v>
      </c>
      <c r="C9" s="21">
        <v>1025069628</v>
      </c>
      <c r="D9" s="21">
        <v>1135419485</v>
      </c>
      <c r="E9" s="21">
        <v>1124080440</v>
      </c>
      <c r="F9" s="21">
        <v>1076412010</v>
      </c>
      <c r="G9" s="21">
        <v>1244692230</v>
      </c>
      <c r="H9" s="21">
        <v>1162696670</v>
      </c>
      <c r="I9" s="21">
        <v>1270434330</v>
      </c>
      <c r="J9" s="21">
        <v>1108726320</v>
      </c>
      <c r="K9" s="21">
        <v>887518160</v>
      </c>
      <c r="L9" s="21">
        <v>876249120</v>
      </c>
      <c r="M9" s="21">
        <v>892535690</v>
      </c>
      <c r="N9" s="21">
        <v>1031543718</v>
      </c>
      <c r="O9" s="102">
        <v>1143463782</v>
      </c>
      <c r="P9" s="103">
        <v>1311374073</v>
      </c>
      <c r="Q9" s="21"/>
      <c r="R9" s="21">
        <f t="shared" si="0"/>
        <v>1079412442.8</v>
      </c>
      <c r="S9" s="21">
        <f t="shared" si="1"/>
        <v>16191186642</v>
      </c>
      <c r="U9" s="23">
        <f t="shared" si="2"/>
        <v>1</v>
      </c>
      <c r="V9" s="104" t="s">
        <v>22</v>
      </c>
    </row>
    <row r="10" spans="1:22" ht="15.5" x14ac:dyDescent="0.35">
      <c r="A10" s="98" t="s">
        <v>59</v>
      </c>
      <c r="B10" s="21">
        <v>297582112</v>
      </c>
      <c r="C10" s="21">
        <v>499757342</v>
      </c>
      <c r="D10" s="21">
        <v>503758502</v>
      </c>
      <c r="E10" s="21">
        <v>562027853</v>
      </c>
      <c r="F10" s="21">
        <v>649293960</v>
      </c>
      <c r="G10" s="21">
        <v>873081395</v>
      </c>
      <c r="H10" s="21">
        <v>890314107</v>
      </c>
      <c r="I10" s="21">
        <v>935219477</v>
      </c>
      <c r="J10" s="21">
        <v>816207421</v>
      </c>
      <c r="K10" s="21">
        <v>725285220</v>
      </c>
      <c r="L10" s="21">
        <v>729096630</v>
      </c>
      <c r="M10" s="21">
        <v>744522120</v>
      </c>
      <c r="N10" s="21">
        <v>778418830</v>
      </c>
      <c r="O10" s="102">
        <v>758272926</v>
      </c>
      <c r="P10" s="103">
        <v>810322032</v>
      </c>
      <c r="Q10" s="21"/>
      <c r="R10" s="21">
        <f t="shared" si="0"/>
        <v>704877328.4666667</v>
      </c>
      <c r="S10" s="21">
        <f t="shared" si="1"/>
        <v>10573159927</v>
      </c>
      <c r="U10" s="23">
        <f t="shared" si="2"/>
        <v>0</v>
      </c>
      <c r="V10" s="104" t="s">
        <v>26</v>
      </c>
    </row>
    <row r="11" spans="1:22" ht="15.5" x14ac:dyDescent="0.35">
      <c r="A11" s="98" t="s">
        <v>5</v>
      </c>
      <c r="B11" s="21">
        <v>623036370</v>
      </c>
      <c r="C11" s="21">
        <v>775298580</v>
      </c>
      <c r="D11" s="21">
        <v>667738040</v>
      </c>
      <c r="E11" s="21">
        <v>785415480</v>
      </c>
      <c r="F11" s="21">
        <v>857158150</v>
      </c>
      <c r="G11" s="21">
        <v>989553518</v>
      </c>
      <c r="H11" s="21">
        <v>919057318</v>
      </c>
      <c r="I11" s="21">
        <v>934089667</v>
      </c>
      <c r="J11" s="21">
        <v>631962587</v>
      </c>
      <c r="K11" s="21">
        <v>422762599</v>
      </c>
      <c r="L11" s="21">
        <v>455927948</v>
      </c>
      <c r="M11" s="21">
        <v>480943415</v>
      </c>
      <c r="N11" s="21">
        <v>771569105</v>
      </c>
      <c r="O11" s="102">
        <v>766027380</v>
      </c>
      <c r="P11" s="103">
        <v>672702917</v>
      </c>
      <c r="Q11" s="21"/>
      <c r="R11" s="21">
        <f t="shared" si="0"/>
        <v>716882871.60000002</v>
      </c>
      <c r="S11" s="21">
        <f t="shared" si="1"/>
        <v>10753243074</v>
      </c>
      <c r="U11" s="23">
        <f t="shared" si="2"/>
        <v>0</v>
      </c>
      <c r="V11" s="104" t="s">
        <v>35</v>
      </c>
    </row>
    <row r="12" spans="1:22" ht="15.5" x14ac:dyDescent="0.35">
      <c r="A12" s="98" t="s">
        <v>6</v>
      </c>
      <c r="B12" s="21">
        <v>557398210</v>
      </c>
      <c r="C12" s="21">
        <v>638228970</v>
      </c>
      <c r="D12" s="21">
        <v>792313260</v>
      </c>
      <c r="E12" s="21">
        <v>927717371</v>
      </c>
      <c r="F12" s="21">
        <v>929866860</v>
      </c>
      <c r="G12" s="21">
        <v>914103350</v>
      </c>
      <c r="H12" s="21">
        <v>946034410</v>
      </c>
      <c r="I12" s="21">
        <v>922042190</v>
      </c>
      <c r="J12" s="21">
        <v>964210370</v>
      </c>
      <c r="K12" s="21">
        <v>955961360</v>
      </c>
      <c r="L12" s="21">
        <v>955014500</v>
      </c>
      <c r="M12" s="21">
        <v>1022873060</v>
      </c>
      <c r="N12" s="21">
        <v>1035394545</v>
      </c>
      <c r="O12" s="102">
        <v>1023620554</v>
      </c>
      <c r="P12" s="103">
        <v>1653529649</v>
      </c>
      <c r="Q12" s="21"/>
      <c r="R12" s="21">
        <f t="shared" si="0"/>
        <v>949220577.26666665</v>
      </c>
      <c r="S12" s="21">
        <f t="shared" si="1"/>
        <v>14238308659</v>
      </c>
      <c r="U12" s="23">
        <f t="shared" si="2"/>
        <v>0</v>
      </c>
      <c r="V12" s="104" t="s">
        <v>38</v>
      </c>
    </row>
    <row r="13" spans="1:22" ht="15.5" x14ac:dyDescent="0.35">
      <c r="A13" s="98" t="s">
        <v>53</v>
      </c>
      <c r="B13" s="21">
        <v>786871589</v>
      </c>
      <c r="C13" s="21">
        <v>949512753</v>
      </c>
      <c r="D13" s="21">
        <v>911215402</v>
      </c>
      <c r="E13" s="21">
        <v>892054121</v>
      </c>
      <c r="F13" s="21">
        <v>807752559</v>
      </c>
      <c r="G13" s="21">
        <v>910944710</v>
      </c>
      <c r="H13" s="21">
        <v>995873119</v>
      </c>
      <c r="I13" s="21">
        <v>1031374357</v>
      </c>
      <c r="J13" s="21">
        <v>1120828713</v>
      </c>
      <c r="K13" s="21">
        <v>744853987</v>
      </c>
      <c r="L13" s="21">
        <v>736145196</v>
      </c>
      <c r="M13" s="21">
        <v>749786417</v>
      </c>
      <c r="N13" s="21">
        <v>685952481</v>
      </c>
      <c r="O13" s="102">
        <v>551021753</v>
      </c>
      <c r="P13" s="103">
        <v>481027818</v>
      </c>
      <c r="Q13" s="21"/>
      <c r="R13" s="21">
        <f t="shared" si="0"/>
        <v>823680998.33333337</v>
      </c>
      <c r="S13" s="21">
        <f t="shared" si="1"/>
        <v>12355214975</v>
      </c>
      <c r="U13" s="23">
        <f t="shared" si="2"/>
        <v>0</v>
      </c>
      <c r="V13" s="104" t="s">
        <v>41</v>
      </c>
    </row>
    <row r="14" spans="1:22" ht="15.5" x14ac:dyDescent="0.35">
      <c r="A14" s="98" t="s">
        <v>7</v>
      </c>
      <c r="B14" s="21">
        <v>669111000</v>
      </c>
      <c r="C14" s="21">
        <v>693461940</v>
      </c>
      <c r="D14" s="21">
        <v>674922080</v>
      </c>
      <c r="E14" s="21">
        <v>697672060</v>
      </c>
      <c r="F14" s="21">
        <v>786085953</v>
      </c>
      <c r="G14" s="21">
        <v>793224866</v>
      </c>
      <c r="H14" s="21">
        <v>783850883</v>
      </c>
      <c r="I14" s="21">
        <v>783817431</v>
      </c>
      <c r="J14" s="21">
        <v>823785865</v>
      </c>
      <c r="K14" s="21">
        <v>899170421</v>
      </c>
      <c r="L14" s="21">
        <v>981148713</v>
      </c>
      <c r="M14" s="21">
        <v>1052036423</v>
      </c>
      <c r="N14" s="21">
        <v>1134743662</v>
      </c>
      <c r="O14" s="102">
        <v>1242955512</v>
      </c>
      <c r="P14" s="103">
        <v>1971422577</v>
      </c>
      <c r="Q14" s="21"/>
      <c r="R14" s="21">
        <f t="shared" si="0"/>
        <v>932493959.06666672</v>
      </c>
      <c r="S14" s="21">
        <f t="shared" si="1"/>
        <v>13987409386</v>
      </c>
      <c r="U14" s="23">
        <f t="shared" si="2"/>
        <v>0</v>
      </c>
      <c r="V14" s="104" t="s">
        <v>47</v>
      </c>
    </row>
    <row r="15" spans="1:22" ht="15.5" x14ac:dyDescent="0.35">
      <c r="A15" s="98" t="s">
        <v>9</v>
      </c>
      <c r="B15" s="21">
        <v>1973338520</v>
      </c>
      <c r="C15" s="21">
        <v>2356323580</v>
      </c>
      <c r="D15" s="21">
        <v>2164635510</v>
      </c>
      <c r="E15" s="21">
        <v>2366195070</v>
      </c>
      <c r="F15" s="21">
        <v>2282525450</v>
      </c>
      <c r="G15" s="21">
        <v>2711453460</v>
      </c>
      <c r="H15" s="21">
        <v>2618190090</v>
      </c>
      <c r="I15" s="21">
        <v>2404296810</v>
      </c>
      <c r="J15" s="21">
        <v>1662725720</v>
      </c>
      <c r="K15" s="21">
        <v>1004303710</v>
      </c>
      <c r="L15" s="21">
        <v>1002256620</v>
      </c>
      <c r="M15" s="21">
        <v>1091808850</v>
      </c>
      <c r="N15" s="21">
        <v>1433077013</v>
      </c>
      <c r="O15" s="102">
        <v>1609435199</v>
      </c>
      <c r="P15" s="103">
        <v>1647715801</v>
      </c>
      <c r="Q15" s="21"/>
      <c r="R15" s="21">
        <f t="shared" si="0"/>
        <v>1888552093.5333333</v>
      </c>
      <c r="S15" s="21">
        <f t="shared" si="1"/>
        <v>28328281403</v>
      </c>
      <c r="U15" s="23">
        <f t="shared" si="2"/>
        <v>1</v>
      </c>
      <c r="V15" s="104" t="s">
        <v>52</v>
      </c>
    </row>
    <row r="16" spans="1:22" ht="15.5" x14ac:dyDescent="0.35">
      <c r="A16" s="98" t="s">
        <v>19</v>
      </c>
      <c r="B16" s="21">
        <v>370578480</v>
      </c>
      <c r="C16" s="21">
        <v>458730480</v>
      </c>
      <c r="D16" s="21">
        <v>512895500</v>
      </c>
      <c r="E16" s="21">
        <v>536013840</v>
      </c>
      <c r="F16" s="21">
        <v>557954530</v>
      </c>
      <c r="G16" s="21">
        <v>555535078</v>
      </c>
      <c r="H16" s="21">
        <v>580853920</v>
      </c>
      <c r="I16" s="21">
        <v>612852740</v>
      </c>
      <c r="J16" s="21">
        <v>621290600</v>
      </c>
      <c r="K16" s="21">
        <v>1119759060</v>
      </c>
      <c r="L16" s="21">
        <v>1675591658</v>
      </c>
      <c r="M16" s="21">
        <v>1510846214</v>
      </c>
      <c r="N16" s="21">
        <v>1427240015</v>
      </c>
      <c r="O16" s="102">
        <v>1408018690</v>
      </c>
      <c r="P16" s="103">
        <v>1385075510</v>
      </c>
      <c r="Q16" s="21"/>
      <c r="R16" s="21">
        <f t="shared" si="0"/>
        <v>888882421</v>
      </c>
      <c r="S16" s="21">
        <f t="shared" si="1"/>
        <v>13333236315</v>
      </c>
      <c r="U16" s="23">
        <f t="shared" si="2"/>
        <v>0</v>
      </c>
      <c r="V16" s="105" t="s">
        <v>63</v>
      </c>
    </row>
    <row r="17" spans="1:22" ht="15.5" x14ac:dyDescent="0.35">
      <c r="A17" s="117" t="s">
        <v>57</v>
      </c>
      <c r="B17" s="118">
        <v>818662789</v>
      </c>
      <c r="C17" s="118">
        <v>929692723</v>
      </c>
      <c r="D17" s="118">
        <v>1015473280</v>
      </c>
      <c r="E17" s="118">
        <v>993611820</v>
      </c>
      <c r="F17" s="118">
        <v>938011410</v>
      </c>
      <c r="G17" s="118">
        <v>939939540</v>
      </c>
      <c r="H17" s="118">
        <v>874572210</v>
      </c>
      <c r="I17" s="118">
        <v>1039558010</v>
      </c>
      <c r="J17" s="118">
        <v>1016592750</v>
      </c>
      <c r="K17" s="118">
        <v>1040458870</v>
      </c>
      <c r="L17" s="118">
        <v>1042885100</v>
      </c>
      <c r="M17" s="118">
        <v>1051961900</v>
      </c>
      <c r="N17" s="118">
        <v>1089641819</v>
      </c>
      <c r="O17" s="119"/>
      <c r="P17" s="103">
        <v>1207210246</v>
      </c>
      <c r="Q17" s="21"/>
      <c r="R17" s="21">
        <f t="shared" si="0"/>
        <v>999876604.78571427</v>
      </c>
      <c r="S17" s="21">
        <f t="shared" si="1"/>
        <v>13998272467</v>
      </c>
      <c r="U17" s="23">
        <f t="shared" si="2"/>
        <v>0</v>
      </c>
      <c r="V17" s="105" t="s">
        <v>66</v>
      </c>
    </row>
    <row r="18" spans="1:22" ht="15.5" x14ac:dyDescent="0.35">
      <c r="A18" s="98" t="s">
        <v>10</v>
      </c>
      <c r="B18" s="21">
        <v>2232724912</v>
      </c>
      <c r="C18" s="21">
        <v>2642668500</v>
      </c>
      <c r="D18" s="21">
        <v>2437871380</v>
      </c>
      <c r="E18" s="21">
        <v>2534178760</v>
      </c>
      <c r="F18" s="21">
        <v>2242146350</v>
      </c>
      <c r="G18" s="21">
        <v>2321537840</v>
      </c>
      <c r="H18" s="21">
        <v>2248039300</v>
      </c>
      <c r="I18" s="21">
        <v>2754085240</v>
      </c>
      <c r="J18" s="21">
        <v>2342139640</v>
      </c>
      <c r="K18" s="21">
        <v>1587757910</v>
      </c>
      <c r="L18" s="21">
        <v>1589328660</v>
      </c>
      <c r="M18" s="21">
        <v>1664796250</v>
      </c>
      <c r="N18" s="21">
        <v>1941935450</v>
      </c>
      <c r="O18" s="102">
        <v>2531974282</v>
      </c>
      <c r="P18" s="103">
        <v>2647054910</v>
      </c>
      <c r="Q18" s="21"/>
      <c r="R18" s="21">
        <f t="shared" si="0"/>
        <v>2247882625.5999999</v>
      </c>
      <c r="S18" s="21">
        <f t="shared" si="1"/>
        <v>33718239384</v>
      </c>
      <c r="U18" s="23">
        <f t="shared" si="2"/>
        <v>0</v>
      </c>
      <c r="V18" s="104" t="s">
        <v>68</v>
      </c>
    </row>
    <row r="19" spans="1:22" ht="15.5" x14ac:dyDescent="0.35">
      <c r="A19" s="98" t="s">
        <v>11</v>
      </c>
      <c r="B19" s="21">
        <v>393297820</v>
      </c>
      <c r="C19" s="21">
        <v>638962530</v>
      </c>
      <c r="D19" s="21">
        <v>655161660</v>
      </c>
      <c r="E19" s="21">
        <v>712304310</v>
      </c>
      <c r="F19" s="21">
        <v>745688829</v>
      </c>
      <c r="G19" s="21">
        <v>767970415</v>
      </c>
      <c r="H19" s="21">
        <v>790849371</v>
      </c>
      <c r="I19" s="21">
        <v>844473026</v>
      </c>
      <c r="J19" s="21">
        <v>824720746</v>
      </c>
      <c r="K19" s="21">
        <v>768295250</v>
      </c>
      <c r="L19" s="21">
        <v>927897176</v>
      </c>
      <c r="M19" s="21">
        <v>919198006</v>
      </c>
      <c r="N19" s="21">
        <v>1020755048</v>
      </c>
      <c r="O19" s="102">
        <v>1007060081</v>
      </c>
      <c r="P19" s="103">
        <v>991200282</v>
      </c>
      <c r="Q19" s="21"/>
      <c r="R19" s="21">
        <f t="shared" si="0"/>
        <v>800522303.33333337</v>
      </c>
      <c r="S19" s="21">
        <f t="shared" si="1"/>
        <v>12007834550</v>
      </c>
      <c r="U19" s="23">
        <f t="shared" si="2"/>
        <v>0</v>
      </c>
      <c r="V19" s="104" t="s">
        <v>69</v>
      </c>
    </row>
    <row r="20" spans="1:22" ht="15.5" x14ac:dyDescent="0.35">
      <c r="A20" s="98" t="s">
        <v>12</v>
      </c>
      <c r="B20" s="21">
        <v>366614700</v>
      </c>
      <c r="C20" s="21">
        <v>395428820</v>
      </c>
      <c r="D20" s="21">
        <v>378859140</v>
      </c>
      <c r="E20" s="21">
        <v>444150870</v>
      </c>
      <c r="F20" s="21">
        <v>438439660</v>
      </c>
      <c r="G20" s="21">
        <v>499978760</v>
      </c>
      <c r="H20" s="21">
        <v>542969770</v>
      </c>
      <c r="I20" s="21">
        <v>742216710</v>
      </c>
      <c r="J20" s="21">
        <v>1019932280</v>
      </c>
      <c r="K20" s="21">
        <v>997710650</v>
      </c>
      <c r="L20" s="21">
        <v>1563448800</v>
      </c>
      <c r="M20" s="21">
        <v>2055896360</v>
      </c>
      <c r="N20" s="21">
        <v>2617236607</v>
      </c>
      <c r="O20" s="102">
        <v>3417603577</v>
      </c>
      <c r="P20" s="103">
        <v>3535428197</v>
      </c>
      <c r="Q20" s="21"/>
      <c r="R20" s="21">
        <f t="shared" si="0"/>
        <v>1267727660.0666666</v>
      </c>
      <c r="S20" s="21">
        <f t="shared" si="1"/>
        <v>19015914901</v>
      </c>
      <c r="U20" s="23">
        <f t="shared" si="2"/>
        <v>0</v>
      </c>
      <c r="V20" s="106" t="s">
        <v>26</v>
      </c>
    </row>
    <row r="21" spans="1:22" ht="15.5" x14ac:dyDescent="0.35">
      <c r="A21" s="98" t="s">
        <v>14</v>
      </c>
      <c r="B21" s="21">
        <v>1058482460</v>
      </c>
      <c r="C21" s="21">
        <v>1335864420</v>
      </c>
      <c r="D21" s="21">
        <v>1186239750</v>
      </c>
      <c r="E21" s="21">
        <v>1274108660</v>
      </c>
      <c r="F21" s="21">
        <v>1287224450</v>
      </c>
      <c r="G21" s="21">
        <v>1474384130</v>
      </c>
      <c r="H21" s="21">
        <v>1419069200</v>
      </c>
      <c r="I21" s="21">
        <v>1489746710</v>
      </c>
      <c r="J21" s="21">
        <v>1348132830</v>
      </c>
      <c r="K21" s="21">
        <v>1165063880</v>
      </c>
      <c r="L21" s="21">
        <v>1273657800</v>
      </c>
      <c r="M21" s="21">
        <v>1263512450</v>
      </c>
      <c r="N21" s="21">
        <v>1376130580</v>
      </c>
      <c r="O21" s="102">
        <v>1299120900</v>
      </c>
      <c r="P21" s="103">
        <v>968912505</v>
      </c>
      <c r="Q21" s="21"/>
      <c r="R21" s="21">
        <f t="shared" si="0"/>
        <v>1281310048.3333333</v>
      </c>
      <c r="S21" s="21">
        <f t="shared" si="1"/>
        <v>19219650725</v>
      </c>
      <c r="U21" s="23">
        <f t="shared" si="2"/>
        <v>1</v>
      </c>
      <c r="V21" s="106" t="s">
        <v>28</v>
      </c>
    </row>
    <row r="22" spans="1:22" ht="15.5" x14ac:dyDescent="0.35">
      <c r="A22" s="98" t="s">
        <v>15</v>
      </c>
      <c r="B22" s="21">
        <v>381873770</v>
      </c>
      <c r="C22" s="21">
        <v>636744730</v>
      </c>
      <c r="D22" s="21">
        <v>802062830</v>
      </c>
      <c r="E22" s="21">
        <v>816959500</v>
      </c>
      <c r="F22" s="21">
        <v>805238480</v>
      </c>
      <c r="G22" s="21">
        <v>805306220</v>
      </c>
      <c r="H22" s="21">
        <v>773051450</v>
      </c>
      <c r="I22" s="21">
        <v>822037420</v>
      </c>
      <c r="J22" s="21">
        <v>750290730</v>
      </c>
      <c r="K22" s="21">
        <v>713501930</v>
      </c>
      <c r="L22" s="21">
        <v>702252300</v>
      </c>
      <c r="M22" s="21">
        <v>747551590</v>
      </c>
      <c r="N22" s="21">
        <v>752864312</v>
      </c>
      <c r="O22" s="102">
        <v>738611052</v>
      </c>
      <c r="P22" s="103">
        <v>779776910</v>
      </c>
      <c r="Q22" s="21"/>
      <c r="R22" s="21">
        <f t="shared" ref="R22:R53" si="3">AVERAGE(A22:P22)</f>
        <v>735208214.93333328</v>
      </c>
      <c r="S22" s="21">
        <f t="shared" ref="S22:S53" si="4">SUM(B22:P22)</f>
        <v>11028123224</v>
      </c>
      <c r="U22" s="23">
        <f t="shared" si="2"/>
        <v>0</v>
      </c>
      <c r="V22" s="106" t="s">
        <v>30</v>
      </c>
    </row>
    <row r="23" spans="1:22" ht="15.5" x14ac:dyDescent="0.35">
      <c r="A23" s="98" t="s">
        <v>16</v>
      </c>
      <c r="B23" s="21">
        <v>9045220709</v>
      </c>
      <c r="C23" s="21">
        <v>11204335102</v>
      </c>
      <c r="D23" s="21">
        <v>10985085322</v>
      </c>
      <c r="E23" s="21">
        <v>11328158412</v>
      </c>
      <c r="F23" s="21">
        <v>11943735770</v>
      </c>
      <c r="G23" s="21">
        <v>13347894766</v>
      </c>
      <c r="H23" s="21">
        <v>15293231394</v>
      </c>
      <c r="I23" s="21">
        <v>16360016587</v>
      </c>
      <c r="J23" s="21">
        <v>15520634743</v>
      </c>
      <c r="K23" s="21">
        <v>14181945101</v>
      </c>
      <c r="L23" s="21">
        <v>14620998996</v>
      </c>
      <c r="M23" s="21">
        <v>13657911921</v>
      </c>
      <c r="N23" s="21">
        <v>17910205121</v>
      </c>
      <c r="O23" s="102">
        <v>18836680220</v>
      </c>
      <c r="P23" s="103">
        <v>18799370447</v>
      </c>
      <c r="Q23" s="21"/>
      <c r="R23" s="21">
        <f t="shared" si="3"/>
        <v>14202361640.733334</v>
      </c>
      <c r="S23" s="21">
        <f t="shared" si="4"/>
        <v>213035424611</v>
      </c>
      <c r="U23" s="23">
        <f t="shared" si="2"/>
        <v>1</v>
      </c>
      <c r="V23" s="106" t="s">
        <v>35</v>
      </c>
    </row>
    <row r="24" spans="1:22" ht="15.5" x14ac:dyDescent="0.35">
      <c r="A24" s="98" t="s">
        <v>34</v>
      </c>
      <c r="B24" s="21">
        <v>963187839</v>
      </c>
      <c r="C24" s="21">
        <v>408609544</v>
      </c>
      <c r="D24" s="21">
        <v>419976609</v>
      </c>
      <c r="E24" s="21">
        <v>417705497</v>
      </c>
      <c r="F24" s="21">
        <v>1062900805</v>
      </c>
      <c r="G24" s="21">
        <v>1104374385</v>
      </c>
      <c r="H24" s="21">
        <v>1113821431</v>
      </c>
      <c r="I24" s="21">
        <v>1091541799</v>
      </c>
      <c r="J24" s="21">
        <v>1112489435</v>
      </c>
      <c r="K24" s="21">
        <v>1190078200</v>
      </c>
      <c r="L24" s="21">
        <v>1225091497</v>
      </c>
      <c r="M24" s="21">
        <v>1278693116</v>
      </c>
      <c r="N24" s="21">
        <v>1475307361</v>
      </c>
      <c r="O24" s="102">
        <v>1564372299</v>
      </c>
      <c r="P24" s="103">
        <v>1652560223</v>
      </c>
      <c r="Q24" s="21"/>
      <c r="R24" s="21">
        <f t="shared" si="3"/>
        <v>1072047336</v>
      </c>
      <c r="S24" s="21">
        <f t="shared" si="4"/>
        <v>16080710040</v>
      </c>
      <c r="U24" s="23">
        <f t="shared" si="2"/>
        <v>0</v>
      </c>
      <c r="V24" s="106" t="s">
        <v>36</v>
      </c>
    </row>
    <row r="25" spans="1:22" ht="15.5" x14ac:dyDescent="0.35">
      <c r="A25" s="98" t="s">
        <v>18</v>
      </c>
      <c r="B25" s="21">
        <v>366097637</v>
      </c>
      <c r="C25" s="21">
        <v>495019996</v>
      </c>
      <c r="D25" s="21">
        <v>690795809</v>
      </c>
      <c r="E25" s="21">
        <v>754330670</v>
      </c>
      <c r="F25" s="21">
        <v>745917296</v>
      </c>
      <c r="G25" s="21">
        <v>787423261</v>
      </c>
      <c r="H25" s="21">
        <v>787398744</v>
      </c>
      <c r="I25" s="21">
        <v>853645710</v>
      </c>
      <c r="J25" s="21">
        <v>987929130</v>
      </c>
      <c r="K25" s="21">
        <v>952517800</v>
      </c>
      <c r="L25" s="21">
        <v>1047695280</v>
      </c>
      <c r="M25" s="21">
        <v>1000985410</v>
      </c>
      <c r="N25" s="21">
        <v>1039673871</v>
      </c>
      <c r="O25" s="102">
        <v>1488462493</v>
      </c>
      <c r="P25" s="103">
        <v>1563024493</v>
      </c>
      <c r="Q25" s="21"/>
      <c r="R25" s="21">
        <f t="shared" si="3"/>
        <v>904061173.33333337</v>
      </c>
      <c r="S25" s="21">
        <f t="shared" si="4"/>
        <v>13560917600</v>
      </c>
      <c r="U25" s="23">
        <f t="shared" si="2"/>
        <v>0</v>
      </c>
      <c r="V25" s="106" t="s">
        <v>37</v>
      </c>
    </row>
    <row r="26" spans="1:22" ht="15.5" x14ac:dyDescent="0.35">
      <c r="A26" s="98" t="s">
        <v>20</v>
      </c>
      <c r="B26" s="21">
        <v>4691251598</v>
      </c>
      <c r="C26" s="21">
        <v>6051556833</v>
      </c>
      <c r="D26" s="21">
        <v>4997645786</v>
      </c>
      <c r="E26" s="21">
        <v>5726641678</v>
      </c>
      <c r="F26" s="21">
        <v>6244181854</v>
      </c>
      <c r="G26" s="21">
        <v>7247154282</v>
      </c>
      <c r="H26" s="21">
        <v>6743698532</v>
      </c>
      <c r="I26" s="21">
        <v>6817124417</v>
      </c>
      <c r="J26" s="21">
        <v>4697682132</v>
      </c>
      <c r="K26" s="21">
        <v>3395908054</v>
      </c>
      <c r="L26" s="21">
        <v>3757045875</v>
      </c>
      <c r="M26" s="21">
        <v>3931885655</v>
      </c>
      <c r="N26" s="21">
        <v>4766311933</v>
      </c>
      <c r="O26" s="102">
        <v>4661042737</v>
      </c>
      <c r="P26" s="103">
        <v>4249082297</v>
      </c>
      <c r="Q26" s="21"/>
      <c r="R26" s="21">
        <f t="shared" si="3"/>
        <v>5198547577.5333338</v>
      </c>
      <c r="S26" s="21">
        <f t="shared" si="4"/>
        <v>77978213663</v>
      </c>
      <c r="U26" s="23">
        <f t="shared" si="2"/>
        <v>1</v>
      </c>
      <c r="V26" s="106" t="s">
        <v>38</v>
      </c>
    </row>
    <row r="27" spans="1:22" ht="15.5" x14ac:dyDescent="0.35">
      <c r="A27" s="98" t="s">
        <v>3</v>
      </c>
      <c r="B27" s="21">
        <v>723824387</v>
      </c>
      <c r="C27" s="21">
        <v>781362471</v>
      </c>
      <c r="D27" s="21">
        <v>855139851</v>
      </c>
      <c r="E27" s="21">
        <v>871471949</v>
      </c>
      <c r="F27" s="21">
        <v>890295505</v>
      </c>
      <c r="G27" s="21">
        <v>899857989</v>
      </c>
      <c r="H27" s="101">
        <v>908958763</v>
      </c>
      <c r="I27" s="21">
        <v>985327882</v>
      </c>
      <c r="J27" s="21">
        <v>1029608917</v>
      </c>
      <c r="K27" s="21">
        <v>1074701413</v>
      </c>
      <c r="L27" s="21">
        <v>1191402216</v>
      </c>
      <c r="M27" s="21">
        <v>1818369231</v>
      </c>
      <c r="N27" s="21">
        <v>1890863913</v>
      </c>
      <c r="O27" s="102">
        <v>1825748262</v>
      </c>
      <c r="P27" s="103">
        <v>1933796366</v>
      </c>
      <c r="Q27" s="21"/>
      <c r="R27" s="21">
        <f t="shared" si="3"/>
        <v>1178715274.3333333</v>
      </c>
      <c r="S27" s="21">
        <f t="shared" si="4"/>
        <v>17680729115</v>
      </c>
      <c r="U27" s="23">
        <f t="shared" si="2"/>
        <v>0</v>
      </c>
      <c r="V27" s="106" t="s">
        <v>39</v>
      </c>
    </row>
    <row r="28" spans="1:22" ht="15.5" x14ac:dyDescent="0.35">
      <c r="A28" s="98" t="s">
        <v>21</v>
      </c>
      <c r="B28" s="21">
        <v>833338870</v>
      </c>
      <c r="C28" s="21">
        <v>1049123700</v>
      </c>
      <c r="D28" s="21">
        <v>984268410</v>
      </c>
      <c r="E28" s="21">
        <v>1143588920</v>
      </c>
      <c r="F28" s="21">
        <v>1171639582</v>
      </c>
      <c r="G28" s="21">
        <v>1287973106</v>
      </c>
      <c r="H28" s="21">
        <v>1229014112</v>
      </c>
      <c r="I28" s="21">
        <v>1245940698</v>
      </c>
      <c r="J28" s="21">
        <v>896147330</v>
      </c>
      <c r="K28" s="21">
        <v>763346619</v>
      </c>
      <c r="L28" s="21">
        <v>860792942</v>
      </c>
      <c r="M28" s="21">
        <v>1029536452</v>
      </c>
      <c r="N28" s="21">
        <v>1062342549</v>
      </c>
      <c r="O28" s="102">
        <v>1139614447</v>
      </c>
      <c r="P28" s="103">
        <v>1094449291</v>
      </c>
      <c r="Q28" s="21"/>
      <c r="R28" s="21">
        <f t="shared" si="3"/>
        <v>1052741135.2</v>
      </c>
      <c r="S28" s="21">
        <f t="shared" si="4"/>
        <v>15791117028</v>
      </c>
      <c r="U28" s="23">
        <f t="shared" si="2"/>
        <v>0</v>
      </c>
      <c r="V28" s="106" t="s">
        <v>40</v>
      </c>
    </row>
    <row r="29" spans="1:22" ht="15.5" x14ac:dyDescent="0.35">
      <c r="A29" s="98" t="s">
        <v>22</v>
      </c>
      <c r="B29" s="21">
        <v>926171620</v>
      </c>
      <c r="C29" s="21">
        <v>1257822580</v>
      </c>
      <c r="D29" s="21">
        <v>1232898750</v>
      </c>
      <c r="E29" s="21">
        <v>1382744030</v>
      </c>
      <c r="F29" s="21">
        <v>1701544089</v>
      </c>
      <c r="G29" s="21">
        <v>3400127117</v>
      </c>
      <c r="H29" s="21">
        <v>3280255274</v>
      </c>
      <c r="I29" s="21">
        <v>3920249911</v>
      </c>
      <c r="J29" s="21">
        <v>3015463013</v>
      </c>
      <c r="K29" s="21">
        <v>2918296069</v>
      </c>
      <c r="L29" s="21">
        <v>2963836504</v>
      </c>
      <c r="M29" s="21">
        <v>3649454635</v>
      </c>
      <c r="N29" s="21">
        <v>4898621524</v>
      </c>
      <c r="O29" s="102">
        <v>4899719498</v>
      </c>
      <c r="P29" s="103">
        <v>4653613043</v>
      </c>
      <c r="Q29" s="21"/>
      <c r="R29" s="21">
        <f t="shared" si="3"/>
        <v>2940054510.4666667</v>
      </c>
      <c r="S29" s="21">
        <f t="shared" si="4"/>
        <v>44100817657</v>
      </c>
      <c r="U29" s="23">
        <f t="shared" si="2"/>
        <v>1</v>
      </c>
      <c r="V29" s="106" t="s">
        <v>41</v>
      </c>
    </row>
    <row r="30" spans="1:22" ht="15.5" x14ac:dyDescent="0.35">
      <c r="A30" s="98" t="s">
        <v>25</v>
      </c>
      <c r="B30" s="21">
        <v>3241471912</v>
      </c>
      <c r="C30" s="21">
        <v>4098727577</v>
      </c>
      <c r="D30" s="21">
        <v>3680959954</v>
      </c>
      <c r="E30" s="21">
        <v>4048313566</v>
      </c>
      <c r="F30" s="21">
        <v>3961391487</v>
      </c>
      <c r="G30" s="21">
        <v>4688871425</v>
      </c>
      <c r="H30" s="21">
        <v>4410942265</v>
      </c>
      <c r="I30" s="21">
        <v>4451987617</v>
      </c>
      <c r="J30" s="21">
        <v>3431260667</v>
      </c>
      <c r="K30" s="21">
        <v>2535159725</v>
      </c>
      <c r="L30" s="21">
        <v>2747559659</v>
      </c>
      <c r="M30" s="21">
        <v>2905611158</v>
      </c>
      <c r="N30" s="21">
        <v>3131864235</v>
      </c>
      <c r="O30" s="102">
        <v>3298901811</v>
      </c>
      <c r="P30" s="103">
        <v>3009119198</v>
      </c>
      <c r="Q30" s="21"/>
      <c r="R30" s="21">
        <f t="shared" si="3"/>
        <v>3576142817.0666666</v>
      </c>
      <c r="S30" s="21">
        <f t="shared" si="4"/>
        <v>53642142256</v>
      </c>
      <c r="U30" s="23">
        <f t="shared" si="2"/>
        <v>0</v>
      </c>
      <c r="V30" s="106" t="s">
        <v>42</v>
      </c>
    </row>
    <row r="31" spans="1:22" ht="15.5" x14ac:dyDescent="0.35">
      <c r="A31" s="98" t="s">
        <v>26</v>
      </c>
      <c r="B31" s="21">
        <v>2190729689</v>
      </c>
      <c r="C31" s="21">
        <v>2496447163</v>
      </c>
      <c r="D31" s="21">
        <v>2553383089</v>
      </c>
      <c r="E31" s="21">
        <v>2680167213</v>
      </c>
      <c r="F31" s="21">
        <v>3056379159</v>
      </c>
      <c r="G31" s="21">
        <v>4077337936</v>
      </c>
      <c r="H31" s="21">
        <v>3768867333</v>
      </c>
      <c r="I31" s="21">
        <v>4576391383</v>
      </c>
      <c r="J31" s="21">
        <v>3848867848</v>
      </c>
      <c r="K31" s="21">
        <v>3363288216</v>
      </c>
      <c r="L31" s="21">
        <v>3640115349</v>
      </c>
      <c r="M31" s="21">
        <v>5010061371</v>
      </c>
      <c r="N31" s="21">
        <v>6114905783</v>
      </c>
      <c r="O31" s="102">
        <v>6861995205</v>
      </c>
      <c r="P31" s="103">
        <v>6893234083</v>
      </c>
      <c r="Q31" s="21"/>
      <c r="R31" s="21">
        <f t="shared" si="3"/>
        <v>4075478054.6666665</v>
      </c>
      <c r="S31" s="21">
        <f t="shared" si="4"/>
        <v>61132170820</v>
      </c>
      <c r="U31" s="23">
        <f t="shared" si="2"/>
        <v>1</v>
      </c>
      <c r="V31" s="106" t="s">
        <v>45</v>
      </c>
    </row>
    <row r="32" spans="1:22" ht="15.5" x14ac:dyDescent="0.35">
      <c r="A32" s="98" t="s">
        <v>13</v>
      </c>
      <c r="B32" s="21">
        <v>564687682</v>
      </c>
      <c r="C32" s="21">
        <v>695542930</v>
      </c>
      <c r="D32" s="21">
        <v>890792475</v>
      </c>
      <c r="E32" s="21">
        <v>873256706</v>
      </c>
      <c r="F32" s="21">
        <v>997366002</v>
      </c>
      <c r="G32" s="21">
        <v>1035915307</v>
      </c>
      <c r="H32" s="101">
        <v>1383829267</v>
      </c>
      <c r="I32" s="21">
        <v>1426152556</v>
      </c>
      <c r="J32" s="21">
        <v>1495258752</v>
      </c>
      <c r="K32" s="21">
        <v>1600728123</v>
      </c>
      <c r="L32" s="21">
        <v>1651671636</v>
      </c>
      <c r="M32" s="21">
        <v>1628531651</v>
      </c>
      <c r="N32" s="21">
        <v>1671783665</v>
      </c>
      <c r="O32" s="102">
        <v>1851197600</v>
      </c>
      <c r="P32" s="103">
        <v>1899661853</v>
      </c>
      <c r="Q32" s="21"/>
      <c r="R32" s="21">
        <f t="shared" si="3"/>
        <v>1311091747</v>
      </c>
      <c r="S32" s="21">
        <f t="shared" si="4"/>
        <v>19666376205</v>
      </c>
      <c r="U32" s="23">
        <f t="shared" si="2"/>
        <v>0</v>
      </c>
      <c r="V32" s="106" t="s">
        <v>47</v>
      </c>
    </row>
    <row r="33" spans="1:22" ht="15.5" x14ac:dyDescent="0.35">
      <c r="A33" s="98" t="s">
        <v>28</v>
      </c>
      <c r="B33" s="21">
        <v>794669840</v>
      </c>
      <c r="C33" s="21">
        <v>995611850</v>
      </c>
      <c r="D33" s="21">
        <v>937106650</v>
      </c>
      <c r="E33" s="21">
        <v>1162988320</v>
      </c>
      <c r="F33" s="21">
        <v>1190540240</v>
      </c>
      <c r="G33" s="21">
        <v>1360685980</v>
      </c>
      <c r="H33" s="21">
        <v>1494958080</v>
      </c>
      <c r="I33" s="21">
        <v>2341417920</v>
      </c>
      <c r="J33" s="21">
        <v>2163105910</v>
      </c>
      <c r="K33" s="21">
        <v>1757807130</v>
      </c>
      <c r="L33" s="21">
        <v>1670007770</v>
      </c>
      <c r="M33" s="21">
        <v>1933639640</v>
      </c>
      <c r="N33" s="21">
        <v>2287163204</v>
      </c>
      <c r="O33" s="102">
        <v>2383411679</v>
      </c>
      <c r="P33" s="103">
        <v>2189348979</v>
      </c>
      <c r="Q33" s="21"/>
      <c r="R33" s="21">
        <f t="shared" si="3"/>
        <v>1644164212.8</v>
      </c>
      <c r="S33" s="21">
        <f t="shared" si="4"/>
        <v>24662463192</v>
      </c>
      <c r="U33" s="23">
        <f t="shared" si="2"/>
        <v>0</v>
      </c>
      <c r="V33" s="106" t="s">
        <v>51</v>
      </c>
    </row>
    <row r="34" spans="1:22" ht="15.5" x14ac:dyDescent="0.35">
      <c r="A34" s="98" t="s">
        <v>30</v>
      </c>
      <c r="B34" s="21">
        <v>614183870</v>
      </c>
      <c r="C34" s="21">
        <v>841651310</v>
      </c>
      <c r="D34" s="21">
        <v>964778680</v>
      </c>
      <c r="E34" s="21">
        <v>1096916450</v>
      </c>
      <c r="F34" s="21">
        <v>1077775240</v>
      </c>
      <c r="G34" s="21">
        <v>1311585770</v>
      </c>
      <c r="H34" s="21">
        <v>1281642480</v>
      </c>
      <c r="I34" s="21">
        <v>1326744050</v>
      </c>
      <c r="J34" s="21">
        <v>1030494780</v>
      </c>
      <c r="K34" s="21">
        <v>736296740</v>
      </c>
      <c r="L34" s="21">
        <v>808448740</v>
      </c>
      <c r="M34" s="21">
        <v>822190640</v>
      </c>
      <c r="N34" s="21">
        <v>928905753</v>
      </c>
      <c r="O34" s="102">
        <v>861666660</v>
      </c>
      <c r="P34" s="103">
        <v>881502488</v>
      </c>
      <c r="Q34" s="21"/>
      <c r="R34" s="21">
        <f t="shared" si="3"/>
        <v>972318910.06666672</v>
      </c>
      <c r="S34" s="21">
        <f t="shared" si="4"/>
        <v>14584783651</v>
      </c>
      <c r="U34" s="23">
        <f t="shared" si="2"/>
        <v>0</v>
      </c>
      <c r="V34" s="106" t="s">
        <v>52</v>
      </c>
    </row>
    <row r="35" spans="1:22" ht="15.5" x14ac:dyDescent="0.35">
      <c r="A35" s="98" t="s">
        <v>35</v>
      </c>
      <c r="B35" s="21">
        <v>781436740</v>
      </c>
      <c r="C35" s="21">
        <v>956993560</v>
      </c>
      <c r="D35" s="21">
        <v>788759820</v>
      </c>
      <c r="E35" s="21">
        <v>827739320</v>
      </c>
      <c r="F35" s="21">
        <v>713525120</v>
      </c>
      <c r="G35" s="21">
        <v>677123020</v>
      </c>
      <c r="H35" s="21">
        <v>623236390</v>
      </c>
      <c r="I35" s="21">
        <v>970064800</v>
      </c>
      <c r="J35" s="21">
        <v>1126468590</v>
      </c>
      <c r="K35" s="21">
        <v>1329391140</v>
      </c>
      <c r="L35" s="21">
        <v>2009064890</v>
      </c>
      <c r="M35" s="21">
        <v>3761383250</v>
      </c>
      <c r="N35" s="21">
        <v>8121891863</v>
      </c>
      <c r="O35" s="102">
        <v>8971199795</v>
      </c>
      <c r="P35" s="103">
        <v>7954275990</v>
      </c>
      <c r="Q35" s="21"/>
      <c r="R35" s="21">
        <f t="shared" si="3"/>
        <v>2640836952.5333333</v>
      </c>
      <c r="S35" s="21">
        <f t="shared" si="4"/>
        <v>39612554288</v>
      </c>
      <c r="U35" s="23">
        <f t="shared" si="2"/>
        <v>1</v>
      </c>
      <c r="V35" s="106" t="s">
        <v>54</v>
      </c>
    </row>
    <row r="36" spans="1:22" ht="15.5" x14ac:dyDescent="0.35">
      <c r="A36" s="98" t="s">
        <v>36</v>
      </c>
      <c r="B36" s="21">
        <v>13816579989</v>
      </c>
      <c r="C36" s="21">
        <v>14762205455</v>
      </c>
      <c r="D36" s="21">
        <v>15318710803</v>
      </c>
      <c r="E36" s="21">
        <v>15729483553</v>
      </c>
      <c r="F36" s="21">
        <v>16217252616</v>
      </c>
      <c r="G36" s="21">
        <v>16801785691</v>
      </c>
      <c r="H36" s="21">
        <v>17361897568</v>
      </c>
      <c r="I36" s="21">
        <v>18105906597</v>
      </c>
      <c r="J36" s="21">
        <v>18984268306</v>
      </c>
      <c r="K36" s="21">
        <v>20356151596</v>
      </c>
      <c r="L36" s="21">
        <v>21535627761</v>
      </c>
      <c r="M36" s="21">
        <v>23048004094</v>
      </c>
      <c r="N36" s="21">
        <v>24453104616</v>
      </c>
      <c r="O36" s="102">
        <v>26776317523</v>
      </c>
      <c r="P36" s="103">
        <v>28566611528</v>
      </c>
      <c r="Q36" s="21"/>
      <c r="R36" s="21">
        <f t="shared" si="3"/>
        <v>19455593846.400002</v>
      </c>
      <c r="S36" s="21">
        <f t="shared" si="4"/>
        <v>291833907696</v>
      </c>
      <c r="U36" s="23">
        <f t="shared" si="2"/>
        <v>0</v>
      </c>
      <c r="V36" s="106" t="s">
        <v>55</v>
      </c>
    </row>
    <row r="37" spans="1:22" ht="15.5" x14ac:dyDescent="0.35">
      <c r="A37" s="98" t="s">
        <v>4</v>
      </c>
      <c r="B37" s="21">
        <v>970355370</v>
      </c>
      <c r="C37" s="21">
        <v>1082843700</v>
      </c>
      <c r="D37" s="21">
        <v>1235737050</v>
      </c>
      <c r="E37" s="21">
        <v>1226826570</v>
      </c>
      <c r="F37" s="21">
        <v>1141445290</v>
      </c>
      <c r="G37" s="21">
        <v>1250365250</v>
      </c>
      <c r="H37" s="101">
        <v>1382836100</v>
      </c>
      <c r="I37" s="21">
        <v>1522904930</v>
      </c>
      <c r="J37" s="21">
        <v>2293145810</v>
      </c>
      <c r="K37" s="21">
        <v>2130734800</v>
      </c>
      <c r="L37" s="21">
        <v>2148574950</v>
      </c>
      <c r="M37" s="21">
        <v>2026986480</v>
      </c>
      <c r="N37" s="21">
        <v>1972910149</v>
      </c>
      <c r="O37" s="102">
        <v>1998202269</v>
      </c>
      <c r="P37" s="103">
        <v>1995301419</v>
      </c>
      <c r="Q37" s="21"/>
      <c r="R37" s="21">
        <f t="shared" si="3"/>
        <v>1625278009.1333334</v>
      </c>
      <c r="S37" s="21">
        <f t="shared" si="4"/>
        <v>24379170137</v>
      </c>
      <c r="U37" s="23">
        <f t="shared" si="2"/>
        <v>0</v>
      </c>
      <c r="V37" s="106" t="s">
        <v>56</v>
      </c>
    </row>
    <row r="38" spans="1:22" ht="15.5" x14ac:dyDescent="0.35">
      <c r="A38" s="98" t="s">
        <v>37</v>
      </c>
      <c r="B38" s="21">
        <v>397852080</v>
      </c>
      <c r="C38" s="21">
        <v>473925600</v>
      </c>
      <c r="D38" s="21">
        <v>531959450</v>
      </c>
      <c r="E38" s="21">
        <v>548955150</v>
      </c>
      <c r="F38" s="21">
        <v>549400550</v>
      </c>
      <c r="G38" s="21">
        <v>583114030</v>
      </c>
      <c r="H38" s="21">
        <v>706742080</v>
      </c>
      <c r="I38" s="21">
        <v>703600230</v>
      </c>
      <c r="J38" s="21">
        <v>840446280</v>
      </c>
      <c r="K38" s="21">
        <v>881333660</v>
      </c>
      <c r="L38" s="21">
        <v>969673630</v>
      </c>
      <c r="M38" s="21">
        <v>966330260</v>
      </c>
      <c r="N38" s="21">
        <v>1329874476</v>
      </c>
      <c r="O38" s="102">
        <v>1557320100</v>
      </c>
      <c r="P38" s="103">
        <v>1593385001</v>
      </c>
      <c r="Q38" s="21"/>
      <c r="R38" s="21">
        <f t="shared" si="3"/>
        <v>842260838.4666667</v>
      </c>
      <c r="S38" s="21">
        <f t="shared" si="4"/>
        <v>12633912577</v>
      </c>
      <c r="U38" s="23">
        <f t="shared" si="2"/>
        <v>0</v>
      </c>
      <c r="V38" s="106" t="s">
        <v>58</v>
      </c>
    </row>
    <row r="39" spans="1:22" ht="15.5" x14ac:dyDescent="0.35">
      <c r="A39" s="98" t="s">
        <v>17</v>
      </c>
      <c r="B39" s="21">
        <v>903600949</v>
      </c>
      <c r="C39" s="21">
        <v>1006394111</v>
      </c>
      <c r="D39" s="21">
        <v>1694582165</v>
      </c>
      <c r="E39" s="21">
        <v>1490905163</v>
      </c>
      <c r="F39" s="21">
        <v>1468343252</v>
      </c>
      <c r="G39" s="21">
        <v>1459582402</v>
      </c>
      <c r="H39" s="21">
        <v>1480354993</v>
      </c>
      <c r="I39" s="21">
        <v>1740761469</v>
      </c>
      <c r="J39" s="21">
        <v>1670507152</v>
      </c>
      <c r="K39" s="21">
        <v>1712840820</v>
      </c>
      <c r="L39" s="21">
        <v>1729880262</v>
      </c>
      <c r="M39" s="21">
        <v>1767229944</v>
      </c>
      <c r="N39" s="21">
        <v>2097337549</v>
      </c>
      <c r="O39" s="102">
        <v>2318827959</v>
      </c>
      <c r="P39" s="103">
        <v>2404505281</v>
      </c>
      <c r="Q39" s="21"/>
      <c r="R39" s="21">
        <f t="shared" si="3"/>
        <v>1663043564.7333333</v>
      </c>
      <c r="S39" s="21">
        <f t="shared" si="4"/>
        <v>24945653471</v>
      </c>
      <c r="U39" s="23">
        <f t="shared" si="2"/>
        <v>0</v>
      </c>
      <c r="V39" s="106" t="s">
        <v>60</v>
      </c>
    </row>
    <row r="40" spans="1:22" ht="15.5" x14ac:dyDescent="0.35">
      <c r="A40" s="98" t="s">
        <v>49</v>
      </c>
      <c r="B40" s="21">
        <v>371786096</v>
      </c>
      <c r="C40" s="21">
        <v>383795299</v>
      </c>
      <c r="D40" s="21">
        <v>385619550</v>
      </c>
      <c r="E40" s="21">
        <v>397936751</v>
      </c>
      <c r="F40" s="21">
        <v>412163803</v>
      </c>
      <c r="G40" s="21">
        <v>463897140</v>
      </c>
      <c r="H40" s="21">
        <v>530291450</v>
      </c>
      <c r="I40" s="21">
        <v>734389550</v>
      </c>
      <c r="J40" s="21">
        <v>757246321</v>
      </c>
      <c r="K40" s="21">
        <v>1169193162</v>
      </c>
      <c r="L40" s="21">
        <v>1253850538</v>
      </c>
      <c r="M40" s="21">
        <v>1252737310</v>
      </c>
      <c r="N40" s="21">
        <v>1226776233</v>
      </c>
      <c r="O40" s="102">
        <v>1375692183</v>
      </c>
      <c r="P40" s="103">
        <v>1455804208</v>
      </c>
      <c r="Q40" s="21"/>
      <c r="R40" s="21">
        <f t="shared" si="3"/>
        <v>811411972.93333328</v>
      </c>
      <c r="S40" s="21">
        <f t="shared" si="4"/>
        <v>12171179594</v>
      </c>
      <c r="U40" s="23">
        <f t="shared" si="2"/>
        <v>0</v>
      </c>
      <c r="V40" s="106" t="s">
        <v>62</v>
      </c>
    </row>
    <row r="41" spans="1:22" ht="15.5" x14ac:dyDescent="0.35">
      <c r="A41" s="98" t="s">
        <v>46</v>
      </c>
      <c r="B41" s="21">
        <v>1077932754</v>
      </c>
      <c r="C41" s="21">
        <v>1192286112</v>
      </c>
      <c r="D41" s="21">
        <v>1254601645</v>
      </c>
      <c r="E41" s="21">
        <v>1357060902</v>
      </c>
      <c r="F41" s="21">
        <v>1668204771</v>
      </c>
      <c r="G41" s="21">
        <v>1967060422</v>
      </c>
      <c r="H41" s="101">
        <v>2109913059</v>
      </c>
      <c r="I41" s="21">
        <v>2397261933</v>
      </c>
      <c r="J41" s="21">
        <v>2626396929</v>
      </c>
      <c r="K41" s="21">
        <v>1976373512</v>
      </c>
      <c r="L41" s="21">
        <v>1974136789</v>
      </c>
      <c r="M41" s="21">
        <v>2013724258</v>
      </c>
      <c r="N41" s="21">
        <v>1895579983</v>
      </c>
      <c r="O41" s="102">
        <v>1783639637</v>
      </c>
      <c r="P41" s="103">
        <v>1637098348</v>
      </c>
      <c r="Q41" s="21"/>
      <c r="R41" s="21">
        <f t="shared" si="3"/>
        <v>1795418070.2666667</v>
      </c>
      <c r="S41" s="21">
        <f t="shared" si="4"/>
        <v>26931271054</v>
      </c>
      <c r="U41" s="23">
        <f t="shared" si="2"/>
        <v>0</v>
      </c>
      <c r="V41" s="106" t="s">
        <v>63</v>
      </c>
    </row>
    <row r="42" spans="1:22" ht="15.5" x14ac:dyDescent="0.35">
      <c r="A42" s="98" t="s">
        <v>38</v>
      </c>
      <c r="B42" s="21">
        <v>1150792296</v>
      </c>
      <c r="C42" s="21">
        <v>1593230876</v>
      </c>
      <c r="D42" s="21">
        <v>1927452396</v>
      </c>
      <c r="E42" s="21">
        <v>2609987950</v>
      </c>
      <c r="F42" s="21">
        <v>3180120520</v>
      </c>
      <c r="G42" s="21">
        <v>4900374390</v>
      </c>
      <c r="H42" s="21">
        <v>5668450260</v>
      </c>
      <c r="I42" s="21">
        <v>6344464870</v>
      </c>
      <c r="J42" s="21">
        <v>5494583040</v>
      </c>
      <c r="K42" s="21">
        <v>4367630050</v>
      </c>
      <c r="L42" s="21">
        <v>4705459400</v>
      </c>
      <c r="M42" s="21">
        <v>5017872260</v>
      </c>
      <c r="N42" s="21">
        <v>8089934120</v>
      </c>
      <c r="O42" s="102">
        <v>10745360740</v>
      </c>
      <c r="P42" s="103">
        <v>9482161752</v>
      </c>
      <c r="Q42" s="21"/>
      <c r="R42" s="21">
        <f t="shared" si="3"/>
        <v>5018524994.666667</v>
      </c>
      <c r="S42" s="21">
        <f t="shared" si="4"/>
        <v>75277874920</v>
      </c>
      <c r="U42" s="23">
        <f t="shared" si="2"/>
        <v>1</v>
      </c>
      <c r="V42" s="106" t="s">
        <v>64</v>
      </c>
    </row>
    <row r="43" spans="1:22" ht="15.5" x14ac:dyDescent="0.35">
      <c r="A43" s="98" t="s">
        <v>39</v>
      </c>
      <c r="B43" s="21">
        <v>1413631720</v>
      </c>
      <c r="C43" s="21">
        <v>1448988520</v>
      </c>
      <c r="D43" s="21">
        <v>1467658930</v>
      </c>
      <c r="E43" s="21">
        <v>1484704460</v>
      </c>
      <c r="F43" s="21">
        <v>1511739830</v>
      </c>
      <c r="G43" s="21">
        <v>1547663440</v>
      </c>
      <c r="H43" s="21">
        <v>1507423780</v>
      </c>
      <c r="I43" s="21">
        <v>1566530080</v>
      </c>
      <c r="J43" s="21">
        <v>1636498980</v>
      </c>
      <c r="K43" s="21">
        <v>1623327250</v>
      </c>
      <c r="L43" s="21">
        <v>1647124620</v>
      </c>
      <c r="M43" s="21">
        <v>1781918530</v>
      </c>
      <c r="N43" s="21">
        <v>1776114614</v>
      </c>
      <c r="O43" s="102">
        <v>1860102374</v>
      </c>
      <c r="P43" s="103">
        <v>2257564054</v>
      </c>
      <c r="Q43" s="21"/>
      <c r="R43" s="21">
        <f t="shared" si="3"/>
        <v>1635399412.1333334</v>
      </c>
      <c r="S43" s="21">
        <f t="shared" si="4"/>
        <v>24530991182</v>
      </c>
      <c r="U43" s="23">
        <f t="shared" si="2"/>
        <v>0</v>
      </c>
      <c r="V43" s="106" t="s">
        <v>65</v>
      </c>
    </row>
    <row r="44" spans="1:22" ht="15.5" x14ac:dyDescent="0.35">
      <c r="A44" s="98" t="s">
        <v>23</v>
      </c>
      <c r="B44" s="21">
        <v>1498102794</v>
      </c>
      <c r="C44" s="21">
        <v>1777075944</v>
      </c>
      <c r="D44" s="21">
        <v>1818609515</v>
      </c>
      <c r="E44" s="21">
        <v>1736336977</v>
      </c>
      <c r="F44" s="21">
        <v>1646055623</v>
      </c>
      <c r="G44" s="21">
        <v>1899533740</v>
      </c>
      <c r="H44" s="101">
        <v>2270750760</v>
      </c>
      <c r="I44" s="21">
        <v>2420097910</v>
      </c>
      <c r="J44" s="21">
        <v>2381390470</v>
      </c>
      <c r="K44" s="21">
        <v>2089011930</v>
      </c>
      <c r="L44" s="21">
        <v>2296376180</v>
      </c>
      <c r="M44" s="21">
        <v>2224608875</v>
      </c>
      <c r="N44" s="21">
        <v>2238134911</v>
      </c>
      <c r="O44" s="102">
        <v>2317377470</v>
      </c>
      <c r="P44" s="103">
        <v>2278941816</v>
      </c>
      <c r="Q44" s="21"/>
      <c r="R44" s="21">
        <f t="shared" si="3"/>
        <v>2059493661</v>
      </c>
      <c r="S44" s="21">
        <f t="shared" si="4"/>
        <v>30892404915</v>
      </c>
      <c r="U44" s="23">
        <f t="shared" si="2"/>
        <v>0</v>
      </c>
      <c r="V44" s="106" t="s">
        <v>66</v>
      </c>
    </row>
    <row r="45" spans="1:22" ht="15.5" x14ac:dyDescent="0.35">
      <c r="A45" s="98" t="s">
        <v>40</v>
      </c>
      <c r="B45" s="21">
        <v>1061099950</v>
      </c>
      <c r="C45" s="21">
        <v>1133752650</v>
      </c>
      <c r="D45" s="21">
        <v>1055076660</v>
      </c>
      <c r="E45" s="21">
        <v>1088652190</v>
      </c>
      <c r="F45" s="21">
        <v>1015411110</v>
      </c>
      <c r="G45" s="21">
        <v>1078712730</v>
      </c>
      <c r="H45" s="21">
        <v>1079662680</v>
      </c>
      <c r="I45" s="21">
        <v>1088120860</v>
      </c>
      <c r="J45" s="21">
        <v>1050186520</v>
      </c>
      <c r="K45" s="21">
        <v>1051282894</v>
      </c>
      <c r="L45" s="21">
        <v>1084595840</v>
      </c>
      <c r="M45" s="21">
        <v>1091932220</v>
      </c>
      <c r="N45" s="21">
        <v>1104799070</v>
      </c>
      <c r="O45" s="102">
        <v>1019469400</v>
      </c>
      <c r="P45" s="103">
        <v>1333628984</v>
      </c>
      <c r="Q45" s="21"/>
      <c r="R45" s="21">
        <f t="shared" si="3"/>
        <v>1089092250.5333333</v>
      </c>
      <c r="S45" s="21">
        <f t="shared" si="4"/>
        <v>16336383758</v>
      </c>
      <c r="U45" s="23">
        <f t="shared" si="2"/>
        <v>0</v>
      </c>
      <c r="V45" s="106" t="s">
        <v>68</v>
      </c>
    </row>
    <row r="46" spans="1:22" ht="15.5" x14ac:dyDescent="0.35">
      <c r="A46" s="98" t="s">
        <v>31</v>
      </c>
      <c r="B46" s="21">
        <v>1633310229</v>
      </c>
      <c r="C46" s="21">
        <v>1869532022</v>
      </c>
      <c r="D46" s="21">
        <v>1995204249</v>
      </c>
      <c r="E46" s="21">
        <v>2107517835</v>
      </c>
      <c r="F46" s="21">
        <v>2071480955</v>
      </c>
      <c r="G46" s="21">
        <v>2110520915</v>
      </c>
      <c r="H46" s="21">
        <v>2111642007</v>
      </c>
      <c r="I46" s="21">
        <v>2244502257</v>
      </c>
      <c r="J46" s="21">
        <v>2264393112</v>
      </c>
      <c r="K46" s="21">
        <v>2264578819</v>
      </c>
      <c r="L46" s="21">
        <v>2366576335</v>
      </c>
      <c r="M46" s="21">
        <v>2702389200</v>
      </c>
      <c r="N46" s="21">
        <v>2750169565</v>
      </c>
      <c r="O46" s="102">
        <v>2928093841</v>
      </c>
      <c r="P46" s="103">
        <v>3021362587</v>
      </c>
      <c r="Q46" s="21"/>
      <c r="R46" s="21">
        <f t="shared" si="3"/>
        <v>2296084928.5333333</v>
      </c>
      <c r="S46" s="21">
        <f t="shared" si="4"/>
        <v>34441273928</v>
      </c>
      <c r="U46" s="23">
        <f t="shared" si="2"/>
        <v>0</v>
      </c>
      <c r="V46" s="106" t="s">
        <v>69</v>
      </c>
    </row>
    <row r="47" spans="1:22" ht="15.5" x14ac:dyDescent="0.35">
      <c r="A47" s="98" t="s">
        <v>24</v>
      </c>
      <c r="B47" s="21">
        <v>1791184469</v>
      </c>
      <c r="C47" s="21">
        <v>2155588617</v>
      </c>
      <c r="D47" s="21">
        <v>2166307801</v>
      </c>
      <c r="E47" s="21">
        <v>2255528455</v>
      </c>
      <c r="F47" s="21">
        <v>2422449428</v>
      </c>
      <c r="G47" s="21">
        <v>2558591811</v>
      </c>
      <c r="H47" s="21">
        <v>2463220568</v>
      </c>
      <c r="I47" s="21">
        <v>2483577703</v>
      </c>
      <c r="J47" s="21">
        <v>2600063533</v>
      </c>
      <c r="K47" s="21">
        <v>2876545127</v>
      </c>
      <c r="L47" s="21">
        <v>2802576208</v>
      </c>
      <c r="M47" s="21">
        <v>2851296139</v>
      </c>
      <c r="N47" s="21">
        <v>3170378487</v>
      </c>
      <c r="O47" s="102">
        <v>3497861510</v>
      </c>
      <c r="P47" s="103">
        <v>3471385468</v>
      </c>
      <c r="Q47" s="21"/>
      <c r="R47" s="21">
        <f t="shared" si="3"/>
        <v>2637770354.9333334</v>
      </c>
      <c r="S47" s="21">
        <f t="shared" si="4"/>
        <v>39566555324</v>
      </c>
      <c r="U47" s="23">
        <f t="shared" si="2"/>
        <v>0</v>
      </c>
      <c r="V47" s="106" t="s">
        <v>70</v>
      </c>
    </row>
    <row r="48" spans="1:22" ht="15.5" x14ac:dyDescent="0.35">
      <c r="A48" s="98" t="s">
        <v>41</v>
      </c>
      <c r="B48" s="21">
        <v>9931182193</v>
      </c>
      <c r="C48" s="21">
        <v>12382796012</v>
      </c>
      <c r="D48" s="21">
        <v>12502940680</v>
      </c>
      <c r="E48" s="21">
        <v>13096758323</v>
      </c>
      <c r="F48" s="21">
        <v>13824190640</v>
      </c>
      <c r="G48" s="21">
        <v>17226850504</v>
      </c>
      <c r="H48" s="21">
        <v>19838123509</v>
      </c>
      <c r="I48" s="21">
        <v>22810788055</v>
      </c>
      <c r="J48" s="21">
        <v>23990543631</v>
      </c>
      <c r="K48" s="21">
        <v>22658970706</v>
      </c>
      <c r="L48" s="21">
        <v>25484388774</v>
      </c>
      <c r="M48" s="21">
        <v>29099178571</v>
      </c>
      <c r="N48" s="21">
        <v>40604113118</v>
      </c>
      <c r="O48" s="102">
        <v>42741588887</v>
      </c>
      <c r="P48" s="103">
        <v>41850642660</v>
      </c>
      <c r="Q48" s="21"/>
      <c r="R48" s="21">
        <f t="shared" si="3"/>
        <v>23202870417.533333</v>
      </c>
      <c r="S48" s="21">
        <f t="shared" si="4"/>
        <v>348043056263</v>
      </c>
      <c r="U48" s="23">
        <f t="shared" si="2"/>
        <v>1</v>
      </c>
    </row>
    <row r="49" spans="1:21" ht="15.5" x14ac:dyDescent="0.35">
      <c r="A49" s="98" t="s">
        <v>43</v>
      </c>
      <c r="B49" s="21">
        <v>2435645956</v>
      </c>
      <c r="C49" s="21">
        <v>2845345006</v>
      </c>
      <c r="D49" s="21">
        <v>3319902911</v>
      </c>
      <c r="E49" s="21">
        <v>2792880209</v>
      </c>
      <c r="F49" s="21">
        <v>2727814358</v>
      </c>
      <c r="G49" s="21">
        <v>2858276808</v>
      </c>
      <c r="H49" s="101">
        <v>2930351849</v>
      </c>
      <c r="I49" s="21">
        <v>2875226125</v>
      </c>
      <c r="J49" s="21">
        <v>2816603716</v>
      </c>
      <c r="K49" s="21">
        <v>2532090783</v>
      </c>
      <c r="L49" s="21">
        <v>2627926435</v>
      </c>
      <c r="M49" s="21">
        <v>2701995431</v>
      </c>
      <c r="N49" s="21">
        <v>2741567657</v>
      </c>
      <c r="O49" s="102">
        <v>2787536775</v>
      </c>
      <c r="P49" s="103">
        <v>2878449449</v>
      </c>
      <c r="Q49" s="21"/>
      <c r="R49" s="21">
        <f t="shared" si="3"/>
        <v>2791440897.8666668</v>
      </c>
      <c r="S49" s="21">
        <f t="shared" si="4"/>
        <v>41871613468</v>
      </c>
      <c r="U49" s="23">
        <f t="shared" si="2"/>
        <v>0</v>
      </c>
    </row>
    <row r="50" spans="1:21" ht="15.5" x14ac:dyDescent="0.35">
      <c r="A50" s="98" t="s">
        <v>42</v>
      </c>
      <c r="B50" s="21">
        <v>849464068</v>
      </c>
      <c r="C50" s="21">
        <v>1173085877</v>
      </c>
      <c r="D50" s="21">
        <v>1183299283</v>
      </c>
      <c r="E50" s="21">
        <v>1594477077</v>
      </c>
      <c r="F50" s="21">
        <v>1680148789</v>
      </c>
      <c r="G50" s="21">
        <v>1900624979</v>
      </c>
      <c r="H50" s="21">
        <v>1871336111</v>
      </c>
      <c r="I50" s="21">
        <v>1870833131</v>
      </c>
      <c r="J50" s="21">
        <v>1578156626</v>
      </c>
      <c r="K50" s="21">
        <v>1319935528</v>
      </c>
      <c r="L50" s="21">
        <v>1347069923</v>
      </c>
      <c r="M50" s="21">
        <v>1388315826</v>
      </c>
      <c r="N50" s="21">
        <v>1464817010</v>
      </c>
      <c r="O50" s="102">
        <v>1524365779</v>
      </c>
      <c r="P50" s="103">
        <v>1559126365</v>
      </c>
      <c r="Q50" s="21"/>
      <c r="R50" s="21">
        <f t="shared" si="3"/>
        <v>1487003758.1333334</v>
      </c>
      <c r="S50" s="21">
        <f t="shared" si="4"/>
        <v>22305056372</v>
      </c>
      <c r="U50" s="23">
        <f t="shared" si="2"/>
        <v>0</v>
      </c>
    </row>
    <row r="51" spans="1:21" ht="15.5" x14ac:dyDescent="0.35">
      <c r="A51" s="98" t="s">
        <v>44</v>
      </c>
      <c r="B51" s="21">
        <v>236210191</v>
      </c>
      <c r="C51" s="21">
        <v>239027173</v>
      </c>
      <c r="D51" s="21">
        <v>285397770</v>
      </c>
      <c r="E51" s="21">
        <v>292472245</v>
      </c>
      <c r="F51" s="21">
        <v>320976244</v>
      </c>
      <c r="G51" s="21">
        <v>321169350</v>
      </c>
      <c r="H51" s="21">
        <v>328205530</v>
      </c>
      <c r="I51" s="21">
        <v>340478490</v>
      </c>
      <c r="J51" s="21">
        <v>358974640</v>
      </c>
      <c r="K51" s="21">
        <v>353527010</v>
      </c>
      <c r="L51" s="21">
        <v>350324040</v>
      </c>
      <c r="M51" s="21">
        <v>350819689</v>
      </c>
      <c r="N51" s="21">
        <v>357982247</v>
      </c>
      <c r="O51" s="102">
        <v>360305810</v>
      </c>
      <c r="P51" s="103">
        <v>360152131</v>
      </c>
      <c r="Q51" s="21"/>
      <c r="R51" s="21">
        <f t="shared" si="3"/>
        <v>323734837.33333331</v>
      </c>
      <c r="S51" s="21">
        <f t="shared" si="4"/>
        <v>4856022560</v>
      </c>
      <c r="U51" s="23">
        <f t="shared" si="2"/>
        <v>0</v>
      </c>
    </row>
    <row r="52" spans="1:21" ht="15.5" x14ac:dyDescent="0.35">
      <c r="A52" s="98" t="s">
        <v>67</v>
      </c>
      <c r="B52" s="21">
        <v>1929158325</v>
      </c>
      <c r="C52" s="21">
        <v>2194456785</v>
      </c>
      <c r="D52" s="21">
        <v>2175910364</v>
      </c>
      <c r="E52" s="21">
        <v>2308074851</v>
      </c>
      <c r="F52" s="21">
        <v>2334840613</v>
      </c>
      <c r="G52" s="21">
        <v>2957187533</v>
      </c>
      <c r="H52" s="21">
        <v>3067844592</v>
      </c>
      <c r="I52" s="21">
        <v>3130443251</v>
      </c>
      <c r="J52" s="21">
        <v>3245192433</v>
      </c>
      <c r="K52" s="21">
        <v>3396522146</v>
      </c>
      <c r="L52" s="21">
        <v>3398023958</v>
      </c>
      <c r="M52" s="21">
        <v>3643279694</v>
      </c>
      <c r="N52" s="21">
        <v>3822289748</v>
      </c>
      <c r="O52" s="102">
        <v>4489519292</v>
      </c>
      <c r="P52" s="103">
        <v>4673362736</v>
      </c>
      <c r="Q52" s="21"/>
      <c r="R52" s="21">
        <f t="shared" si="3"/>
        <v>3117740421.4000001</v>
      </c>
      <c r="S52" s="21">
        <f t="shared" si="4"/>
        <v>46766106321</v>
      </c>
      <c r="U52" s="23">
        <f t="shared" si="2"/>
        <v>0</v>
      </c>
    </row>
    <row r="53" spans="1:21" ht="15.5" x14ac:dyDescent="0.35">
      <c r="A53" s="98" t="s">
        <v>45</v>
      </c>
      <c r="B53" s="21">
        <v>1816350010</v>
      </c>
      <c r="C53" s="21">
        <v>2510081095</v>
      </c>
      <c r="D53" s="21">
        <v>3211900057</v>
      </c>
      <c r="E53" s="21">
        <v>3207913720</v>
      </c>
      <c r="F53" s="21">
        <v>3020689800</v>
      </c>
      <c r="G53" s="21">
        <v>3253999260</v>
      </c>
      <c r="H53" s="21">
        <v>3202220370</v>
      </c>
      <c r="I53" s="21">
        <v>3183808900</v>
      </c>
      <c r="J53" s="21">
        <v>3054780510</v>
      </c>
      <c r="K53" s="21">
        <v>2916307090</v>
      </c>
      <c r="L53" s="21">
        <v>2838738510</v>
      </c>
      <c r="M53" s="21">
        <v>3044614460</v>
      </c>
      <c r="N53" s="21">
        <v>3047271139</v>
      </c>
      <c r="O53" s="102">
        <v>3365596869</v>
      </c>
      <c r="P53" s="103">
        <v>3566879478</v>
      </c>
      <c r="Q53" s="21"/>
      <c r="R53" s="21">
        <f t="shared" si="3"/>
        <v>3016076751.1999998</v>
      </c>
      <c r="S53" s="21">
        <f t="shared" si="4"/>
        <v>45241151268</v>
      </c>
      <c r="U53" s="23">
        <f t="shared" si="2"/>
        <v>0</v>
      </c>
    </row>
    <row r="54" spans="1:21" ht="15.5" x14ac:dyDescent="0.35">
      <c r="A54" s="98" t="s">
        <v>47</v>
      </c>
      <c r="B54" s="21">
        <v>3457252843</v>
      </c>
      <c r="C54" s="21">
        <v>4642456430</v>
      </c>
      <c r="D54" s="21">
        <v>4245902450</v>
      </c>
      <c r="E54" s="21">
        <v>4564671410</v>
      </c>
      <c r="F54" s="21">
        <v>4433941190</v>
      </c>
      <c r="G54" s="21">
        <v>4769569314</v>
      </c>
      <c r="H54" s="21">
        <v>4365242390</v>
      </c>
      <c r="I54" s="21">
        <v>4289891060</v>
      </c>
      <c r="J54" s="21">
        <v>3367477477</v>
      </c>
      <c r="K54" s="21">
        <v>2992418129</v>
      </c>
      <c r="L54" s="21">
        <v>3748132940</v>
      </c>
      <c r="M54" s="21">
        <v>3984755914</v>
      </c>
      <c r="N54" s="21">
        <v>5057540950</v>
      </c>
      <c r="O54" s="102">
        <v>5327610221</v>
      </c>
      <c r="P54" s="103">
        <v>5831340520</v>
      </c>
      <c r="Q54" s="21"/>
      <c r="R54" s="21">
        <f t="shared" ref="R54:R66" si="5">AVERAGE(A54:P54)</f>
        <v>4338546882.5333338</v>
      </c>
      <c r="S54" s="21">
        <f t="shared" ref="S54:S66" si="6">SUM(B54:P54)</f>
        <v>65078203238</v>
      </c>
      <c r="U54" s="23">
        <f t="shared" si="2"/>
        <v>1</v>
      </c>
    </row>
    <row r="55" spans="1:21" ht="15.5" x14ac:dyDescent="0.35">
      <c r="A55" s="98" t="s">
        <v>51</v>
      </c>
      <c r="B55" s="21">
        <v>1551525338</v>
      </c>
      <c r="C55" s="21">
        <v>1971783320</v>
      </c>
      <c r="D55" s="21">
        <v>1823296847</v>
      </c>
      <c r="E55" s="21">
        <v>2129297765</v>
      </c>
      <c r="F55" s="21">
        <v>2307326735</v>
      </c>
      <c r="G55" s="21">
        <v>2803755765</v>
      </c>
      <c r="H55" s="21">
        <v>3032277200</v>
      </c>
      <c r="I55" s="21">
        <v>3682247275</v>
      </c>
      <c r="J55" s="21">
        <v>3206121179</v>
      </c>
      <c r="K55" s="21">
        <v>2411364285</v>
      </c>
      <c r="L55" s="21">
        <v>2757444187</v>
      </c>
      <c r="M55" s="21">
        <v>3835895138</v>
      </c>
      <c r="N55" s="21">
        <v>5704994883</v>
      </c>
      <c r="O55" s="102">
        <v>5552610112</v>
      </c>
      <c r="P55" s="103">
        <v>5510735739</v>
      </c>
      <c r="Q55" s="21"/>
      <c r="R55" s="21">
        <f t="shared" si="5"/>
        <v>3218711717.8666668</v>
      </c>
      <c r="S55" s="21">
        <f t="shared" si="6"/>
        <v>48280675768</v>
      </c>
      <c r="U55" s="23">
        <f t="shared" si="2"/>
        <v>0</v>
      </c>
    </row>
    <row r="56" spans="1:21" ht="15.5" x14ac:dyDescent="0.35">
      <c r="A56" s="98" t="s">
        <v>52</v>
      </c>
      <c r="B56" s="21">
        <v>839804403</v>
      </c>
      <c r="C56" s="21">
        <v>903569240</v>
      </c>
      <c r="D56" s="21">
        <v>812606830</v>
      </c>
      <c r="E56" s="21">
        <v>822131480</v>
      </c>
      <c r="F56" s="21">
        <v>961435800</v>
      </c>
      <c r="G56" s="21">
        <v>1909943630</v>
      </c>
      <c r="H56" s="21">
        <v>1722675290</v>
      </c>
      <c r="I56" s="21">
        <v>2791708500</v>
      </c>
      <c r="J56" s="21">
        <v>3286586040</v>
      </c>
      <c r="K56" s="21">
        <v>3349496140</v>
      </c>
      <c r="L56" s="21">
        <v>4626538330</v>
      </c>
      <c r="M56" s="21">
        <v>12240360214</v>
      </c>
      <c r="N56" s="21">
        <v>17683624328</v>
      </c>
      <c r="O56" s="102">
        <v>14768048059</v>
      </c>
      <c r="P56" s="103">
        <v>16186221384</v>
      </c>
      <c r="Q56" s="21"/>
      <c r="R56" s="21">
        <f t="shared" si="5"/>
        <v>5526983311.1999998</v>
      </c>
      <c r="S56" s="21">
        <f t="shared" si="6"/>
        <v>82904749668</v>
      </c>
      <c r="U56" s="23">
        <f t="shared" si="2"/>
        <v>1</v>
      </c>
    </row>
    <row r="57" spans="1:21" ht="15.5" x14ac:dyDescent="0.35">
      <c r="A57" s="98" t="s">
        <v>54</v>
      </c>
      <c r="B57" s="21">
        <v>946273070</v>
      </c>
      <c r="C57" s="21">
        <v>1108229790</v>
      </c>
      <c r="D57" s="21">
        <v>1144413890</v>
      </c>
      <c r="E57" s="21">
        <v>1199635930</v>
      </c>
      <c r="F57" s="21">
        <v>1165881680</v>
      </c>
      <c r="G57" s="21">
        <v>1184007080</v>
      </c>
      <c r="H57" s="21">
        <v>1206290170</v>
      </c>
      <c r="I57" s="21">
        <v>1381174680</v>
      </c>
      <c r="J57" s="21">
        <v>1338395080</v>
      </c>
      <c r="K57" s="21">
        <v>1327460110</v>
      </c>
      <c r="L57" s="21">
        <v>1396751210</v>
      </c>
      <c r="M57" s="21">
        <v>1523774840</v>
      </c>
      <c r="N57" s="21">
        <v>1606367910</v>
      </c>
      <c r="O57" s="102">
        <v>1716913212</v>
      </c>
      <c r="P57" s="103">
        <v>1811662278</v>
      </c>
      <c r="Q57" s="21"/>
      <c r="R57" s="21">
        <f t="shared" si="5"/>
        <v>1337148728.6666667</v>
      </c>
      <c r="S57" s="21">
        <f t="shared" si="6"/>
        <v>20057230930</v>
      </c>
      <c r="U57" s="23">
        <f t="shared" si="2"/>
        <v>0</v>
      </c>
    </row>
    <row r="58" spans="1:21" ht="15.5" x14ac:dyDescent="0.35">
      <c r="A58" s="98" t="s">
        <v>55</v>
      </c>
      <c r="B58" s="21">
        <v>681277289</v>
      </c>
      <c r="C58" s="21">
        <v>783805673</v>
      </c>
      <c r="D58" s="21">
        <v>656050394</v>
      </c>
      <c r="E58" s="21">
        <v>705102265</v>
      </c>
      <c r="F58" s="21">
        <v>900654120</v>
      </c>
      <c r="G58" s="21">
        <v>980623161</v>
      </c>
      <c r="H58" s="21">
        <v>970786817</v>
      </c>
      <c r="I58" s="21">
        <v>956112627</v>
      </c>
      <c r="J58" s="21">
        <v>1012841269</v>
      </c>
      <c r="K58" s="21">
        <v>953662782</v>
      </c>
      <c r="L58" s="21">
        <v>952469472</v>
      </c>
      <c r="M58" s="21">
        <v>950834666</v>
      </c>
      <c r="N58" s="21">
        <v>1116046125</v>
      </c>
      <c r="O58" s="113">
        <v>1362126357</v>
      </c>
      <c r="P58" s="103">
        <v>1437754382</v>
      </c>
      <c r="Q58" s="21"/>
      <c r="R58" s="21">
        <f t="shared" si="5"/>
        <v>961343159.93333328</v>
      </c>
      <c r="S58" s="21">
        <f t="shared" si="6"/>
        <v>14420147399</v>
      </c>
      <c r="U58" s="23">
        <f t="shared" si="2"/>
        <v>0</v>
      </c>
    </row>
    <row r="59" spans="1:21" ht="15.5" x14ac:dyDescent="0.35">
      <c r="A59" s="98" t="s">
        <v>56</v>
      </c>
      <c r="B59" s="21">
        <v>2901703692</v>
      </c>
      <c r="C59" s="21">
        <v>3677540836</v>
      </c>
      <c r="D59" s="21">
        <v>3465251579</v>
      </c>
      <c r="E59" s="21">
        <v>3639341368</v>
      </c>
      <c r="F59" s="21">
        <v>3562397980</v>
      </c>
      <c r="G59" s="21">
        <v>4179495139</v>
      </c>
      <c r="H59" s="21">
        <v>4264813439</v>
      </c>
      <c r="I59" s="21">
        <v>4517727914</v>
      </c>
      <c r="J59" s="21">
        <v>3856956346</v>
      </c>
      <c r="K59" s="21">
        <v>3246724583</v>
      </c>
      <c r="L59" s="21">
        <v>3196880481</v>
      </c>
      <c r="M59" s="21">
        <v>3649013828</v>
      </c>
      <c r="N59" s="21">
        <v>4146190225</v>
      </c>
      <c r="O59" s="102">
        <v>3893433314</v>
      </c>
      <c r="P59" s="103">
        <v>3729591807</v>
      </c>
      <c r="Q59" s="21"/>
      <c r="R59" s="21">
        <f t="shared" si="5"/>
        <v>3728470835.4000001</v>
      </c>
      <c r="S59" s="21">
        <f t="shared" si="6"/>
        <v>55927062531</v>
      </c>
      <c r="U59" s="23">
        <f t="shared" si="2"/>
        <v>0</v>
      </c>
    </row>
    <row r="60" spans="1:21" ht="15.5" x14ac:dyDescent="0.35">
      <c r="A60" s="98" t="s">
        <v>58</v>
      </c>
      <c r="B60" s="21">
        <v>672085312</v>
      </c>
      <c r="C60" s="21">
        <v>1435918438</v>
      </c>
      <c r="D60" s="21">
        <v>1623927155</v>
      </c>
      <c r="E60" s="21">
        <v>1760129900</v>
      </c>
      <c r="F60" s="21">
        <v>1427811280</v>
      </c>
      <c r="G60" s="21">
        <v>1367976880</v>
      </c>
      <c r="H60" s="21">
        <v>1280828480</v>
      </c>
      <c r="I60" s="21">
        <v>1317455940</v>
      </c>
      <c r="J60" s="21">
        <v>1209713290</v>
      </c>
      <c r="K60" s="21">
        <v>991263540</v>
      </c>
      <c r="L60" s="21">
        <v>892138740</v>
      </c>
      <c r="M60" s="21">
        <v>1060423820</v>
      </c>
      <c r="N60" s="21">
        <v>1005904685</v>
      </c>
      <c r="O60" s="102">
        <v>916417867</v>
      </c>
      <c r="P60" s="103">
        <v>981201787</v>
      </c>
      <c r="Q60" s="21"/>
      <c r="R60" s="21">
        <f t="shared" si="5"/>
        <v>1196213140.9333334</v>
      </c>
      <c r="S60" s="21">
        <f t="shared" si="6"/>
        <v>17943197114</v>
      </c>
      <c r="U60" s="23">
        <f t="shared" si="2"/>
        <v>0</v>
      </c>
    </row>
    <row r="61" spans="1:21" ht="15.5" x14ac:dyDescent="0.35">
      <c r="A61" s="98" t="s">
        <v>60</v>
      </c>
      <c r="B61" s="21">
        <v>1995373645</v>
      </c>
      <c r="C61" s="21">
        <v>2323933053</v>
      </c>
      <c r="D61" s="21">
        <v>1952898386</v>
      </c>
      <c r="E61" s="21">
        <v>1684945500</v>
      </c>
      <c r="F61" s="21">
        <v>1352630269</v>
      </c>
      <c r="G61" s="21">
        <v>1332925952</v>
      </c>
      <c r="H61" s="21">
        <v>1296501576</v>
      </c>
      <c r="I61" s="21">
        <v>1292058959</v>
      </c>
      <c r="J61" s="21">
        <v>1449161839</v>
      </c>
      <c r="K61" s="21">
        <v>1384314482</v>
      </c>
      <c r="L61" s="21">
        <v>1604753645</v>
      </c>
      <c r="M61" s="21">
        <v>1596005108</v>
      </c>
      <c r="N61" s="21">
        <v>1675932879</v>
      </c>
      <c r="O61" s="102">
        <v>1735871766</v>
      </c>
      <c r="P61" s="103">
        <v>1728307559</v>
      </c>
      <c r="Q61" s="21"/>
      <c r="R61" s="21">
        <f t="shared" si="5"/>
        <v>1627040974.5333333</v>
      </c>
      <c r="S61" s="21">
        <f t="shared" si="6"/>
        <v>24405614618</v>
      </c>
      <c r="U61" s="23">
        <f t="shared" si="2"/>
        <v>0</v>
      </c>
    </row>
    <row r="62" spans="1:21" ht="15.5" x14ac:dyDescent="0.35">
      <c r="A62" s="98" t="s">
        <v>62</v>
      </c>
      <c r="B62" s="21">
        <v>6754615602</v>
      </c>
      <c r="C62" s="21">
        <v>7285975165</v>
      </c>
      <c r="D62" s="21">
        <v>7518607540</v>
      </c>
      <c r="E62" s="21">
        <v>7572852861</v>
      </c>
      <c r="F62" s="21">
        <v>7634515260</v>
      </c>
      <c r="G62" s="21">
        <v>7847590899</v>
      </c>
      <c r="H62" s="21">
        <v>8018565849</v>
      </c>
      <c r="I62" s="21">
        <v>8251705712</v>
      </c>
      <c r="J62" s="21">
        <v>8642732463</v>
      </c>
      <c r="K62" s="21">
        <v>9008205714</v>
      </c>
      <c r="L62" s="21">
        <v>9444691379</v>
      </c>
      <c r="M62" s="21">
        <v>9996258558</v>
      </c>
      <c r="N62" s="21">
        <v>10394037202</v>
      </c>
      <c r="O62" s="102">
        <v>14027547180</v>
      </c>
      <c r="P62" s="103">
        <v>14906454621</v>
      </c>
      <c r="Q62" s="21"/>
      <c r="R62" s="21">
        <f t="shared" si="5"/>
        <v>9153623733.666666</v>
      </c>
      <c r="S62" s="21">
        <f t="shared" si="6"/>
        <v>137304356005</v>
      </c>
      <c r="U62" s="23">
        <f t="shared" si="2"/>
        <v>0</v>
      </c>
    </row>
    <row r="63" spans="1:21" ht="15.5" x14ac:dyDescent="0.35">
      <c r="A63" s="98" t="s">
        <v>63</v>
      </c>
      <c r="B63" s="21">
        <v>1176146202</v>
      </c>
      <c r="C63" s="21">
        <v>1257766802</v>
      </c>
      <c r="D63" s="21">
        <v>1154309658</v>
      </c>
      <c r="E63" s="21">
        <v>1023853710</v>
      </c>
      <c r="F63" s="21">
        <v>879870489</v>
      </c>
      <c r="G63" s="21">
        <v>795358013</v>
      </c>
      <c r="H63" s="21">
        <v>764710456</v>
      </c>
      <c r="I63" s="21">
        <v>763295141</v>
      </c>
      <c r="J63" s="21">
        <v>718393838</v>
      </c>
      <c r="K63" s="21">
        <v>632224825</v>
      </c>
      <c r="L63" s="21">
        <v>638915974</v>
      </c>
      <c r="M63" s="21">
        <v>650101194</v>
      </c>
      <c r="N63" s="21">
        <v>631578592</v>
      </c>
      <c r="O63" s="102">
        <v>599540811</v>
      </c>
      <c r="P63" s="103">
        <v>607396554</v>
      </c>
      <c r="Q63" s="21"/>
      <c r="R63" s="21">
        <f t="shared" si="5"/>
        <v>819564150.60000002</v>
      </c>
      <c r="S63" s="21">
        <f t="shared" si="6"/>
        <v>12293462259</v>
      </c>
      <c r="U63" s="23">
        <f t="shared" si="2"/>
        <v>1</v>
      </c>
    </row>
    <row r="64" spans="1:21" ht="15.5" x14ac:dyDescent="0.35">
      <c r="A64" s="98" t="s">
        <v>64</v>
      </c>
      <c r="B64" s="21">
        <v>943268320</v>
      </c>
      <c r="C64" s="21">
        <v>1105875830</v>
      </c>
      <c r="D64" s="21">
        <v>1081881420</v>
      </c>
      <c r="E64" s="21">
        <v>1246761610</v>
      </c>
      <c r="F64" s="21">
        <v>1362580437</v>
      </c>
      <c r="G64" s="21">
        <v>1548668982</v>
      </c>
      <c r="H64" s="21">
        <v>1518471337</v>
      </c>
      <c r="I64" s="21">
        <v>1583300492</v>
      </c>
      <c r="J64" s="21">
        <v>1176073694</v>
      </c>
      <c r="K64" s="21">
        <v>1012552189</v>
      </c>
      <c r="L64" s="21">
        <v>1166827625</v>
      </c>
      <c r="M64" s="21">
        <v>1277696805</v>
      </c>
      <c r="N64" s="21">
        <v>1375027242</v>
      </c>
      <c r="O64" s="102">
        <v>1322663540</v>
      </c>
      <c r="P64" s="103">
        <v>1147159041</v>
      </c>
      <c r="Q64" s="21"/>
      <c r="R64" s="21">
        <f t="shared" si="5"/>
        <v>1257920570.9333334</v>
      </c>
      <c r="S64" s="21">
        <f t="shared" si="6"/>
        <v>18868808564</v>
      </c>
      <c r="U64" s="23">
        <f t="shared" si="2"/>
        <v>0</v>
      </c>
    </row>
    <row r="65" spans="1:21" ht="15.5" x14ac:dyDescent="0.35">
      <c r="A65" s="98" t="s">
        <v>65</v>
      </c>
      <c r="B65" s="21">
        <v>4756459435</v>
      </c>
      <c r="C65" s="21">
        <v>5589161528</v>
      </c>
      <c r="D65" s="21">
        <v>5951250904</v>
      </c>
      <c r="E65" s="21">
        <v>6218010266</v>
      </c>
      <c r="F65" s="21">
        <v>6421880837</v>
      </c>
      <c r="G65" s="21">
        <v>6545707662</v>
      </c>
      <c r="H65" s="21">
        <v>7010436584</v>
      </c>
      <c r="I65" s="21">
        <v>7789308984</v>
      </c>
      <c r="J65" s="21">
        <v>8370170369</v>
      </c>
      <c r="K65" s="21">
        <v>8805220796</v>
      </c>
      <c r="L65" s="21">
        <v>9228468148</v>
      </c>
      <c r="M65" s="21">
        <v>9396907979</v>
      </c>
      <c r="N65" s="21">
        <v>9836626606</v>
      </c>
      <c r="O65" s="102">
        <v>10112719265</v>
      </c>
      <c r="P65" s="103">
        <v>10761047217</v>
      </c>
      <c r="Q65" s="21"/>
      <c r="R65" s="21">
        <f t="shared" si="5"/>
        <v>7786225105.333333</v>
      </c>
      <c r="S65" s="21">
        <f t="shared" si="6"/>
        <v>116793376580</v>
      </c>
      <c r="U65" s="23">
        <f t="shared" si="2"/>
        <v>0</v>
      </c>
    </row>
    <row r="66" spans="1:21" ht="15.5" x14ac:dyDescent="0.35">
      <c r="A66" s="98" t="s">
        <v>48</v>
      </c>
      <c r="B66" s="21">
        <v>6412394757</v>
      </c>
      <c r="C66" s="21">
        <v>6844895641</v>
      </c>
      <c r="D66" s="21">
        <v>6752456283</v>
      </c>
      <c r="E66" s="21">
        <v>6942313503</v>
      </c>
      <c r="F66" s="21">
        <v>7152937734</v>
      </c>
      <c r="G66" s="21">
        <v>7346036215</v>
      </c>
      <c r="H66" s="101">
        <v>7406883335</v>
      </c>
      <c r="I66" s="21">
        <v>7664483797</v>
      </c>
      <c r="J66" s="21">
        <v>7894513272</v>
      </c>
      <c r="K66" s="21">
        <v>8057532185</v>
      </c>
      <c r="L66" s="21">
        <v>8464316930</v>
      </c>
      <c r="M66" s="21">
        <v>8750679547</v>
      </c>
      <c r="N66" s="21">
        <v>9127790942</v>
      </c>
      <c r="O66" s="102">
        <v>10749076338</v>
      </c>
      <c r="P66" s="103">
        <v>10908716962</v>
      </c>
      <c r="Q66" s="21"/>
      <c r="R66" s="21">
        <f t="shared" si="5"/>
        <v>8031668496.0666666</v>
      </c>
      <c r="S66" s="21">
        <f t="shared" si="6"/>
        <v>120475027441</v>
      </c>
      <c r="U66" s="23">
        <f t="shared" si="2"/>
        <v>0</v>
      </c>
    </row>
    <row r="67" spans="1:21" ht="15.5" x14ac:dyDescent="0.35">
      <c r="A67" s="98" t="s">
        <v>50</v>
      </c>
      <c r="B67" s="21">
        <v>7088937257</v>
      </c>
      <c r="C67" s="21">
        <v>7531965417</v>
      </c>
      <c r="D67" s="21">
        <v>7783134562</v>
      </c>
      <c r="E67" s="21">
        <v>8020777856</v>
      </c>
      <c r="F67" s="21">
        <v>8200533091</v>
      </c>
      <c r="G67" s="21">
        <v>8439757268</v>
      </c>
      <c r="H67" s="101">
        <v>8637671108</v>
      </c>
      <c r="I67" s="21">
        <v>9051905103</v>
      </c>
      <c r="J67" s="21">
        <v>9572491939</v>
      </c>
      <c r="K67" s="21">
        <v>10003673741</v>
      </c>
      <c r="L67" s="21">
        <v>10883101170</v>
      </c>
      <c r="M67" s="21">
        <v>11402684135</v>
      </c>
      <c r="N67" s="21">
        <v>11853418907</v>
      </c>
      <c r="O67" s="102">
        <v>13444282345</v>
      </c>
      <c r="P67" s="103">
        <v>14114347101</v>
      </c>
      <c r="Q67" s="21"/>
      <c r="R67" s="21">
        <f>AVERAGE(A67:O67)</f>
        <v>9422452421.3571434</v>
      </c>
      <c r="S67" s="21">
        <f>SUM(B67:O67)</f>
        <v>131914333899</v>
      </c>
      <c r="U67" s="23">
        <f t="shared" ref="U67:U71" si="7">COUNTIF(V$3:V$19,A67)</f>
        <v>0</v>
      </c>
    </row>
    <row r="68" spans="1:21" ht="15.5" x14ac:dyDescent="0.35">
      <c r="A68" s="98" t="s">
        <v>66</v>
      </c>
      <c r="B68" s="21">
        <v>2935088583</v>
      </c>
      <c r="C68" s="21">
        <v>3500687619</v>
      </c>
      <c r="D68" s="21">
        <v>3541300727</v>
      </c>
      <c r="E68" s="21">
        <v>4128353750</v>
      </c>
      <c r="F68" s="21">
        <v>4052623192</v>
      </c>
      <c r="G68" s="21">
        <v>5305571683</v>
      </c>
      <c r="H68" s="21">
        <v>4912693971</v>
      </c>
      <c r="I68" s="21">
        <v>5145931318</v>
      </c>
      <c r="J68" s="21">
        <v>4190465027</v>
      </c>
      <c r="K68" s="21">
        <v>3040154504</v>
      </c>
      <c r="L68" s="21">
        <v>3584862395</v>
      </c>
      <c r="M68" s="21">
        <v>4915481626</v>
      </c>
      <c r="N68" s="21">
        <v>6377138295</v>
      </c>
      <c r="O68" s="102">
        <v>8038930930</v>
      </c>
      <c r="P68" s="103">
        <v>8472870598</v>
      </c>
      <c r="Q68" s="21"/>
      <c r="R68" s="21">
        <f>AVERAGE(A68:P68)</f>
        <v>4809476947.8666668</v>
      </c>
      <c r="S68" s="21">
        <f>SUM(B68:P68)</f>
        <v>72142154218</v>
      </c>
      <c r="U68" s="23">
        <f t="shared" si="7"/>
        <v>1</v>
      </c>
    </row>
    <row r="69" spans="1:21" ht="15.5" x14ac:dyDescent="0.35">
      <c r="A69" s="98" t="s">
        <v>68</v>
      </c>
      <c r="B69" s="21">
        <v>1660091848</v>
      </c>
      <c r="C69" s="21">
        <v>1940786188</v>
      </c>
      <c r="D69" s="21">
        <v>1776968448</v>
      </c>
      <c r="E69" s="21">
        <v>1925339760</v>
      </c>
      <c r="F69" s="21">
        <v>1901768410</v>
      </c>
      <c r="G69" s="21">
        <v>2689386860</v>
      </c>
      <c r="H69" s="21">
        <v>2941682460</v>
      </c>
      <c r="I69" s="21">
        <v>4011784640</v>
      </c>
      <c r="J69" s="21">
        <v>3579233440</v>
      </c>
      <c r="K69" s="21">
        <v>2562477540</v>
      </c>
      <c r="L69" s="21">
        <v>2777330760</v>
      </c>
      <c r="M69" s="21">
        <v>3411543190</v>
      </c>
      <c r="N69" s="21">
        <v>5157928787</v>
      </c>
      <c r="O69" s="102">
        <v>5449344564</v>
      </c>
      <c r="P69" s="103">
        <v>4815243937</v>
      </c>
      <c r="Q69" s="21"/>
      <c r="R69" s="21">
        <f>AVERAGE(A69:P69)</f>
        <v>3106727388.8000002</v>
      </c>
      <c r="S69" s="21">
        <f>SUM(B69:P69)</f>
        <v>46600910832</v>
      </c>
      <c r="U69" s="23">
        <f t="shared" si="7"/>
        <v>1</v>
      </c>
    </row>
    <row r="70" spans="1:21" ht="15.5" x14ac:dyDescent="0.35">
      <c r="A70" s="98" t="s">
        <v>69</v>
      </c>
      <c r="B70" s="21">
        <v>1149493578</v>
      </c>
      <c r="C70" s="21">
        <v>1712502237</v>
      </c>
      <c r="D70" s="21">
        <v>1626069327</v>
      </c>
      <c r="E70" s="21">
        <v>1651749284</v>
      </c>
      <c r="F70" s="21">
        <v>1514450001</v>
      </c>
      <c r="G70" s="21">
        <v>1653759373</v>
      </c>
      <c r="H70" s="21">
        <v>1473846885</v>
      </c>
      <c r="I70" s="21">
        <v>1705231461</v>
      </c>
      <c r="J70" s="21">
        <v>1260732197</v>
      </c>
      <c r="K70" s="21">
        <v>1036250992</v>
      </c>
      <c r="L70" s="21">
        <v>1373334109</v>
      </c>
      <c r="M70" s="21">
        <v>1686326364</v>
      </c>
      <c r="N70" s="21">
        <v>2871200096</v>
      </c>
      <c r="O70" s="102">
        <v>3605351293</v>
      </c>
      <c r="P70" s="103">
        <v>3248062402</v>
      </c>
      <c r="Q70" s="21"/>
      <c r="R70" s="21">
        <f>AVERAGE(A70:P70)</f>
        <v>1837890639.9333334</v>
      </c>
      <c r="S70" s="21">
        <f>SUM(B70:P70)</f>
        <v>27568359599</v>
      </c>
      <c r="U70" s="23">
        <f t="shared" si="7"/>
        <v>1</v>
      </c>
    </row>
    <row r="71" spans="1:21" ht="15.5" x14ac:dyDescent="0.35">
      <c r="A71" s="98" t="s">
        <v>70</v>
      </c>
      <c r="B71" s="21">
        <v>3545677750</v>
      </c>
      <c r="C71" s="21">
        <v>4653730305</v>
      </c>
      <c r="D71" s="21">
        <v>3784177265</v>
      </c>
      <c r="E71" s="21">
        <v>4355453131</v>
      </c>
      <c r="F71" s="21">
        <v>4355510397</v>
      </c>
      <c r="G71" s="21">
        <v>4986687131</v>
      </c>
      <c r="H71" s="21">
        <v>4478603503</v>
      </c>
      <c r="I71" s="21">
        <v>4581581509</v>
      </c>
      <c r="J71" s="21">
        <v>3075273098</v>
      </c>
      <c r="K71" s="21">
        <v>2043893955</v>
      </c>
      <c r="L71" s="21">
        <v>2320334162</v>
      </c>
      <c r="M71" s="21">
        <v>2431336818</v>
      </c>
      <c r="N71" s="21">
        <v>3076078049</v>
      </c>
      <c r="O71" s="102">
        <v>2931844880</v>
      </c>
      <c r="P71" s="103">
        <v>2321720857</v>
      </c>
      <c r="Q71" s="21"/>
      <c r="R71" s="21">
        <f>AVERAGE(A71:P71)</f>
        <v>3529460187.3333335</v>
      </c>
      <c r="S71" s="21">
        <f>SUM(B71:P71)</f>
        <v>52941902810</v>
      </c>
      <c r="U71" s="23">
        <f t="shared" si="7"/>
        <v>0</v>
      </c>
    </row>
    <row r="72" spans="1:21" ht="15.5" x14ac:dyDescent="0.35"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113"/>
      <c r="Q72" s="21"/>
      <c r="R72" s="21"/>
      <c r="S72" s="21"/>
    </row>
    <row r="73" spans="1:21" x14ac:dyDescent="0.35">
      <c r="A73" s="98" t="s">
        <v>71</v>
      </c>
      <c r="B73" s="21">
        <f t="shared" ref="B73:P73" si="8">SUM(B2:B71)</f>
        <v>135904699060</v>
      </c>
      <c r="C73" s="21">
        <f t="shared" si="8"/>
        <v>161155022165</v>
      </c>
      <c r="D73" s="21">
        <f t="shared" si="8"/>
        <v>160734725298</v>
      </c>
      <c r="E73" s="21">
        <f t="shared" si="8"/>
        <v>169214471620</v>
      </c>
      <c r="F73" s="21">
        <f t="shared" si="8"/>
        <v>173732561466</v>
      </c>
      <c r="G73" s="21">
        <f t="shared" si="8"/>
        <v>196606935988</v>
      </c>
      <c r="H73" s="21">
        <f t="shared" si="8"/>
        <v>202881564858</v>
      </c>
      <c r="I73" s="21">
        <f t="shared" si="8"/>
        <v>220603738127</v>
      </c>
      <c r="J73" s="21">
        <f t="shared" si="8"/>
        <v>209318569541</v>
      </c>
      <c r="K73" s="21">
        <f t="shared" si="8"/>
        <v>195236984824</v>
      </c>
      <c r="L73" s="21">
        <f t="shared" si="8"/>
        <v>211290923597</v>
      </c>
      <c r="M73" s="21">
        <f t="shared" si="8"/>
        <v>236861722801</v>
      </c>
      <c r="N73" s="21">
        <f t="shared" si="8"/>
        <v>285378491045</v>
      </c>
      <c r="O73" s="21">
        <f t="shared" si="8"/>
        <v>305499988642</v>
      </c>
      <c r="P73" s="88">
        <f t="shared" si="8"/>
        <v>310941359882</v>
      </c>
      <c r="Q73" s="21"/>
      <c r="R73" s="21">
        <f>SUM(R2:R71)</f>
        <v>211444649389.27612</v>
      </c>
      <c r="S73" s="21">
        <f>SUM(S2:S71)</f>
        <v>3161247411813</v>
      </c>
    </row>
    <row r="74" spans="1:21" x14ac:dyDescent="0.35">
      <c r="A74" s="98" t="s">
        <v>127</v>
      </c>
      <c r="B74" s="21">
        <f t="shared" ref="B74:P74" si="9">AVERAGE(B2:B71)</f>
        <v>1941495700.8571429</v>
      </c>
      <c r="C74" s="21">
        <f t="shared" si="9"/>
        <v>2302214602.3571429</v>
      </c>
      <c r="D74" s="21">
        <f t="shared" si="9"/>
        <v>2296210361.4000001</v>
      </c>
      <c r="E74" s="21">
        <f t="shared" si="9"/>
        <v>2417349594.5714288</v>
      </c>
      <c r="F74" s="21">
        <f t="shared" si="9"/>
        <v>2481893735.2285714</v>
      </c>
      <c r="G74" s="21">
        <f t="shared" si="9"/>
        <v>2808670514.1142859</v>
      </c>
      <c r="H74" s="21">
        <f t="shared" si="9"/>
        <v>2898308069.4000001</v>
      </c>
      <c r="I74" s="21">
        <f t="shared" si="9"/>
        <v>3151481973.242857</v>
      </c>
      <c r="J74" s="21">
        <f t="shared" si="9"/>
        <v>2990265279.1571426</v>
      </c>
      <c r="K74" s="21">
        <f t="shared" si="9"/>
        <v>2789099783.1999998</v>
      </c>
      <c r="L74" s="21">
        <f t="shared" si="9"/>
        <v>3018441765.6714287</v>
      </c>
      <c r="M74" s="21">
        <f t="shared" si="9"/>
        <v>3383738897.1571426</v>
      </c>
      <c r="N74" s="21">
        <f t="shared" si="9"/>
        <v>4076835586.3571429</v>
      </c>
      <c r="O74" s="120">
        <f t="shared" si="9"/>
        <v>4427536067.275362</v>
      </c>
      <c r="P74" s="121">
        <f t="shared" si="9"/>
        <v>4442019426.8857145</v>
      </c>
      <c r="Q74" s="21"/>
      <c r="R74" s="21">
        <f>AVERAGE(R2:R71)</f>
        <v>3020637848.4182305</v>
      </c>
      <c r="S74" s="21">
        <f>AVERAGE(S2:S71)</f>
        <v>45160677311.614288</v>
      </c>
    </row>
  </sheetData>
  <sortState xmlns:xlrd2="http://schemas.microsoft.com/office/spreadsheetml/2017/richdata2" ref="A2:S71">
    <sortCondition ref="A2:A71"/>
  </sortState>
  <conditionalFormatting sqref="S1:S71">
    <cfRule type="top10" dxfId="17" priority="1" rank="15"/>
  </conditionalFormatting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A04F-E52F-4C9D-8C79-4CE670F09861}">
  <dimension ref="A1:V74"/>
  <sheetViews>
    <sheetView topLeftCell="A4" zoomScale="80" zoomScaleNormal="80" workbookViewId="0">
      <pane xSplit="1" topLeftCell="M1" activePane="topRight" state="frozen"/>
      <selection activeCell="A20" sqref="A20"/>
      <selection pane="topRight" activeCell="O8" sqref="O8:P8"/>
    </sheetView>
  </sheetViews>
  <sheetFormatPr defaultColWidth="8.90625" defaultRowHeight="14.5" x14ac:dyDescent="0.35"/>
  <cols>
    <col min="1" max="1" width="13.453125" style="23" bestFit="1" customWidth="1"/>
    <col min="2" max="2" width="32.453125" style="23" customWidth="1"/>
    <col min="3" max="4" width="22.36328125" style="23" customWidth="1"/>
    <col min="5" max="5" width="22.6328125" style="23" customWidth="1"/>
    <col min="6" max="6" width="24" style="23" customWidth="1"/>
    <col min="7" max="7" width="25.36328125" style="23" customWidth="1"/>
    <col min="8" max="8" width="28.08984375" style="23" customWidth="1"/>
    <col min="9" max="9" width="25.36328125" style="23" customWidth="1"/>
    <col min="10" max="10" width="27.08984375" style="23" customWidth="1"/>
    <col min="11" max="11" width="26.08984375" style="23" customWidth="1"/>
    <col min="12" max="12" width="26.453125" style="23" customWidth="1"/>
    <col min="13" max="13" width="28.08984375" style="23" customWidth="1"/>
    <col min="14" max="14" width="22.453125" style="23" customWidth="1"/>
    <col min="15" max="15" width="27.6328125" style="23" customWidth="1"/>
    <col min="16" max="16" width="19.90625" style="88" customWidth="1"/>
    <col min="17" max="17" width="8.90625" style="23"/>
    <col min="18" max="18" width="27.90625" style="23" customWidth="1"/>
    <col min="19" max="19" width="26.453125" style="23" customWidth="1"/>
    <col min="20" max="16384" width="8.90625" style="23"/>
  </cols>
  <sheetData>
    <row r="1" spans="1:22" x14ac:dyDescent="0.35">
      <c r="A1" s="98" t="s">
        <v>103</v>
      </c>
      <c r="B1" s="99">
        <v>2007</v>
      </c>
      <c r="C1" s="99">
        <v>2008</v>
      </c>
      <c r="D1" s="99">
        <v>2009</v>
      </c>
      <c r="E1" s="99">
        <v>2010</v>
      </c>
      <c r="F1" s="99">
        <v>2011</v>
      </c>
      <c r="G1" s="99">
        <v>2012</v>
      </c>
      <c r="H1" s="99">
        <v>2013</v>
      </c>
      <c r="I1" s="99">
        <v>2014</v>
      </c>
      <c r="J1" s="99">
        <v>2015</v>
      </c>
      <c r="K1" s="99">
        <v>2016</v>
      </c>
      <c r="L1" s="90">
        <v>2017</v>
      </c>
      <c r="M1" s="90">
        <v>2018</v>
      </c>
      <c r="N1" s="90">
        <v>2019</v>
      </c>
      <c r="O1" s="90">
        <v>2020</v>
      </c>
      <c r="P1" s="100">
        <v>2021</v>
      </c>
      <c r="R1" s="23" t="s">
        <v>122</v>
      </c>
      <c r="S1" s="23" t="s">
        <v>71</v>
      </c>
      <c r="U1" s="98" t="s">
        <v>134</v>
      </c>
    </row>
    <row r="2" spans="1:22" ht="15.5" x14ac:dyDescent="0.35">
      <c r="A2" s="98" t="s">
        <v>44</v>
      </c>
      <c r="B2" s="21">
        <v>72352811</v>
      </c>
      <c r="C2" s="21">
        <v>75229885</v>
      </c>
      <c r="D2" s="21">
        <v>75673326</v>
      </c>
      <c r="E2" s="21">
        <v>87036420</v>
      </c>
      <c r="F2" s="21">
        <v>88056934</v>
      </c>
      <c r="G2" s="21">
        <v>89371108</v>
      </c>
      <c r="H2" s="101">
        <v>96669962</v>
      </c>
      <c r="I2" s="21">
        <v>108718622</v>
      </c>
      <c r="J2" s="21">
        <v>120986130</v>
      </c>
      <c r="K2" s="21">
        <v>121385982</v>
      </c>
      <c r="L2" s="21">
        <v>118401516</v>
      </c>
      <c r="M2" s="21">
        <v>118659959</v>
      </c>
      <c r="N2" s="21">
        <v>125662624</v>
      </c>
      <c r="O2" s="102">
        <v>124324424</v>
      </c>
      <c r="P2" s="103">
        <v>123653748</v>
      </c>
      <c r="Q2" s="21"/>
      <c r="R2" s="21">
        <f t="shared" ref="R2:R3" si="0">AVERAGE(A2:P2)</f>
        <v>103078896.73333333</v>
      </c>
      <c r="S2" s="21">
        <f>SUM(B2:P2)</f>
        <v>1546183451</v>
      </c>
      <c r="U2" s="23">
        <f>COUNTIF(V$3:V$19,A2)</f>
        <v>0</v>
      </c>
    </row>
    <row r="3" spans="1:22" ht="15.5" x14ac:dyDescent="0.35">
      <c r="A3" s="98" t="s">
        <v>8</v>
      </c>
      <c r="B3" s="21">
        <v>132638905</v>
      </c>
      <c r="C3" s="21">
        <v>151737765</v>
      </c>
      <c r="D3" s="21">
        <v>165258160</v>
      </c>
      <c r="E3" s="21">
        <v>146924280</v>
      </c>
      <c r="F3" s="21">
        <v>135959730</v>
      </c>
      <c r="G3" s="21">
        <v>140837960</v>
      </c>
      <c r="H3" s="21">
        <v>140181650</v>
      </c>
      <c r="I3" s="21">
        <v>167233930</v>
      </c>
      <c r="J3" s="21">
        <v>178755660</v>
      </c>
      <c r="K3" s="21">
        <v>153340761</v>
      </c>
      <c r="L3" s="21">
        <v>163600680</v>
      </c>
      <c r="M3" s="21">
        <v>174029760</v>
      </c>
      <c r="N3" s="21">
        <v>90875531</v>
      </c>
      <c r="O3" s="102">
        <v>180590279</v>
      </c>
      <c r="P3" s="103">
        <v>165212546</v>
      </c>
      <c r="Q3" s="21"/>
      <c r="R3" s="21">
        <f t="shared" si="0"/>
        <v>152478506.46666667</v>
      </c>
      <c r="S3" s="21">
        <f t="shared" ref="S3" si="1">SUM(B3:P3)</f>
        <v>2287177597</v>
      </c>
      <c r="U3" s="23">
        <f t="shared" ref="U3:U66" si="2">COUNTIF(V$3:V$19,A3)</f>
        <v>0</v>
      </c>
      <c r="V3" s="104" t="s">
        <v>1</v>
      </c>
    </row>
    <row r="4" spans="1:22" ht="15.5" x14ac:dyDescent="0.35">
      <c r="A4" s="98" t="s">
        <v>1</v>
      </c>
      <c r="B4" s="21">
        <v>3572974993</v>
      </c>
      <c r="C4" s="21">
        <v>4251689147</v>
      </c>
      <c r="D4" s="21">
        <v>3369369973</v>
      </c>
      <c r="E4" s="21">
        <v>3972788901</v>
      </c>
      <c r="F4" s="21">
        <v>4400258677</v>
      </c>
      <c r="G4" s="21">
        <v>5106510355</v>
      </c>
      <c r="H4" s="21">
        <v>6048402305</v>
      </c>
      <c r="I4" s="21">
        <v>7230528094</v>
      </c>
      <c r="J4" s="21">
        <v>4980966238</v>
      </c>
      <c r="K4" s="21">
        <v>3585606358</v>
      </c>
      <c r="L4" s="21">
        <v>4330440828</v>
      </c>
      <c r="M4" s="21">
        <v>4768535096</v>
      </c>
      <c r="N4" s="21">
        <v>5245368337</v>
      </c>
      <c r="O4" s="102">
        <v>5135322301</v>
      </c>
      <c r="P4" s="103">
        <v>5035970897</v>
      </c>
      <c r="Q4" s="21"/>
      <c r="R4" s="21">
        <f t="shared" ref="R4:R35" si="3">AVERAGE(A4:P4)</f>
        <v>4735648833.333333</v>
      </c>
      <c r="S4" s="21">
        <f t="shared" ref="S4:S35" si="4">SUM(B4:P4)</f>
        <v>71034732500</v>
      </c>
      <c r="U4" s="23">
        <f t="shared" si="2"/>
        <v>1</v>
      </c>
      <c r="V4" s="104" t="s">
        <v>2</v>
      </c>
    </row>
    <row r="5" spans="1:22" ht="15.5" x14ac:dyDescent="0.35">
      <c r="A5" s="98" t="s">
        <v>33</v>
      </c>
      <c r="B5" s="21">
        <v>148509371</v>
      </c>
      <c r="C5" s="21">
        <v>160083599</v>
      </c>
      <c r="D5" s="21">
        <v>159207294</v>
      </c>
      <c r="E5" s="21">
        <v>165535637</v>
      </c>
      <c r="F5" s="21">
        <v>168642194</v>
      </c>
      <c r="G5" s="21">
        <v>186701170</v>
      </c>
      <c r="H5" s="21">
        <v>181988870</v>
      </c>
      <c r="I5" s="21">
        <v>226890660</v>
      </c>
      <c r="J5" s="21">
        <v>213388135</v>
      </c>
      <c r="K5" s="21">
        <v>220401640</v>
      </c>
      <c r="L5" s="21">
        <v>232837183</v>
      </c>
      <c r="M5" s="21">
        <v>231638712</v>
      </c>
      <c r="N5" s="21">
        <v>241159090</v>
      </c>
      <c r="O5" s="102">
        <v>269753441</v>
      </c>
      <c r="P5" s="103">
        <v>291685221</v>
      </c>
      <c r="Q5" s="21"/>
      <c r="R5" s="21">
        <f t="shared" si="3"/>
        <v>206561481.13333333</v>
      </c>
      <c r="S5" s="21">
        <f t="shared" si="4"/>
        <v>3098422217</v>
      </c>
      <c r="U5" s="23">
        <f t="shared" si="2"/>
        <v>0</v>
      </c>
      <c r="V5" s="104" t="s">
        <v>9</v>
      </c>
    </row>
    <row r="6" spans="1:22" ht="15.5" x14ac:dyDescent="0.35">
      <c r="A6" s="98" t="s">
        <v>32</v>
      </c>
      <c r="B6" s="21">
        <v>279228368</v>
      </c>
      <c r="C6" s="21">
        <v>317512518</v>
      </c>
      <c r="D6" s="21">
        <v>249196590</v>
      </c>
      <c r="E6" s="21">
        <v>271842350</v>
      </c>
      <c r="F6" s="21">
        <v>252552250</v>
      </c>
      <c r="G6" s="21">
        <v>336257590</v>
      </c>
      <c r="H6" s="21">
        <v>290361760</v>
      </c>
      <c r="I6" s="21">
        <v>287540250</v>
      </c>
      <c r="J6" s="21">
        <v>261447670</v>
      </c>
      <c r="K6" s="21">
        <v>162390930</v>
      </c>
      <c r="L6" s="21">
        <v>169038840</v>
      </c>
      <c r="M6" s="21">
        <v>171922700</v>
      </c>
      <c r="N6" s="21">
        <v>199505517</v>
      </c>
      <c r="O6" s="102">
        <v>165871488</v>
      </c>
      <c r="P6" s="103">
        <v>127728909</v>
      </c>
      <c r="Q6" s="21"/>
      <c r="R6" s="21">
        <f t="shared" si="3"/>
        <v>236159848.66666666</v>
      </c>
      <c r="S6" s="21">
        <f t="shared" si="4"/>
        <v>3542397730</v>
      </c>
      <c r="U6" s="23">
        <f t="shared" si="2"/>
        <v>0</v>
      </c>
      <c r="V6" s="104" t="s">
        <v>14</v>
      </c>
    </row>
    <row r="7" spans="1:22" ht="15.5" x14ac:dyDescent="0.35">
      <c r="A7" s="98" t="s">
        <v>29</v>
      </c>
      <c r="B7" s="21">
        <v>197991040</v>
      </c>
      <c r="C7" s="21">
        <v>224130214</v>
      </c>
      <c r="D7" s="21">
        <v>224037150</v>
      </c>
      <c r="E7" s="21">
        <v>228482620</v>
      </c>
      <c r="F7" s="21">
        <v>226684150</v>
      </c>
      <c r="G7" s="21">
        <v>232555960</v>
      </c>
      <c r="H7" s="21">
        <v>237154980</v>
      </c>
      <c r="I7" s="21">
        <v>244766620</v>
      </c>
      <c r="J7" s="21">
        <v>245299490</v>
      </c>
      <c r="K7" s="21">
        <v>251882460</v>
      </c>
      <c r="L7" s="21">
        <v>275611620</v>
      </c>
      <c r="M7" s="21">
        <v>283781184</v>
      </c>
      <c r="N7" s="21">
        <v>286979883</v>
      </c>
      <c r="O7" s="102">
        <v>288621228</v>
      </c>
      <c r="P7" s="103">
        <v>295381827</v>
      </c>
      <c r="Q7" s="21"/>
      <c r="R7" s="21">
        <f t="shared" si="3"/>
        <v>249557361.73333332</v>
      </c>
      <c r="S7" s="21">
        <f t="shared" si="4"/>
        <v>3743360426</v>
      </c>
      <c r="U7" s="23">
        <f t="shared" si="2"/>
        <v>0</v>
      </c>
      <c r="V7" s="104" t="s">
        <v>16</v>
      </c>
    </row>
    <row r="8" spans="1:22" ht="15.5" x14ac:dyDescent="0.35">
      <c r="A8" s="98" t="s">
        <v>59</v>
      </c>
      <c r="B8" s="21">
        <v>171425507</v>
      </c>
      <c r="C8" s="21">
        <v>202007942</v>
      </c>
      <c r="D8" s="21">
        <v>194998162</v>
      </c>
      <c r="E8" s="21">
        <v>241556933</v>
      </c>
      <c r="F8" s="21">
        <v>281670740</v>
      </c>
      <c r="G8" s="21">
        <v>402272965</v>
      </c>
      <c r="H8" s="21">
        <v>364084437</v>
      </c>
      <c r="I8" s="21">
        <v>392575527</v>
      </c>
      <c r="J8" s="21">
        <v>274016131</v>
      </c>
      <c r="K8" s="21">
        <v>187117977</v>
      </c>
      <c r="L8" s="21">
        <v>189672517</v>
      </c>
      <c r="M8" s="21">
        <v>206958507</v>
      </c>
      <c r="N8" s="21">
        <v>242331470</v>
      </c>
      <c r="O8" s="102">
        <v>211954767</v>
      </c>
      <c r="P8" s="103">
        <v>176887338</v>
      </c>
      <c r="Q8" s="21"/>
      <c r="R8" s="21">
        <f t="shared" si="3"/>
        <v>249302061.33333334</v>
      </c>
      <c r="S8" s="21">
        <f t="shared" si="4"/>
        <v>3739530920</v>
      </c>
      <c r="U8" s="23">
        <f t="shared" si="2"/>
        <v>0</v>
      </c>
      <c r="V8" s="104" t="s">
        <v>20</v>
      </c>
    </row>
    <row r="9" spans="1:22" ht="15.5" x14ac:dyDescent="0.35">
      <c r="A9" s="98" t="s">
        <v>2</v>
      </c>
      <c r="B9" s="21">
        <v>604468578</v>
      </c>
      <c r="C9" s="21">
        <v>760757678</v>
      </c>
      <c r="D9" s="21">
        <v>619682539</v>
      </c>
      <c r="E9" s="21">
        <v>646394010</v>
      </c>
      <c r="F9" s="21">
        <v>644574800</v>
      </c>
      <c r="G9" s="21">
        <v>850612690</v>
      </c>
      <c r="H9" s="21">
        <v>787361090</v>
      </c>
      <c r="I9" s="21">
        <v>920142950</v>
      </c>
      <c r="J9" s="21">
        <v>509524490</v>
      </c>
      <c r="K9" s="21">
        <v>331489240</v>
      </c>
      <c r="L9" s="21">
        <v>376508010</v>
      </c>
      <c r="M9" s="21">
        <v>390361720</v>
      </c>
      <c r="N9" s="21">
        <v>579488227</v>
      </c>
      <c r="O9" s="102">
        <v>548219222</v>
      </c>
      <c r="P9" s="103">
        <v>460510011</v>
      </c>
      <c r="Q9" s="21"/>
      <c r="R9" s="21">
        <f t="shared" si="3"/>
        <v>602006350.33333337</v>
      </c>
      <c r="S9" s="21">
        <f t="shared" si="4"/>
        <v>9030095255</v>
      </c>
      <c r="U9" s="23">
        <f t="shared" si="2"/>
        <v>1</v>
      </c>
      <c r="V9" s="104" t="s">
        <v>22</v>
      </c>
    </row>
    <row r="10" spans="1:22" ht="15.5" x14ac:dyDescent="0.35">
      <c r="A10" s="98" t="s">
        <v>61</v>
      </c>
      <c r="B10" s="21">
        <v>260045098</v>
      </c>
      <c r="C10" s="21">
        <v>259596363</v>
      </c>
      <c r="D10" s="21">
        <v>267490099</v>
      </c>
      <c r="E10" s="21">
        <v>268013161</v>
      </c>
      <c r="F10" s="21">
        <v>264178205</v>
      </c>
      <c r="G10" s="21">
        <v>283743296</v>
      </c>
      <c r="H10" s="21">
        <v>308913370</v>
      </c>
      <c r="I10" s="21">
        <v>321855343</v>
      </c>
      <c r="J10" s="21">
        <v>296864990</v>
      </c>
      <c r="K10" s="21">
        <v>307795619</v>
      </c>
      <c r="L10" s="21">
        <v>317552893</v>
      </c>
      <c r="M10" s="21">
        <v>322447483</v>
      </c>
      <c r="N10" s="21">
        <v>407490509</v>
      </c>
      <c r="O10" s="102">
        <v>413904777</v>
      </c>
      <c r="P10" s="103">
        <v>439527332</v>
      </c>
      <c r="Q10" s="21"/>
      <c r="R10" s="21">
        <f t="shared" si="3"/>
        <v>315961235.86666667</v>
      </c>
      <c r="S10" s="21">
        <f t="shared" si="4"/>
        <v>4739418538</v>
      </c>
      <c r="U10" s="23">
        <f t="shared" si="2"/>
        <v>0</v>
      </c>
      <c r="V10" s="104" t="s">
        <v>26</v>
      </c>
    </row>
    <row r="11" spans="1:22" ht="15.5" x14ac:dyDescent="0.35">
      <c r="A11" s="98" t="s">
        <v>5</v>
      </c>
      <c r="B11" s="21">
        <v>570482000</v>
      </c>
      <c r="C11" s="21">
        <v>723025620</v>
      </c>
      <c r="D11" s="21">
        <v>610297070</v>
      </c>
      <c r="E11" s="21">
        <v>729082850</v>
      </c>
      <c r="F11" s="21">
        <v>784035740</v>
      </c>
      <c r="G11" s="21">
        <v>920150919</v>
      </c>
      <c r="H11" s="21">
        <v>849385315</v>
      </c>
      <c r="I11" s="21">
        <v>824009154</v>
      </c>
      <c r="J11" s="21">
        <v>523141815</v>
      </c>
      <c r="K11" s="21">
        <v>308139021</v>
      </c>
      <c r="L11" s="21">
        <v>331538262</v>
      </c>
      <c r="M11" s="21">
        <v>354932884</v>
      </c>
      <c r="N11" s="21">
        <v>394672427</v>
      </c>
      <c r="O11" s="102">
        <v>402030456</v>
      </c>
      <c r="P11" s="103">
        <v>337486597</v>
      </c>
      <c r="Q11" s="21"/>
      <c r="R11" s="21">
        <f t="shared" si="3"/>
        <v>577494008.66666663</v>
      </c>
      <c r="S11" s="21">
        <f t="shared" si="4"/>
        <v>8662410130</v>
      </c>
      <c r="U11" s="23">
        <f t="shared" si="2"/>
        <v>0</v>
      </c>
      <c r="V11" s="104" t="s">
        <v>35</v>
      </c>
    </row>
    <row r="12" spans="1:22" ht="15.5" x14ac:dyDescent="0.35">
      <c r="A12" s="98" t="s">
        <v>6</v>
      </c>
      <c r="B12" s="21">
        <v>264095292</v>
      </c>
      <c r="C12" s="21">
        <v>318592932</v>
      </c>
      <c r="D12" s="21">
        <v>449042984</v>
      </c>
      <c r="E12" s="21">
        <v>340499744</v>
      </c>
      <c r="F12" s="21">
        <v>352275231</v>
      </c>
      <c r="G12" s="21">
        <v>350932210</v>
      </c>
      <c r="H12" s="21">
        <v>395479990</v>
      </c>
      <c r="I12" s="21">
        <v>377975390</v>
      </c>
      <c r="J12" s="21">
        <v>323841760</v>
      </c>
      <c r="K12" s="21">
        <v>256783534</v>
      </c>
      <c r="L12" s="21">
        <v>252242222</v>
      </c>
      <c r="M12" s="21">
        <v>369226786</v>
      </c>
      <c r="N12" s="21">
        <v>415394918</v>
      </c>
      <c r="O12" s="102">
        <v>429725654</v>
      </c>
      <c r="P12" s="103">
        <v>477839026</v>
      </c>
      <c r="Q12" s="21"/>
      <c r="R12" s="21">
        <f t="shared" si="3"/>
        <v>358263178.19999999</v>
      </c>
      <c r="S12" s="21">
        <f t="shared" si="4"/>
        <v>5373947673</v>
      </c>
      <c r="U12" s="23">
        <f t="shared" si="2"/>
        <v>0</v>
      </c>
      <c r="V12" s="104" t="s">
        <v>38</v>
      </c>
    </row>
    <row r="13" spans="1:22" ht="15.5" x14ac:dyDescent="0.35">
      <c r="A13" s="98" t="s">
        <v>7</v>
      </c>
      <c r="B13" s="21">
        <v>226581970</v>
      </c>
      <c r="C13" s="21">
        <v>251258000</v>
      </c>
      <c r="D13" s="21">
        <v>232249460</v>
      </c>
      <c r="E13" s="21">
        <v>253473550</v>
      </c>
      <c r="F13" s="21">
        <v>269413643</v>
      </c>
      <c r="G13" s="21">
        <v>276405703</v>
      </c>
      <c r="H13" s="101">
        <v>266898790</v>
      </c>
      <c r="I13" s="21">
        <v>267602280</v>
      </c>
      <c r="J13" s="21">
        <v>245450543</v>
      </c>
      <c r="K13" s="21">
        <v>234208953</v>
      </c>
      <c r="L13" s="21">
        <v>261994571</v>
      </c>
      <c r="M13" s="21">
        <v>268485662</v>
      </c>
      <c r="N13" s="21">
        <v>272519300</v>
      </c>
      <c r="O13" s="102">
        <v>371614072</v>
      </c>
      <c r="P13" s="103">
        <v>518343026</v>
      </c>
      <c r="Q13" s="21"/>
      <c r="R13" s="21">
        <f t="shared" si="3"/>
        <v>281099968.19999999</v>
      </c>
      <c r="S13" s="21">
        <f t="shared" si="4"/>
        <v>4216499523</v>
      </c>
      <c r="U13" s="23">
        <f t="shared" si="2"/>
        <v>0</v>
      </c>
      <c r="V13" s="104" t="s">
        <v>41</v>
      </c>
    </row>
    <row r="14" spans="1:22" ht="15.5" x14ac:dyDescent="0.35">
      <c r="A14" s="98" t="s">
        <v>9</v>
      </c>
      <c r="B14" s="21">
        <v>1939508410</v>
      </c>
      <c r="C14" s="21">
        <v>2321861780</v>
      </c>
      <c r="D14" s="21">
        <v>2126459050</v>
      </c>
      <c r="E14" s="21">
        <v>2324841270</v>
      </c>
      <c r="F14" s="21">
        <v>2244688020</v>
      </c>
      <c r="G14" s="21">
        <v>2674894120</v>
      </c>
      <c r="H14" s="21">
        <v>2581481490</v>
      </c>
      <c r="I14" s="21">
        <v>2367651270</v>
      </c>
      <c r="J14" s="21">
        <v>1617514130</v>
      </c>
      <c r="K14" s="21">
        <v>912629560</v>
      </c>
      <c r="L14" s="21">
        <v>907860850</v>
      </c>
      <c r="M14" s="21">
        <v>988363620</v>
      </c>
      <c r="N14" s="21">
        <v>1320554206</v>
      </c>
      <c r="O14" s="102">
        <v>1482749706</v>
      </c>
      <c r="P14" s="103">
        <v>1358469991</v>
      </c>
      <c r="Q14" s="21"/>
      <c r="R14" s="21">
        <f t="shared" si="3"/>
        <v>1811301831.5333333</v>
      </c>
      <c r="S14" s="21">
        <f t="shared" si="4"/>
        <v>27169527473</v>
      </c>
      <c r="U14" s="23">
        <f t="shared" si="2"/>
        <v>1</v>
      </c>
      <c r="V14" s="104" t="s">
        <v>47</v>
      </c>
    </row>
    <row r="15" spans="1:22" ht="15.5" x14ac:dyDescent="0.35">
      <c r="A15" s="98" t="s">
        <v>10</v>
      </c>
      <c r="B15" s="21">
        <v>2038829320</v>
      </c>
      <c r="C15" s="21">
        <v>2449897170</v>
      </c>
      <c r="D15" s="21">
        <v>2245383340</v>
      </c>
      <c r="E15" s="21">
        <v>2347606050</v>
      </c>
      <c r="F15" s="21">
        <v>2056001870</v>
      </c>
      <c r="G15" s="21">
        <v>2130953370</v>
      </c>
      <c r="H15" s="21">
        <v>2094128330</v>
      </c>
      <c r="I15" s="21">
        <v>2551841130</v>
      </c>
      <c r="J15" s="21">
        <v>2137266020</v>
      </c>
      <c r="K15" s="21">
        <v>1389786900</v>
      </c>
      <c r="L15" s="21">
        <v>1389756730</v>
      </c>
      <c r="M15" s="21">
        <v>1467925280</v>
      </c>
      <c r="N15" s="21">
        <v>1738990913</v>
      </c>
      <c r="O15" s="102">
        <v>1979328941</v>
      </c>
      <c r="P15" s="103">
        <v>2076342416</v>
      </c>
      <c r="Q15" s="21"/>
      <c r="R15" s="21">
        <f t="shared" si="3"/>
        <v>2006269185.3333333</v>
      </c>
      <c r="S15" s="21">
        <f t="shared" si="4"/>
        <v>30094037780</v>
      </c>
      <c r="U15" s="23">
        <f t="shared" si="2"/>
        <v>0</v>
      </c>
      <c r="V15" s="104" t="s">
        <v>52</v>
      </c>
    </row>
    <row r="16" spans="1:22" ht="15.5" x14ac:dyDescent="0.35">
      <c r="A16" s="98" t="s">
        <v>11</v>
      </c>
      <c r="B16" s="21">
        <v>256604480</v>
      </c>
      <c r="C16" s="21">
        <v>308151050</v>
      </c>
      <c r="D16" s="21">
        <v>320692710</v>
      </c>
      <c r="E16" s="21">
        <v>350792680</v>
      </c>
      <c r="F16" s="21">
        <v>393306512</v>
      </c>
      <c r="G16" s="21">
        <v>400506447</v>
      </c>
      <c r="H16" s="21">
        <v>403272300</v>
      </c>
      <c r="I16" s="21">
        <v>478005462</v>
      </c>
      <c r="J16" s="21">
        <v>416159959</v>
      </c>
      <c r="K16" s="21">
        <v>374200044</v>
      </c>
      <c r="L16" s="21">
        <v>368721980</v>
      </c>
      <c r="M16" s="21">
        <v>384651690</v>
      </c>
      <c r="N16" s="21">
        <v>451544233</v>
      </c>
      <c r="O16" s="102">
        <v>424012918</v>
      </c>
      <c r="P16" s="103">
        <v>377835612</v>
      </c>
      <c r="Q16" s="21"/>
      <c r="R16" s="21">
        <f t="shared" si="3"/>
        <v>380563871.80000001</v>
      </c>
      <c r="S16" s="21">
        <f t="shared" si="4"/>
        <v>5708458077</v>
      </c>
      <c r="U16" s="23">
        <f t="shared" si="2"/>
        <v>0</v>
      </c>
      <c r="V16" s="105" t="s">
        <v>63</v>
      </c>
    </row>
    <row r="17" spans="1:22" ht="15.5" x14ac:dyDescent="0.35">
      <c r="A17" s="98" t="s">
        <v>19</v>
      </c>
      <c r="B17" s="21">
        <v>266412990</v>
      </c>
      <c r="C17" s="21">
        <v>248739393</v>
      </c>
      <c r="D17" s="21">
        <v>275043843</v>
      </c>
      <c r="E17" s="21">
        <v>295807838</v>
      </c>
      <c r="F17" s="21">
        <v>300591040</v>
      </c>
      <c r="G17" s="21">
        <v>303312895</v>
      </c>
      <c r="H17" s="21">
        <v>349844790</v>
      </c>
      <c r="I17" s="21">
        <v>398552863</v>
      </c>
      <c r="J17" s="21">
        <v>411886211</v>
      </c>
      <c r="K17" s="21">
        <v>619726948</v>
      </c>
      <c r="L17" s="21">
        <v>589223745</v>
      </c>
      <c r="M17" s="21">
        <v>583506481</v>
      </c>
      <c r="N17" s="21">
        <v>593398040</v>
      </c>
      <c r="O17" s="102">
        <v>571310828</v>
      </c>
      <c r="P17" s="103">
        <v>579468595</v>
      </c>
      <c r="Q17" s="21"/>
      <c r="R17" s="21">
        <f t="shared" si="3"/>
        <v>425788433.33333331</v>
      </c>
      <c r="S17" s="21">
        <f t="shared" si="4"/>
        <v>6386826500</v>
      </c>
      <c r="U17" s="23">
        <f t="shared" si="2"/>
        <v>0</v>
      </c>
      <c r="V17" s="105" t="s">
        <v>66</v>
      </c>
    </row>
    <row r="18" spans="1:22" ht="15.5" x14ac:dyDescent="0.35">
      <c r="A18" s="98" t="s">
        <v>17</v>
      </c>
      <c r="B18" s="21">
        <v>368773467</v>
      </c>
      <c r="C18" s="21">
        <v>388159985</v>
      </c>
      <c r="D18" s="21">
        <v>411075839</v>
      </c>
      <c r="E18" s="21">
        <v>377827498</v>
      </c>
      <c r="F18" s="21">
        <v>352896135</v>
      </c>
      <c r="G18" s="21">
        <v>339042860</v>
      </c>
      <c r="H18" s="101">
        <v>343790487</v>
      </c>
      <c r="I18" s="21">
        <v>428120072</v>
      </c>
      <c r="J18" s="21">
        <v>394399982</v>
      </c>
      <c r="K18" s="21">
        <v>405454745</v>
      </c>
      <c r="L18" s="21">
        <v>416779502</v>
      </c>
      <c r="M18" s="21">
        <v>428385391</v>
      </c>
      <c r="N18" s="21">
        <v>536538756</v>
      </c>
      <c r="O18" s="102">
        <v>733541200</v>
      </c>
      <c r="P18" s="103">
        <v>762143092</v>
      </c>
      <c r="Q18" s="21"/>
      <c r="R18" s="21">
        <f t="shared" si="3"/>
        <v>445795267.39999998</v>
      </c>
      <c r="S18" s="21">
        <f t="shared" si="4"/>
        <v>6686929011</v>
      </c>
      <c r="U18" s="23">
        <f t="shared" si="2"/>
        <v>0</v>
      </c>
      <c r="V18" s="104" t="s">
        <v>68</v>
      </c>
    </row>
    <row r="19" spans="1:22" ht="15.5" x14ac:dyDescent="0.35">
      <c r="A19" s="98" t="s">
        <v>110</v>
      </c>
      <c r="B19" s="21">
        <v>309790930</v>
      </c>
      <c r="C19" s="21">
        <v>324773966</v>
      </c>
      <c r="D19" s="21">
        <v>328810371</v>
      </c>
      <c r="E19" s="21">
        <v>341261584</v>
      </c>
      <c r="F19" s="21">
        <v>349967822</v>
      </c>
      <c r="G19" s="21">
        <v>364860344</v>
      </c>
      <c r="H19" s="21">
        <v>393346172</v>
      </c>
      <c r="I19" s="21">
        <v>406330807</v>
      </c>
      <c r="J19" s="21">
        <v>428104793</v>
      </c>
      <c r="K19" s="21">
        <v>448980963</v>
      </c>
      <c r="L19" s="21">
        <v>578852220</v>
      </c>
      <c r="M19" s="21">
        <v>616265343</v>
      </c>
      <c r="N19" s="21">
        <v>624818849</v>
      </c>
      <c r="O19" s="102">
        <v>630943474</v>
      </c>
      <c r="P19" s="103">
        <v>643757049</v>
      </c>
      <c r="Q19" s="21"/>
      <c r="R19" s="21">
        <f t="shared" si="3"/>
        <v>452724312.46666664</v>
      </c>
      <c r="S19" s="21">
        <f t="shared" si="4"/>
        <v>6790864687</v>
      </c>
      <c r="U19" s="23">
        <f t="shared" si="2"/>
        <v>0</v>
      </c>
      <c r="V19" s="104" t="s">
        <v>69</v>
      </c>
    </row>
    <row r="20" spans="1:22" ht="15.5" x14ac:dyDescent="0.35">
      <c r="A20" s="98" t="s">
        <v>31</v>
      </c>
      <c r="B20" s="21">
        <v>331719784</v>
      </c>
      <c r="C20" s="21">
        <v>343720742</v>
      </c>
      <c r="D20" s="21">
        <v>349709199</v>
      </c>
      <c r="E20" s="21">
        <v>412954327</v>
      </c>
      <c r="F20" s="21">
        <v>394773161</v>
      </c>
      <c r="G20" s="21">
        <v>416390083</v>
      </c>
      <c r="H20" s="21">
        <v>422583488</v>
      </c>
      <c r="I20" s="21">
        <v>468483947</v>
      </c>
      <c r="J20" s="21">
        <v>474927013</v>
      </c>
      <c r="K20" s="21">
        <v>469072994</v>
      </c>
      <c r="L20" s="21">
        <v>502448567</v>
      </c>
      <c r="M20" s="21">
        <v>525024445</v>
      </c>
      <c r="N20" s="21">
        <v>543145739</v>
      </c>
      <c r="O20" s="102">
        <v>631116788</v>
      </c>
      <c r="P20" s="103">
        <v>728107974</v>
      </c>
      <c r="Q20" s="21"/>
      <c r="R20" s="21">
        <f t="shared" si="3"/>
        <v>467611883.39999998</v>
      </c>
      <c r="S20" s="21">
        <f t="shared" si="4"/>
        <v>7014178251</v>
      </c>
      <c r="U20" s="23">
        <f t="shared" si="2"/>
        <v>0</v>
      </c>
      <c r="V20" s="106" t="s">
        <v>26</v>
      </c>
    </row>
    <row r="21" spans="1:22" ht="15.5" x14ac:dyDescent="0.35">
      <c r="A21" s="98" t="s">
        <v>12</v>
      </c>
      <c r="B21" s="21">
        <v>264821090</v>
      </c>
      <c r="C21" s="21">
        <v>293705750</v>
      </c>
      <c r="D21" s="21">
        <v>277148870</v>
      </c>
      <c r="E21" s="21">
        <v>2084349</v>
      </c>
      <c r="F21" s="21">
        <v>263364780</v>
      </c>
      <c r="G21" s="21">
        <v>323132700</v>
      </c>
      <c r="H21" s="21">
        <v>364296850</v>
      </c>
      <c r="I21" s="21">
        <v>562810710</v>
      </c>
      <c r="J21" s="21">
        <v>840803170</v>
      </c>
      <c r="K21" s="21">
        <v>820809870</v>
      </c>
      <c r="L21" s="21">
        <v>1386576050</v>
      </c>
      <c r="M21" s="21">
        <v>1871670000</v>
      </c>
      <c r="N21" s="21">
        <v>2429546969</v>
      </c>
      <c r="O21" s="102">
        <v>3131497110</v>
      </c>
      <c r="P21" s="103">
        <v>3221715709</v>
      </c>
      <c r="Q21" s="21"/>
      <c r="R21" s="21">
        <f t="shared" si="3"/>
        <v>1070265598.4666667</v>
      </c>
      <c r="S21" s="21">
        <f t="shared" si="4"/>
        <v>16053983977</v>
      </c>
      <c r="U21" s="23">
        <f t="shared" si="2"/>
        <v>0</v>
      </c>
      <c r="V21" s="106" t="s">
        <v>28</v>
      </c>
    </row>
    <row r="22" spans="1:22" ht="15.5" x14ac:dyDescent="0.35">
      <c r="A22" s="98" t="s">
        <v>14</v>
      </c>
      <c r="B22" s="21">
        <v>893745660</v>
      </c>
      <c r="C22" s="21">
        <v>760757678</v>
      </c>
      <c r="D22" s="21">
        <v>619682539</v>
      </c>
      <c r="E22" s="21">
        <v>646394010</v>
      </c>
      <c r="F22" s="21">
        <v>1089447190</v>
      </c>
      <c r="G22" s="21">
        <v>1275055570</v>
      </c>
      <c r="H22" s="21">
        <v>1233898430</v>
      </c>
      <c r="I22" s="21">
        <v>1274944260</v>
      </c>
      <c r="J22" s="21">
        <v>1131456220</v>
      </c>
      <c r="K22" s="21">
        <v>733902480</v>
      </c>
      <c r="L22" s="21">
        <v>756189000</v>
      </c>
      <c r="M22" s="21">
        <v>781825830</v>
      </c>
      <c r="N22" s="21">
        <v>906596523</v>
      </c>
      <c r="O22" s="102">
        <v>801392131</v>
      </c>
      <c r="P22" s="103">
        <v>505726027</v>
      </c>
      <c r="Q22" s="21"/>
      <c r="R22" s="21">
        <f t="shared" si="3"/>
        <v>894067569.86666667</v>
      </c>
      <c r="S22" s="21">
        <f t="shared" si="4"/>
        <v>13411013548</v>
      </c>
      <c r="U22" s="23">
        <f t="shared" si="2"/>
        <v>1</v>
      </c>
      <c r="V22" s="106" t="s">
        <v>30</v>
      </c>
    </row>
    <row r="23" spans="1:22" ht="15.5" x14ac:dyDescent="0.35">
      <c r="A23" s="98" t="s">
        <v>15</v>
      </c>
      <c r="B23" s="21">
        <v>269405180</v>
      </c>
      <c r="C23" s="21">
        <v>9571963940</v>
      </c>
      <c r="D23" s="21">
        <v>9527481264</v>
      </c>
      <c r="E23" s="21">
        <v>10197546511</v>
      </c>
      <c r="F23" s="21">
        <v>308510130</v>
      </c>
      <c r="G23" s="21">
        <v>323477920</v>
      </c>
      <c r="H23" s="21">
        <v>317671690</v>
      </c>
      <c r="I23" s="21">
        <v>359942610</v>
      </c>
      <c r="J23" s="21">
        <v>289114300</v>
      </c>
      <c r="K23" s="21">
        <v>262758950</v>
      </c>
      <c r="L23" s="21">
        <v>250948055</v>
      </c>
      <c r="M23" s="21">
        <v>267277415</v>
      </c>
      <c r="N23" s="21">
        <v>279324464</v>
      </c>
      <c r="O23" s="102">
        <v>252161693</v>
      </c>
      <c r="P23" s="103">
        <v>240875238</v>
      </c>
      <c r="Q23" s="21"/>
      <c r="R23" s="21">
        <f t="shared" si="3"/>
        <v>2181230624</v>
      </c>
      <c r="S23" s="21">
        <f t="shared" si="4"/>
        <v>32718459360</v>
      </c>
      <c r="U23" s="23">
        <f t="shared" si="2"/>
        <v>0</v>
      </c>
      <c r="V23" s="106" t="s">
        <v>35</v>
      </c>
    </row>
    <row r="24" spans="1:22" s="111" customFormat="1" ht="15.5" x14ac:dyDescent="0.35">
      <c r="A24" s="107" t="s">
        <v>57</v>
      </c>
      <c r="B24" s="108">
        <v>598354689</v>
      </c>
      <c r="C24" s="108">
        <v>707324233</v>
      </c>
      <c r="D24" s="108">
        <v>766845180</v>
      </c>
      <c r="E24" s="108">
        <v>738863260</v>
      </c>
      <c r="F24" s="108">
        <v>681644810</v>
      </c>
      <c r="G24" s="108">
        <v>729464650</v>
      </c>
      <c r="H24" s="108">
        <v>668218120</v>
      </c>
      <c r="I24" s="108">
        <v>710040110</v>
      </c>
      <c r="J24" s="108">
        <v>677961990</v>
      </c>
      <c r="K24" s="108">
        <v>566813570</v>
      </c>
      <c r="L24" s="108">
        <v>556684570</v>
      </c>
      <c r="M24" s="108">
        <v>561496760</v>
      </c>
      <c r="N24" s="108">
        <v>561266980</v>
      </c>
      <c r="O24" s="109"/>
      <c r="P24" s="110">
        <v>581518494</v>
      </c>
      <c r="Q24" s="108"/>
      <c r="R24" s="108">
        <f t="shared" si="3"/>
        <v>650464101.14285719</v>
      </c>
      <c r="S24" s="108">
        <f t="shared" si="4"/>
        <v>9106497416</v>
      </c>
      <c r="U24" s="111">
        <f t="shared" si="2"/>
        <v>0</v>
      </c>
      <c r="V24" s="112" t="s">
        <v>36</v>
      </c>
    </row>
    <row r="25" spans="1:22" ht="15.5" x14ac:dyDescent="0.35">
      <c r="A25" s="98" t="s">
        <v>16</v>
      </c>
      <c r="B25" s="21">
        <v>7762599597</v>
      </c>
      <c r="C25" s="21">
        <v>9571963940</v>
      </c>
      <c r="D25" s="21">
        <v>9527481264</v>
      </c>
      <c r="E25" s="21">
        <v>10197546511</v>
      </c>
      <c r="F25" s="21">
        <v>10858565194</v>
      </c>
      <c r="G25" s="21">
        <v>12259621292</v>
      </c>
      <c r="H25" s="21">
        <v>13752590623</v>
      </c>
      <c r="I25" s="21">
        <v>14761278238</v>
      </c>
      <c r="J25" s="21">
        <v>13954234843</v>
      </c>
      <c r="K25" s="21">
        <v>12549880466</v>
      </c>
      <c r="L25" s="21">
        <v>12986928428</v>
      </c>
      <c r="M25" s="21">
        <v>11984562160</v>
      </c>
      <c r="N25" s="21">
        <v>15925108827</v>
      </c>
      <c r="O25" s="102">
        <v>15583371332</v>
      </c>
      <c r="P25" s="103">
        <v>15287748878</v>
      </c>
      <c r="Q25" s="21"/>
      <c r="R25" s="21">
        <f t="shared" si="3"/>
        <v>12464232106.200001</v>
      </c>
      <c r="S25" s="21">
        <f t="shared" si="4"/>
        <v>186963481593</v>
      </c>
      <c r="U25" s="23">
        <f t="shared" si="2"/>
        <v>1</v>
      </c>
      <c r="V25" s="106" t="s">
        <v>37</v>
      </c>
    </row>
    <row r="26" spans="1:22" ht="15.5" x14ac:dyDescent="0.35">
      <c r="A26" s="98" t="s">
        <v>18</v>
      </c>
      <c r="B26" s="21">
        <v>187855822</v>
      </c>
      <c r="C26" s="21">
        <v>235478136</v>
      </c>
      <c r="D26" s="21">
        <v>249080089</v>
      </c>
      <c r="E26" s="21">
        <v>273969950</v>
      </c>
      <c r="F26" s="21">
        <v>284164754</v>
      </c>
      <c r="G26" s="21">
        <v>315967919</v>
      </c>
      <c r="H26" s="21">
        <v>321678282</v>
      </c>
      <c r="I26" s="21">
        <v>384212550</v>
      </c>
      <c r="J26" s="21">
        <v>385261260</v>
      </c>
      <c r="K26" s="21">
        <v>356055330</v>
      </c>
      <c r="L26" s="21">
        <v>383531020</v>
      </c>
      <c r="M26" s="21">
        <v>402030080</v>
      </c>
      <c r="N26" s="21">
        <v>492471865</v>
      </c>
      <c r="O26" s="102">
        <v>509069390</v>
      </c>
      <c r="P26" s="103">
        <v>525203051</v>
      </c>
      <c r="Q26" s="21"/>
      <c r="R26" s="21">
        <f t="shared" si="3"/>
        <v>353735299.86666667</v>
      </c>
      <c r="S26" s="21">
        <f t="shared" si="4"/>
        <v>5306029498</v>
      </c>
      <c r="U26" s="23">
        <f t="shared" si="2"/>
        <v>0</v>
      </c>
      <c r="V26" s="106" t="s">
        <v>38</v>
      </c>
    </row>
    <row r="27" spans="1:22" ht="15.5" x14ac:dyDescent="0.35">
      <c r="A27" s="98" t="s">
        <v>20</v>
      </c>
      <c r="B27" s="21">
        <v>4536606076</v>
      </c>
      <c r="C27" s="21">
        <v>5889471622</v>
      </c>
      <c r="D27" s="21">
        <v>4808944416</v>
      </c>
      <c r="E27" s="21">
        <v>5510322836</v>
      </c>
      <c r="F27" s="21">
        <v>5951350187</v>
      </c>
      <c r="G27" s="21">
        <v>6972028133</v>
      </c>
      <c r="H27" s="21">
        <v>6324416219</v>
      </c>
      <c r="I27" s="21">
        <v>6371826223</v>
      </c>
      <c r="J27" s="21">
        <v>4248837087</v>
      </c>
      <c r="K27" s="21">
        <v>2917538022</v>
      </c>
      <c r="L27" s="21">
        <v>3228532390</v>
      </c>
      <c r="M27" s="21">
        <v>3362619855</v>
      </c>
      <c r="N27" s="21">
        <v>3992666614</v>
      </c>
      <c r="O27" s="102">
        <v>3641701122</v>
      </c>
      <c r="P27" s="103">
        <v>3245503233</v>
      </c>
      <c r="Q27" s="21"/>
      <c r="R27" s="21">
        <f t="shared" si="3"/>
        <v>4733490935.666667</v>
      </c>
      <c r="S27" s="21">
        <f t="shared" si="4"/>
        <v>71002364035</v>
      </c>
      <c r="U27" s="23">
        <f t="shared" si="2"/>
        <v>1</v>
      </c>
      <c r="V27" s="106" t="s">
        <v>39</v>
      </c>
    </row>
    <row r="28" spans="1:22" ht="15.5" x14ac:dyDescent="0.35">
      <c r="A28" s="98" t="s">
        <v>53</v>
      </c>
      <c r="B28" s="21">
        <v>716033455</v>
      </c>
      <c r="C28" s="21">
        <v>876792702</v>
      </c>
      <c r="D28" s="21">
        <v>840652420</v>
      </c>
      <c r="E28" s="21">
        <v>823781522</v>
      </c>
      <c r="F28" s="21">
        <v>742437535</v>
      </c>
      <c r="G28" s="21">
        <v>843663181</v>
      </c>
      <c r="H28" s="21">
        <v>931812757</v>
      </c>
      <c r="I28" s="21">
        <v>967212916</v>
      </c>
      <c r="J28" s="21">
        <v>841126736</v>
      </c>
      <c r="K28" s="21">
        <v>484567134</v>
      </c>
      <c r="L28" s="21">
        <v>495675270</v>
      </c>
      <c r="M28" s="21">
        <v>526730267</v>
      </c>
      <c r="N28" s="21">
        <v>498461933</v>
      </c>
      <c r="O28" s="102">
        <v>362195366</v>
      </c>
      <c r="P28" s="103">
        <v>309041179</v>
      </c>
      <c r="Q28" s="21"/>
      <c r="R28" s="21">
        <f t="shared" si="3"/>
        <v>684012291.5333333</v>
      </c>
      <c r="S28" s="21">
        <f t="shared" si="4"/>
        <v>10260184373</v>
      </c>
      <c r="U28" s="23">
        <f t="shared" si="2"/>
        <v>0</v>
      </c>
      <c r="V28" s="106" t="s">
        <v>40</v>
      </c>
    </row>
    <row r="29" spans="1:22" ht="15.5" x14ac:dyDescent="0.35">
      <c r="A29" s="98" t="s">
        <v>13</v>
      </c>
      <c r="B29" s="21">
        <v>413850243</v>
      </c>
      <c r="C29" s="21">
        <v>419173324</v>
      </c>
      <c r="D29" s="21">
        <v>464179468</v>
      </c>
      <c r="E29" s="21">
        <v>467143734</v>
      </c>
      <c r="F29" s="21">
        <v>449658422</v>
      </c>
      <c r="G29" s="21">
        <v>530019745</v>
      </c>
      <c r="H29" s="21">
        <v>610916598</v>
      </c>
      <c r="I29" s="21">
        <v>629404056</v>
      </c>
      <c r="J29" s="21">
        <v>694766660</v>
      </c>
      <c r="K29" s="21">
        <v>774023953</v>
      </c>
      <c r="L29" s="21">
        <v>826245459</v>
      </c>
      <c r="M29" s="21">
        <v>906083633</v>
      </c>
      <c r="N29" s="21">
        <v>954168421</v>
      </c>
      <c r="O29" s="102">
        <v>1014072097</v>
      </c>
      <c r="P29" s="103">
        <v>1216596829</v>
      </c>
      <c r="Q29" s="21"/>
      <c r="R29" s="21">
        <f t="shared" si="3"/>
        <v>691353509.4666667</v>
      </c>
      <c r="S29" s="21">
        <f t="shared" si="4"/>
        <v>10370302642</v>
      </c>
      <c r="U29" s="23">
        <f t="shared" si="2"/>
        <v>0</v>
      </c>
      <c r="V29" s="106" t="s">
        <v>41</v>
      </c>
    </row>
    <row r="30" spans="1:22" ht="15.5" x14ac:dyDescent="0.35">
      <c r="A30" s="98" t="s">
        <v>3</v>
      </c>
      <c r="B30" s="21">
        <v>480304985</v>
      </c>
      <c r="C30" s="21">
        <v>521899686</v>
      </c>
      <c r="D30" s="21">
        <v>551200211</v>
      </c>
      <c r="E30" s="21">
        <v>565959686</v>
      </c>
      <c r="F30" s="21">
        <v>585794557</v>
      </c>
      <c r="G30" s="21">
        <v>594416264</v>
      </c>
      <c r="H30" s="21">
        <v>603750631</v>
      </c>
      <c r="I30" s="21">
        <v>667055749</v>
      </c>
      <c r="J30" s="21">
        <v>711136069</v>
      </c>
      <c r="K30" s="21">
        <v>753658394</v>
      </c>
      <c r="L30" s="21">
        <v>855036523</v>
      </c>
      <c r="M30" s="21">
        <v>928171798</v>
      </c>
      <c r="N30" s="21">
        <v>931521532</v>
      </c>
      <c r="O30" s="102">
        <v>928644511</v>
      </c>
      <c r="P30" s="103">
        <v>1006646564</v>
      </c>
      <c r="Q30" s="21"/>
      <c r="R30" s="21">
        <f t="shared" si="3"/>
        <v>712346477.33333337</v>
      </c>
      <c r="S30" s="21">
        <f t="shared" si="4"/>
        <v>10685197160</v>
      </c>
      <c r="U30" s="23">
        <f t="shared" si="2"/>
        <v>0</v>
      </c>
      <c r="V30" s="106" t="s">
        <v>42</v>
      </c>
    </row>
    <row r="31" spans="1:22" ht="15.5" x14ac:dyDescent="0.35">
      <c r="A31" s="98" t="s">
        <v>34</v>
      </c>
      <c r="B31" s="21">
        <v>800166306</v>
      </c>
      <c r="C31" s="21">
        <v>160083599</v>
      </c>
      <c r="D31" s="21">
        <v>159207294</v>
      </c>
      <c r="E31" s="21">
        <v>165535637</v>
      </c>
      <c r="F31" s="21">
        <v>846661777</v>
      </c>
      <c r="G31" s="21">
        <v>1013964668</v>
      </c>
      <c r="H31" s="21">
        <v>980845327</v>
      </c>
      <c r="I31" s="21">
        <v>895195337</v>
      </c>
      <c r="J31" s="21">
        <v>869197595</v>
      </c>
      <c r="K31" s="21">
        <v>890100016</v>
      </c>
      <c r="L31" s="21">
        <v>911727856</v>
      </c>
      <c r="M31" s="21">
        <v>1004679368</v>
      </c>
      <c r="N31" s="21">
        <v>1008389082</v>
      </c>
      <c r="O31" s="102">
        <v>996827029</v>
      </c>
      <c r="P31" s="103">
        <v>1103519314</v>
      </c>
      <c r="Q31" s="21"/>
      <c r="R31" s="21">
        <f t="shared" si="3"/>
        <v>787073347</v>
      </c>
      <c r="S31" s="21">
        <f t="shared" si="4"/>
        <v>11806100205</v>
      </c>
      <c r="U31" s="23">
        <f t="shared" si="2"/>
        <v>0</v>
      </c>
      <c r="V31" s="106" t="s">
        <v>45</v>
      </c>
    </row>
    <row r="32" spans="1:22" ht="15.5" x14ac:dyDescent="0.35">
      <c r="A32" s="98" t="s">
        <v>21</v>
      </c>
      <c r="B32" s="21">
        <v>659790810</v>
      </c>
      <c r="C32" s="21">
        <v>865571520</v>
      </c>
      <c r="D32" s="21">
        <v>759473270</v>
      </c>
      <c r="E32" s="21">
        <v>831143040</v>
      </c>
      <c r="F32" s="21">
        <v>845384168</v>
      </c>
      <c r="G32" s="21">
        <v>964585507</v>
      </c>
      <c r="H32" s="21">
        <v>912251932</v>
      </c>
      <c r="I32" s="21">
        <v>930515320</v>
      </c>
      <c r="J32" s="21">
        <v>581016196</v>
      </c>
      <c r="K32" s="21">
        <v>394835639</v>
      </c>
      <c r="L32" s="21">
        <v>494986994</v>
      </c>
      <c r="M32" s="21">
        <v>491876355</v>
      </c>
      <c r="N32" s="21">
        <v>528719438</v>
      </c>
      <c r="O32" s="102">
        <v>491612518</v>
      </c>
      <c r="P32" s="103">
        <v>444331163</v>
      </c>
      <c r="Q32" s="21"/>
      <c r="R32" s="21">
        <f t="shared" si="3"/>
        <v>679739591.33333337</v>
      </c>
      <c r="S32" s="21">
        <f t="shared" si="4"/>
        <v>10196093870</v>
      </c>
      <c r="U32" s="23">
        <f t="shared" si="2"/>
        <v>0</v>
      </c>
      <c r="V32" s="106" t="s">
        <v>47</v>
      </c>
    </row>
    <row r="33" spans="1:22" ht="15.5" x14ac:dyDescent="0.35">
      <c r="A33" s="98" t="s">
        <v>4</v>
      </c>
      <c r="B33" s="21">
        <v>768644200</v>
      </c>
      <c r="C33" s="21">
        <v>912708050</v>
      </c>
      <c r="D33" s="21">
        <v>885927700</v>
      </c>
      <c r="E33" s="21">
        <v>863961380</v>
      </c>
      <c r="F33" s="21">
        <v>790364810</v>
      </c>
      <c r="G33" s="21">
        <v>844811220</v>
      </c>
      <c r="H33" s="21">
        <v>878806840</v>
      </c>
      <c r="I33" s="21">
        <v>937124700</v>
      </c>
      <c r="J33" s="21">
        <v>874398670</v>
      </c>
      <c r="K33" s="21">
        <v>741573850</v>
      </c>
      <c r="L33" s="21">
        <v>685564760</v>
      </c>
      <c r="M33" s="21">
        <v>692146400</v>
      </c>
      <c r="N33" s="21">
        <v>738574755</v>
      </c>
      <c r="O33" s="102">
        <v>708039466</v>
      </c>
      <c r="P33" s="103">
        <v>767917136</v>
      </c>
      <c r="Q33" s="21"/>
      <c r="R33" s="21">
        <f t="shared" si="3"/>
        <v>806037595.79999995</v>
      </c>
      <c r="S33" s="21">
        <f t="shared" si="4"/>
        <v>12090563937</v>
      </c>
      <c r="U33" s="23">
        <f t="shared" si="2"/>
        <v>0</v>
      </c>
      <c r="V33" s="106" t="s">
        <v>51</v>
      </c>
    </row>
    <row r="34" spans="1:22" ht="15.5" x14ac:dyDescent="0.35">
      <c r="A34" s="98" t="s">
        <v>22</v>
      </c>
      <c r="B34" s="21">
        <v>774354010</v>
      </c>
      <c r="C34" s="21">
        <v>1090467340</v>
      </c>
      <c r="D34" s="21">
        <v>905186260</v>
      </c>
      <c r="E34" s="21">
        <v>1073783720</v>
      </c>
      <c r="F34" s="21">
        <v>1402662934</v>
      </c>
      <c r="G34" s="21">
        <v>3114961619</v>
      </c>
      <c r="H34" s="21">
        <v>3011697448</v>
      </c>
      <c r="I34" s="21">
        <v>3643702758</v>
      </c>
      <c r="J34" s="21">
        <v>2777913301</v>
      </c>
      <c r="K34" s="21">
        <v>2543487378</v>
      </c>
      <c r="L34" s="21">
        <v>2633362021</v>
      </c>
      <c r="M34" s="21">
        <v>3213262087</v>
      </c>
      <c r="N34" s="21">
        <v>4540575277</v>
      </c>
      <c r="O34" s="102">
        <v>4527898397</v>
      </c>
      <c r="P34" s="103">
        <v>4251522622</v>
      </c>
      <c r="Q34" s="21"/>
      <c r="R34" s="21">
        <f t="shared" si="3"/>
        <v>2633655811.4666667</v>
      </c>
      <c r="S34" s="21">
        <f t="shared" si="4"/>
        <v>39504837172</v>
      </c>
      <c r="U34" s="23">
        <f t="shared" si="2"/>
        <v>1</v>
      </c>
      <c r="V34" s="106" t="s">
        <v>52</v>
      </c>
    </row>
    <row r="35" spans="1:22" ht="15.5" x14ac:dyDescent="0.35">
      <c r="A35" s="98" t="s">
        <v>25</v>
      </c>
      <c r="B35" s="21">
        <v>2986723901</v>
      </c>
      <c r="C35" s="21">
        <v>3832695077</v>
      </c>
      <c r="D35" s="21">
        <v>3427866799</v>
      </c>
      <c r="E35" s="21">
        <v>3758901283</v>
      </c>
      <c r="F35" s="21">
        <v>3624099258</v>
      </c>
      <c r="G35" s="21">
        <v>4307659682</v>
      </c>
      <c r="H35" s="21">
        <v>4017829045</v>
      </c>
      <c r="I35" s="21">
        <v>4041803505</v>
      </c>
      <c r="J35" s="21">
        <v>3033949513</v>
      </c>
      <c r="K35" s="21">
        <v>2136090465</v>
      </c>
      <c r="L35" s="21">
        <v>2324981844</v>
      </c>
      <c r="M35" s="21">
        <v>2477372791</v>
      </c>
      <c r="N35" s="21">
        <v>2685370489</v>
      </c>
      <c r="O35" s="102">
        <v>2613348040</v>
      </c>
      <c r="P35" s="103">
        <v>2317391920</v>
      </c>
      <c r="Q35" s="21"/>
      <c r="R35" s="21">
        <f t="shared" si="3"/>
        <v>3172405574.1333332</v>
      </c>
      <c r="S35" s="21">
        <f t="shared" si="4"/>
        <v>47586083612</v>
      </c>
      <c r="U35" s="23">
        <f t="shared" si="2"/>
        <v>0</v>
      </c>
      <c r="V35" s="106" t="s">
        <v>54</v>
      </c>
    </row>
    <row r="36" spans="1:22" ht="15.5" x14ac:dyDescent="0.35">
      <c r="A36" s="98" t="s">
        <v>26</v>
      </c>
      <c r="B36" s="21">
        <v>1871922553</v>
      </c>
      <c r="C36" s="21">
        <v>2496447163</v>
      </c>
      <c r="D36" s="21">
        <v>2553383089</v>
      </c>
      <c r="E36" s="21">
        <v>2680167213</v>
      </c>
      <c r="F36" s="21">
        <v>2561354563</v>
      </c>
      <c r="G36" s="21">
        <v>3573878773</v>
      </c>
      <c r="H36" s="21">
        <v>3255397954</v>
      </c>
      <c r="I36" s="21">
        <v>4040705986</v>
      </c>
      <c r="J36" s="21">
        <v>3277901680</v>
      </c>
      <c r="K36" s="21">
        <v>2797260973</v>
      </c>
      <c r="L36" s="21">
        <v>2940714184</v>
      </c>
      <c r="M36" s="21">
        <v>4324630475</v>
      </c>
      <c r="N36" s="21">
        <v>5430395375</v>
      </c>
      <c r="O36" s="102">
        <v>5744417518</v>
      </c>
      <c r="P36" s="103">
        <v>5632276523</v>
      </c>
      <c r="Q36" s="21"/>
      <c r="R36" s="21">
        <f t="shared" ref="R36:R67" si="5">AVERAGE(A36:P36)</f>
        <v>3545390268.1333332</v>
      </c>
      <c r="S36" s="21">
        <f t="shared" ref="S36:S67" si="6">SUM(B36:P36)</f>
        <v>53180854022</v>
      </c>
      <c r="U36" s="23">
        <f t="shared" si="2"/>
        <v>1</v>
      </c>
      <c r="V36" s="106" t="s">
        <v>55</v>
      </c>
    </row>
    <row r="37" spans="1:22" ht="15.5" x14ac:dyDescent="0.35">
      <c r="A37" s="98" t="s">
        <v>28</v>
      </c>
      <c r="B37" s="21">
        <v>493687050</v>
      </c>
      <c r="C37" s="21">
        <v>657357310</v>
      </c>
      <c r="D37" s="21">
        <v>597120580</v>
      </c>
      <c r="E37" s="21">
        <v>702090010</v>
      </c>
      <c r="F37" s="21">
        <v>732987580</v>
      </c>
      <c r="G37" s="21">
        <v>898028620</v>
      </c>
      <c r="H37" s="21">
        <v>1035008470</v>
      </c>
      <c r="I37" s="21">
        <v>1612479250</v>
      </c>
      <c r="J37" s="21">
        <v>1437308690</v>
      </c>
      <c r="K37" s="21">
        <v>1037120290</v>
      </c>
      <c r="L37" s="21">
        <v>951444100</v>
      </c>
      <c r="M37" s="21">
        <v>1198266600</v>
      </c>
      <c r="N37" s="21">
        <v>1555911759</v>
      </c>
      <c r="O37" s="102">
        <v>1347189473</v>
      </c>
      <c r="P37" s="103">
        <v>1159838239</v>
      </c>
      <c r="Q37" s="21"/>
      <c r="R37" s="21">
        <f t="shared" si="5"/>
        <v>1027722534.7333333</v>
      </c>
      <c r="S37" s="21">
        <f t="shared" si="6"/>
        <v>15415838021</v>
      </c>
      <c r="U37" s="23">
        <f t="shared" si="2"/>
        <v>0</v>
      </c>
      <c r="V37" s="106" t="s">
        <v>56</v>
      </c>
    </row>
    <row r="38" spans="1:22" ht="15.5" x14ac:dyDescent="0.35">
      <c r="A38" s="98" t="s">
        <v>30</v>
      </c>
      <c r="B38" s="21">
        <v>564495990</v>
      </c>
      <c r="C38" s="21">
        <v>764375070</v>
      </c>
      <c r="D38" s="21">
        <v>597801260</v>
      </c>
      <c r="E38" s="21">
        <v>729880230</v>
      </c>
      <c r="F38" s="21">
        <v>710604500</v>
      </c>
      <c r="G38" s="21">
        <v>944866010</v>
      </c>
      <c r="H38" s="21">
        <v>912697320</v>
      </c>
      <c r="I38" s="21">
        <v>887114040</v>
      </c>
      <c r="J38" s="21">
        <v>585203610</v>
      </c>
      <c r="K38" s="21">
        <v>375311540</v>
      </c>
      <c r="L38" s="21">
        <v>448568080</v>
      </c>
      <c r="M38" s="21">
        <v>465282760</v>
      </c>
      <c r="N38" s="21">
        <v>574475868</v>
      </c>
      <c r="O38" s="102">
        <v>492122999</v>
      </c>
      <c r="P38" s="103">
        <v>374119908</v>
      </c>
      <c r="Q38" s="21"/>
      <c r="R38" s="21">
        <f t="shared" si="5"/>
        <v>628461279</v>
      </c>
      <c r="S38" s="21">
        <f t="shared" si="6"/>
        <v>9426919185</v>
      </c>
      <c r="U38" s="23">
        <f t="shared" si="2"/>
        <v>0</v>
      </c>
      <c r="V38" s="106" t="s">
        <v>58</v>
      </c>
    </row>
    <row r="39" spans="1:22" ht="15.5" x14ac:dyDescent="0.35">
      <c r="A39" s="98" t="s">
        <v>35</v>
      </c>
      <c r="B39" s="21">
        <v>768126170</v>
      </c>
      <c r="C39" s="21">
        <v>930063870</v>
      </c>
      <c r="D39" s="21">
        <v>766868720</v>
      </c>
      <c r="E39" s="21">
        <v>809086700</v>
      </c>
      <c r="F39" s="21">
        <v>699716030</v>
      </c>
      <c r="G39" s="21">
        <v>663453260</v>
      </c>
      <c r="H39" s="21">
        <v>605927100</v>
      </c>
      <c r="I39" s="21">
        <v>945967420</v>
      </c>
      <c r="J39" s="21">
        <v>1100591420</v>
      </c>
      <c r="K39" s="21">
        <v>1304739530</v>
      </c>
      <c r="L39" s="21">
        <v>1986667236</v>
      </c>
      <c r="M39" s="21">
        <v>3731029274</v>
      </c>
      <c r="N39" s="21">
        <v>8080587913</v>
      </c>
      <c r="O39" s="102">
        <v>8662539166</v>
      </c>
      <c r="P39" s="103">
        <v>7623509695</v>
      </c>
      <c r="Q39" s="21"/>
      <c r="R39" s="21">
        <f t="shared" si="5"/>
        <v>2578591566.9333334</v>
      </c>
      <c r="S39" s="21">
        <f t="shared" si="6"/>
        <v>38678873504</v>
      </c>
      <c r="U39" s="23">
        <f t="shared" si="2"/>
        <v>1</v>
      </c>
      <c r="V39" s="106" t="s">
        <v>60</v>
      </c>
    </row>
    <row r="40" spans="1:22" ht="15.5" x14ac:dyDescent="0.35">
      <c r="A40" s="98" t="s">
        <v>49</v>
      </c>
      <c r="B40" s="21">
        <v>237059606</v>
      </c>
      <c r="C40" s="21">
        <v>247078959</v>
      </c>
      <c r="D40" s="21">
        <v>250527140</v>
      </c>
      <c r="E40" s="21">
        <v>265901981</v>
      </c>
      <c r="F40" s="21">
        <v>281599593</v>
      </c>
      <c r="G40" s="21">
        <v>335150370</v>
      </c>
      <c r="H40" s="21">
        <v>401265900</v>
      </c>
      <c r="I40" s="21">
        <v>429084130</v>
      </c>
      <c r="J40" s="21">
        <v>473817914</v>
      </c>
      <c r="K40" s="21">
        <v>436647033</v>
      </c>
      <c r="L40" s="21">
        <v>520086836</v>
      </c>
      <c r="M40" s="21">
        <v>576262085</v>
      </c>
      <c r="N40" s="21">
        <v>582298299</v>
      </c>
      <c r="O40" s="102">
        <v>632276028</v>
      </c>
      <c r="P40" s="103">
        <v>746922378</v>
      </c>
      <c r="Q40" s="21"/>
      <c r="R40" s="21">
        <f t="shared" si="5"/>
        <v>427731883.46666664</v>
      </c>
      <c r="S40" s="21">
        <f t="shared" si="6"/>
        <v>6415978252</v>
      </c>
      <c r="U40" s="23">
        <f t="shared" si="2"/>
        <v>0</v>
      </c>
      <c r="V40" s="106" t="s">
        <v>62</v>
      </c>
    </row>
    <row r="41" spans="1:22" ht="15.5" x14ac:dyDescent="0.35">
      <c r="A41" s="98" t="s">
        <v>46</v>
      </c>
      <c r="B41" s="21">
        <v>843341173</v>
      </c>
      <c r="C41" s="21">
        <v>944875242</v>
      </c>
      <c r="D41" s="21">
        <v>1000901181</v>
      </c>
      <c r="E41" s="21">
        <v>1092046636</v>
      </c>
      <c r="F41" s="21">
        <v>1327187024</v>
      </c>
      <c r="G41" s="21">
        <v>1550681849</v>
      </c>
      <c r="H41" s="21">
        <v>1682421707</v>
      </c>
      <c r="I41" s="21">
        <v>1971006470</v>
      </c>
      <c r="J41" s="21">
        <v>1961791755</v>
      </c>
      <c r="K41" s="21">
        <v>1364601378</v>
      </c>
      <c r="L41" s="21">
        <v>1365551287</v>
      </c>
      <c r="M41" s="21">
        <v>1430171518</v>
      </c>
      <c r="N41" s="21">
        <v>1327611017</v>
      </c>
      <c r="O41" s="102">
        <v>1201147790</v>
      </c>
      <c r="P41" s="103">
        <v>1083910572</v>
      </c>
      <c r="Q41" s="21"/>
      <c r="R41" s="21">
        <f t="shared" si="5"/>
        <v>1343149773.2666667</v>
      </c>
      <c r="S41" s="21">
        <f t="shared" si="6"/>
        <v>20147246599</v>
      </c>
      <c r="U41" s="23">
        <f t="shared" si="2"/>
        <v>0</v>
      </c>
      <c r="V41" s="106" t="s">
        <v>63</v>
      </c>
    </row>
    <row r="42" spans="1:22" ht="15.5" x14ac:dyDescent="0.35">
      <c r="A42" s="98" t="s">
        <v>23</v>
      </c>
      <c r="B42" s="21">
        <v>1381602805</v>
      </c>
      <c r="C42" s="21">
        <v>1568789540</v>
      </c>
      <c r="D42" s="21">
        <v>1608522978</v>
      </c>
      <c r="E42" s="21">
        <v>1521014678</v>
      </c>
      <c r="F42" s="21">
        <v>1410339771</v>
      </c>
      <c r="G42" s="21">
        <v>1600096576</v>
      </c>
      <c r="H42" s="21">
        <v>1750799586</v>
      </c>
      <c r="I42" s="21">
        <v>1806250871</v>
      </c>
      <c r="J42" s="21">
        <v>1738764630</v>
      </c>
      <c r="K42" s="21">
        <v>1467746340</v>
      </c>
      <c r="L42" s="21">
        <v>1475371650</v>
      </c>
      <c r="M42" s="21">
        <v>1483144336</v>
      </c>
      <c r="N42" s="21">
        <v>1535455850</v>
      </c>
      <c r="O42" s="102">
        <v>1460875582</v>
      </c>
      <c r="P42" s="103">
        <v>1463985937</v>
      </c>
      <c r="Q42" s="21"/>
      <c r="R42" s="21">
        <f t="shared" si="5"/>
        <v>1551517408.6666667</v>
      </c>
      <c r="S42" s="21">
        <f t="shared" si="6"/>
        <v>23272761130</v>
      </c>
      <c r="U42" s="23">
        <f t="shared" si="2"/>
        <v>0</v>
      </c>
      <c r="V42" s="106" t="s">
        <v>64</v>
      </c>
    </row>
    <row r="43" spans="1:22" ht="15.5" x14ac:dyDescent="0.35">
      <c r="A43" s="98" t="s">
        <v>36</v>
      </c>
      <c r="B43" s="21">
        <v>13118668537</v>
      </c>
      <c r="C43" s="21">
        <v>14064508135</v>
      </c>
      <c r="D43" s="21">
        <v>14610643219</v>
      </c>
      <c r="E43" s="21">
        <v>15055050970</v>
      </c>
      <c r="F43" s="21">
        <v>15490377695</v>
      </c>
      <c r="G43" s="21">
        <v>16095316439</v>
      </c>
      <c r="H43" s="21">
        <v>16619597618</v>
      </c>
      <c r="I43" s="21">
        <v>17324282282</v>
      </c>
      <c r="J43" s="21">
        <v>18151071489</v>
      </c>
      <c r="K43" s="21">
        <v>19281611864</v>
      </c>
      <c r="L43" s="21">
        <v>20481801021</v>
      </c>
      <c r="M43" s="21">
        <v>21757290424</v>
      </c>
      <c r="N43" s="21">
        <v>23116349774</v>
      </c>
      <c r="O43" s="102">
        <v>23960273135</v>
      </c>
      <c r="P43" s="103">
        <v>25782910234</v>
      </c>
      <c r="Q43" s="21"/>
      <c r="R43" s="21">
        <f t="shared" si="5"/>
        <v>18327316855.733334</v>
      </c>
      <c r="S43" s="21">
        <f t="shared" si="6"/>
        <v>274909752836</v>
      </c>
      <c r="U43" s="23">
        <f t="shared" si="2"/>
        <v>0</v>
      </c>
      <c r="V43" s="106" t="s">
        <v>65</v>
      </c>
    </row>
    <row r="44" spans="1:22" ht="15.5" x14ac:dyDescent="0.35">
      <c r="A44" s="98" t="s">
        <v>37</v>
      </c>
      <c r="B44" s="21">
        <v>259427310</v>
      </c>
      <c r="C44" s="21">
        <v>292733060</v>
      </c>
      <c r="D44" s="21">
        <v>311557680</v>
      </c>
      <c r="E44" s="21">
        <v>330058690</v>
      </c>
      <c r="F44" s="21">
        <v>317806430</v>
      </c>
      <c r="G44" s="21">
        <v>370618610</v>
      </c>
      <c r="H44" s="101">
        <v>376990400</v>
      </c>
      <c r="I44" s="21">
        <v>374860040</v>
      </c>
      <c r="J44" s="21">
        <v>350010970</v>
      </c>
      <c r="K44" s="21">
        <v>347445130</v>
      </c>
      <c r="L44" s="21">
        <v>368033610</v>
      </c>
      <c r="M44" s="21">
        <v>439450160</v>
      </c>
      <c r="N44" s="21">
        <v>477509429</v>
      </c>
      <c r="O44" s="102">
        <v>489986730</v>
      </c>
      <c r="P44" s="103">
        <v>534165411</v>
      </c>
      <c r="Q44" s="21"/>
      <c r="R44" s="21">
        <f t="shared" si="5"/>
        <v>376043577.33333331</v>
      </c>
      <c r="S44" s="21">
        <f t="shared" si="6"/>
        <v>5640653660</v>
      </c>
      <c r="U44" s="23">
        <f t="shared" si="2"/>
        <v>0</v>
      </c>
      <c r="V44" s="106" t="s">
        <v>66</v>
      </c>
    </row>
    <row r="45" spans="1:22" ht="15.5" x14ac:dyDescent="0.35">
      <c r="A45" s="98" t="s">
        <v>38</v>
      </c>
      <c r="B45" s="21">
        <v>1009687896</v>
      </c>
      <c r="C45" s="21">
        <v>1416149846</v>
      </c>
      <c r="D45" s="21">
        <v>1648616046</v>
      </c>
      <c r="E45" s="21">
        <v>2336196150</v>
      </c>
      <c r="F45" s="21">
        <v>2912785560</v>
      </c>
      <c r="G45" s="21">
        <v>4629502980</v>
      </c>
      <c r="H45" s="21">
        <v>5398530780</v>
      </c>
      <c r="I45" s="21">
        <v>6056504630</v>
      </c>
      <c r="J45" s="21">
        <v>5164646070</v>
      </c>
      <c r="K45" s="21">
        <v>4064390760</v>
      </c>
      <c r="L45" s="21">
        <v>4375524130</v>
      </c>
      <c r="M45" s="21">
        <v>4736814480</v>
      </c>
      <c r="N45" s="21">
        <v>7745561650</v>
      </c>
      <c r="O45" s="102">
        <v>10369988430</v>
      </c>
      <c r="P45" s="103">
        <v>9095611848</v>
      </c>
      <c r="Q45" s="21"/>
      <c r="R45" s="21">
        <f t="shared" si="5"/>
        <v>4730700750.3999996</v>
      </c>
      <c r="S45" s="21">
        <f t="shared" si="6"/>
        <v>70960511256</v>
      </c>
      <c r="U45" s="23">
        <f t="shared" si="2"/>
        <v>1</v>
      </c>
      <c r="V45" s="106" t="s">
        <v>68</v>
      </c>
    </row>
    <row r="46" spans="1:22" ht="15.5" x14ac:dyDescent="0.35">
      <c r="A46" s="98" t="s">
        <v>24</v>
      </c>
      <c r="B46" s="21">
        <v>1571404418</v>
      </c>
      <c r="C46" s="21">
        <v>1879607156</v>
      </c>
      <c r="D46" s="21">
        <v>1834499886</v>
      </c>
      <c r="E46" s="21">
        <v>1929360757</v>
      </c>
      <c r="F46" s="21">
        <v>1973859879</v>
      </c>
      <c r="G46" s="21">
        <v>2088734425</v>
      </c>
      <c r="H46" s="21">
        <v>1987692416</v>
      </c>
      <c r="I46" s="21">
        <v>1956339505</v>
      </c>
      <c r="J46" s="21">
        <v>1977849803</v>
      </c>
      <c r="K46" s="21">
        <v>2023342590</v>
      </c>
      <c r="L46" s="21">
        <v>1906066638</v>
      </c>
      <c r="M46" s="21">
        <v>2057141054</v>
      </c>
      <c r="N46" s="21">
        <v>2095091800</v>
      </c>
      <c r="O46" s="102">
        <v>2009040447</v>
      </c>
      <c r="P46" s="103">
        <v>2053373256</v>
      </c>
      <c r="Q46" s="21"/>
      <c r="R46" s="21">
        <f t="shared" si="5"/>
        <v>1956226935.3333333</v>
      </c>
      <c r="S46" s="21">
        <f t="shared" si="6"/>
        <v>29343404030</v>
      </c>
      <c r="U46" s="23">
        <f t="shared" si="2"/>
        <v>0</v>
      </c>
      <c r="V46" s="106" t="s">
        <v>69</v>
      </c>
    </row>
    <row r="47" spans="1:22" ht="15.5" x14ac:dyDescent="0.35">
      <c r="A47" s="98" t="s">
        <v>39</v>
      </c>
      <c r="B47" s="21">
        <v>338835060</v>
      </c>
      <c r="C47" s="21">
        <v>366141730</v>
      </c>
      <c r="D47" s="21">
        <v>400030630</v>
      </c>
      <c r="E47" s="21">
        <v>420687820</v>
      </c>
      <c r="F47" s="21">
        <v>451850443</v>
      </c>
      <c r="G47" s="21">
        <v>473637180</v>
      </c>
      <c r="H47" s="21">
        <v>507788080</v>
      </c>
      <c r="I47" s="21">
        <v>548018950</v>
      </c>
      <c r="J47" s="21">
        <v>581847870</v>
      </c>
      <c r="K47" s="21">
        <v>562716680</v>
      </c>
      <c r="L47" s="21">
        <v>589617930</v>
      </c>
      <c r="M47" s="21">
        <v>672879280</v>
      </c>
      <c r="N47" s="21">
        <v>617377904</v>
      </c>
      <c r="O47" s="102">
        <v>674469044</v>
      </c>
      <c r="P47" s="103">
        <v>769450749</v>
      </c>
      <c r="Q47" s="21"/>
      <c r="R47" s="21">
        <f t="shared" si="5"/>
        <v>531689956.66666669</v>
      </c>
      <c r="S47" s="21">
        <f t="shared" si="6"/>
        <v>7975349350</v>
      </c>
      <c r="U47" s="23">
        <f t="shared" si="2"/>
        <v>0</v>
      </c>
      <c r="V47" s="106" t="s">
        <v>70</v>
      </c>
    </row>
    <row r="48" spans="1:22" ht="15.5" x14ac:dyDescent="0.35">
      <c r="A48" s="98" t="s">
        <v>67</v>
      </c>
      <c r="B48" s="21">
        <v>1558327844</v>
      </c>
      <c r="C48" s="21">
        <v>1799833284</v>
      </c>
      <c r="D48" s="21">
        <v>1774020388</v>
      </c>
      <c r="E48" s="21">
        <v>1882671572</v>
      </c>
      <c r="F48" s="21">
        <v>1904950141</v>
      </c>
      <c r="G48" s="21">
        <v>1932434463</v>
      </c>
      <c r="H48" s="21">
        <v>2043570298</v>
      </c>
      <c r="I48" s="21">
        <v>2105602451</v>
      </c>
      <c r="J48" s="21">
        <v>2233410578</v>
      </c>
      <c r="K48" s="21">
        <v>2367087409</v>
      </c>
      <c r="L48" s="21">
        <v>2374805504</v>
      </c>
      <c r="M48" s="21">
        <v>2615379620</v>
      </c>
      <c r="N48" s="21">
        <v>2726048341</v>
      </c>
      <c r="O48" s="102">
        <v>3146903875</v>
      </c>
      <c r="P48" s="103">
        <v>3215778004</v>
      </c>
      <c r="Q48" s="21"/>
      <c r="R48" s="21">
        <f t="shared" si="5"/>
        <v>2245388251.4666667</v>
      </c>
      <c r="S48" s="21">
        <f t="shared" si="6"/>
        <v>33680823772</v>
      </c>
      <c r="U48" s="23">
        <f t="shared" si="2"/>
        <v>0</v>
      </c>
    </row>
    <row r="49" spans="1:21" ht="15.5" x14ac:dyDescent="0.35">
      <c r="A49" s="98" t="s">
        <v>40</v>
      </c>
      <c r="B49" s="21">
        <v>121051440</v>
      </c>
      <c r="C49" s="21">
        <v>137361110</v>
      </c>
      <c r="D49" s="21">
        <v>148804200</v>
      </c>
      <c r="E49" s="21">
        <v>181228790</v>
      </c>
      <c r="F49" s="21">
        <v>184085280</v>
      </c>
      <c r="G49" s="21">
        <v>197268490</v>
      </c>
      <c r="H49" s="101">
        <v>198029180</v>
      </c>
      <c r="I49" s="21">
        <v>205016310</v>
      </c>
      <c r="J49" s="21">
        <v>186536370</v>
      </c>
      <c r="K49" s="21">
        <v>186144934</v>
      </c>
      <c r="L49" s="21">
        <v>206444583</v>
      </c>
      <c r="M49" s="21">
        <v>207755740</v>
      </c>
      <c r="N49" s="21">
        <v>212843220</v>
      </c>
      <c r="O49" s="102">
        <v>210072428</v>
      </c>
      <c r="P49" s="103">
        <v>252050608</v>
      </c>
      <c r="Q49" s="21"/>
      <c r="R49" s="21">
        <f t="shared" si="5"/>
        <v>188979512.19999999</v>
      </c>
      <c r="S49" s="21">
        <f t="shared" si="6"/>
        <v>2834692683</v>
      </c>
      <c r="U49" s="23">
        <f t="shared" si="2"/>
        <v>0</v>
      </c>
    </row>
    <row r="50" spans="1:21" ht="15.5" x14ac:dyDescent="0.35">
      <c r="A50" s="98" t="s">
        <v>43</v>
      </c>
      <c r="B50" s="21">
        <v>2160854142</v>
      </c>
      <c r="C50" s="21">
        <v>2464987108</v>
      </c>
      <c r="D50" s="21">
        <v>2903545277</v>
      </c>
      <c r="E50" s="21">
        <v>2391184669</v>
      </c>
      <c r="F50" s="21">
        <v>2284508410</v>
      </c>
      <c r="G50" s="21">
        <v>2416972386</v>
      </c>
      <c r="H50" s="21">
        <v>2501815905</v>
      </c>
      <c r="I50" s="21">
        <v>2443077827</v>
      </c>
      <c r="J50" s="21">
        <v>2384534966</v>
      </c>
      <c r="K50" s="21">
        <v>2095978215</v>
      </c>
      <c r="L50" s="21">
        <v>2151122660</v>
      </c>
      <c r="M50" s="21">
        <v>2205676048</v>
      </c>
      <c r="N50" s="21">
        <v>2238498728</v>
      </c>
      <c r="O50" s="102">
        <v>2195197374</v>
      </c>
      <c r="P50" s="103">
        <v>2270108981</v>
      </c>
      <c r="Q50" s="21"/>
      <c r="R50" s="21">
        <f t="shared" si="5"/>
        <v>2340537513.0666666</v>
      </c>
      <c r="S50" s="21">
        <f t="shared" si="6"/>
        <v>35108062696</v>
      </c>
      <c r="U50" s="23">
        <f t="shared" si="2"/>
        <v>0</v>
      </c>
    </row>
    <row r="51" spans="1:21" ht="15.5" x14ac:dyDescent="0.35">
      <c r="A51" s="98" t="s">
        <v>41</v>
      </c>
      <c r="B51" s="21">
        <v>9181139589</v>
      </c>
      <c r="C51" s="21">
        <v>11322815258</v>
      </c>
      <c r="D51" s="21">
        <v>11623911606</v>
      </c>
      <c r="E51" s="21">
        <v>12417933957</v>
      </c>
      <c r="F51" s="21">
        <v>13212949304</v>
      </c>
      <c r="G51" s="21">
        <v>16259844425</v>
      </c>
      <c r="H51" s="21">
        <v>18586721326</v>
      </c>
      <c r="I51" s="21">
        <v>21379820974</v>
      </c>
      <c r="J51" s="21">
        <v>22359627889</v>
      </c>
      <c r="K51" s="21">
        <v>21140940465</v>
      </c>
      <c r="L51" s="21">
        <v>23850575920</v>
      </c>
      <c r="M51" s="21">
        <v>27249252840</v>
      </c>
      <c r="N51" s="21">
        <v>37873890746</v>
      </c>
      <c r="O51" s="102">
        <v>39723912823</v>
      </c>
      <c r="P51" s="103">
        <v>38729224606</v>
      </c>
      <c r="Q51" s="21"/>
      <c r="R51" s="21">
        <f t="shared" si="5"/>
        <v>21660837448.533333</v>
      </c>
      <c r="S51" s="21">
        <f t="shared" si="6"/>
        <v>324912561728</v>
      </c>
      <c r="U51" s="23">
        <f t="shared" si="2"/>
        <v>1</v>
      </c>
    </row>
    <row r="52" spans="1:21" ht="15.5" x14ac:dyDescent="0.35">
      <c r="A52" s="98" t="s">
        <v>42</v>
      </c>
      <c r="B52" s="21">
        <v>597786458</v>
      </c>
      <c r="C52" s="21">
        <v>834725707</v>
      </c>
      <c r="D52" s="21">
        <v>742326979</v>
      </c>
      <c r="E52" s="21">
        <v>1052310233</v>
      </c>
      <c r="F52" s="21">
        <v>1135326595</v>
      </c>
      <c r="G52" s="21">
        <v>1359870770</v>
      </c>
      <c r="H52" s="101">
        <v>1339820431</v>
      </c>
      <c r="I52" s="21">
        <v>1294712131</v>
      </c>
      <c r="J52" s="21">
        <v>1037749779</v>
      </c>
      <c r="K52" s="21">
        <v>796441429</v>
      </c>
      <c r="L52" s="21">
        <v>836799925</v>
      </c>
      <c r="M52" s="21">
        <v>867163071</v>
      </c>
      <c r="N52" s="21">
        <v>925130656</v>
      </c>
      <c r="O52" s="102">
        <v>892830399</v>
      </c>
      <c r="P52" s="103">
        <v>913572352</v>
      </c>
      <c r="Q52" s="21"/>
      <c r="R52" s="21">
        <f t="shared" si="5"/>
        <v>975104461</v>
      </c>
      <c r="S52" s="21">
        <f t="shared" si="6"/>
        <v>14626566915</v>
      </c>
      <c r="U52" s="23">
        <f t="shared" si="2"/>
        <v>0</v>
      </c>
    </row>
    <row r="53" spans="1:21" ht="15.5" x14ac:dyDescent="0.35">
      <c r="A53" s="98" t="s">
        <v>45</v>
      </c>
      <c r="B53" s="21">
        <v>1157222441</v>
      </c>
      <c r="C53" s="21">
        <v>1437047319</v>
      </c>
      <c r="D53" s="21">
        <v>1636249739</v>
      </c>
      <c r="E53" s="21">
        <v>1659395170</v>
      </c>
      <c r="F53" s="21">
        <v>1602845220</v>
      </c>
      <c r="G53" s="21">
        <v>1935154950</v>
      </c>
      <c r="H53" s="21">
        <v>1956229410</v>
      </c>
      <c r="I53" s="21">
        <v>2104310020</v>
      </c>
      <c r="J53" s="21">
        <v>1998035380</v>
      </c>
      <c r="K53" s="21">
        <v>1901806870</v>
      </c>
      <c r="L53" s="21">
        <v>2034106605</v>
      </c>
      <c r="M53" s="21">
        <v>2176132125</v>
      </c>
      <c r="N53" s="21">
        <v>2091399368</v>
      </c>
      <c r="O53" s="102">
        <v>2128736585</v>
      </c>
      <c r="P53" s="103">
        <v>2244321284</v>
      </c>
      <c r="Q53" s="21"/>
      <c r="R53" s="21">
        <f t="shared" si="5"/>
        <v>1870866165.7333333</v>
      </c>
      <c r="S53" s="21">
        <f t="shared" si="6"/>
        <v>28062992486</v>
      </c>
      <c r="U53" s="23">
        <f t="shared" si="2"/>
        <v>0</v>
      </c>
    </row>
    <row r="54" spans="1:21" ht="15.5" x14ac:dyDescent="0.35">
      <c r="A54" s="98" t="s">
        <v>47</v>
      </c>
      <c r="B54" s="21">
        <v>3267192643</v>
      </c>
      <c r="C54" s="21">
        <v>4355609620</v>
      </c>
      <c r="D54" s="21">
        <v>3621318610</v>
      </c>
      <c r="E54" s="21">
        <v>4008119376</v>
      </c>
      <c r="F54" s="21">
        <v>3601819760</v>
      </c>
      <c r="G54" s="21">
        <v>3710239564</v>
      </c>
      <c r="H54" s="21">
        <v>3332298820</v>
      </c>
      <c r="I54" s="21">
        <v>3363778210</v>
      </c>
      <c r="J54" s="21">
        <v>2456821737</v>
      </c>
      <c r="K54" s="21">
        <v>2166960909</v>
      </c>
      <c r="L54" s="21">
        <v>2563326732</v>
      </c>
      <c r="M54" s="21">
        <v>2842733478</v>
      </c>
      <c r="N54" s="21">
        <v>3889516156</v>
      </c>
      <c r="O54" s="102">
        <v>4259033818</v>
      </c>
      <c r="P54" s="103">
        <v>4108616972</v>
      </c>
      <c r="Q54" s="21"/>
      <c r="R54" s="21">
        <f t="shared" si="5"/>
        <v>3436492427</v>
      </c>
      <c r="S54" s="21">
        <f t="shared" si="6"/>
        <v>51547386405</v>
      </c>
      <c r="U54" s="23">
        <f t="shared" si="2"/>
        <v>1</v>
      </c>
    </row>
    <row r="55" spans="1:21" ht="15.5" x14ac:dyDescent="0.35">
      <c r="A55" s="98" t="s">
        <v>51</v>
      </c>
      <c r="B55" s="21">
        <v>1371115153</v>
      </c>
      <c r="C55" s="21">
        <v>1742439283</v>
      </c>
      <c r="D55" s="21">
        <v>1565274650</v>
      </c>
      <c r="E55" s="21">
        <v>1870600925</v>
      </c>
      <c r="F55" s="21">
        <v>2048060947</v>
      </c>
      <c r="G55" s="21">
        <v>2538812245</v>
      </c>
      <c r="H55" s="21">
        <v>2597970046</v>
      </c>
      <c r="I55" s="21">
        <v>3239566017</v>
      </c>
      <c r="J55" s="21">
        <v>2768269219</v>
      </c>
      <c r="K55" s="21">
        <v>1976577405</v>
      </c>
      <c r="L55" s="21">
        <v>2314339595</v>
      </c>
      <c r="M55" s="21">
        <v>3161039416</v>
      </c>
      <c r="N55" s="21">
        <v>5032946483</v>
      </c>
      <c r="O55" s="102">
        <v>4901656576</v>
      </c>
      <c r="P55" s="103">
        <v>4865507550</v>
      </c>
      <c r="Q55" s="21"/>
      <c r="R55" s="21">
        <f t="shared" si="5"/>
        <v>2799611700.6666665</v>
      </c>
      <c r="S55" s="21">
        <f t="shared" si="6"/>
        <v>41994175510</v>
      </c>
      <c r="U55" s="23">
        <f t="shared" si="2"/>
        <v>0</v>
      </c>
    </row>
    <row r="56" spans="1:21" ht="15.5" x14ac:dyDescent="0.35">
      <c r="A56" s="98" t="s">
        <v>52</v>
      </c>
      <c r="B56" s="21">
        <v>729043790</v>
      </c>
      <c r="C56" s="21">
        <v>800609820</v>
      </c>
      <c r="D56" s="21">
        <v>707553800</v>
      </c>
      <c r="E56" s="21">
        <v>721460750</v>
      </c>
      <c r="F56" s="21">
        <v>841339490</v>
      </c>
      <c r="G56" s="21">
        <v>1303380730</v>
      </c>
      <c r="H56" s="21">
        <v>1528226990</v>
      </c>
      <c r="I56" s="21">
        <v>2496073250</v>
      </c>
      <c r="J56" s="21">
        <v>2956463380</v>
      </c>
      <c r="K56" s="21">
        <v>3051466275</v>
      </c>
      <c r="L56" s="21">
        <v>4428253680</v>
      </c>
      <c r="M56" s="21">
        <v>11843025556</v>
      </c>
      <c r="N56" s="21">
        <v>16809972386</v>
      </c>
      <c r="O56" s="102">
        <v>13389237875</v>
      </c>
      <c r="P56" s="103">
        <v>14061956027</v>
      </c>
      <c r="Q56" s="21"/>
      <c r="R56" s="21">
        <f t="shared" si="5"/>
        <v>5044537586.6000004</v>
      </c>
      <c r="S56" s="21">
        <f t="shared" si="6"/>
        <v>75668063799</v>
      </c>
      <c r="U56" s="23">
        <f t="shared" si="2"/>
        <v>1</v>
      </c>
    </row>
    <row r="57" spans="1:21" ht="15.5" x14ac:dyDescent="0.35">
      <c r="A57" s="98" t="s">
        <v>54</v>
      </c>
      <c r="B57" s="21">
        <v>474932870</v>
      </c>
      <c r="C57" s="21">
        <v>555862910</v>
      </c>
      <c r="D57" s="21">
        <v>546445313</v>
      </c>
      <c r="E57" s="21">
        <v>615267803</v>
      </c>
      <c r="F57" s="21">
        <v>584211370</v>
      </c>
      <c r="G57" s="21">
        <v>601971307</v>
      </c>
      <c r="H57" s="21">
        <v>620790477</v>
      </c>
      <c r="I57" s="21">
        <v>665254354</v>
      </c>
      <c r="J57" s="21">
        <v>613733509</v>
      </c>
      <c r="K57" s="21">
        <v>595285304</v>
      </c>
      <c r="L57" s="21">
        <v>638221056</v>
      </c>
      <c r="M57" s="21">
        <v>738064024</v>
      </c>
      <c r="N57" s="21">
        <v>809369660</v>
      </c>
      <c r="O57" s="102">
        <v>825827585</v>
      </c>
      <c r="P57" s="103">
        <v>895761712</v>
      </c>
      <c r="Q57" s="21"/>
      <c r="R57" s="21">
        <f t="shared" si="5"/>
        <v>652066616.93333328</v>
      </c>
      <c r="S57" s="21">
        <f t="shared" si="6"/>
        <v>9780999254</v>
      </c>
      <c r="U57" s="23">
        <f t="shared" si="2"/>
        <v>0</v>
      </c>
    </row>
    <row r="58" spans="1:21" ht="15.5" x14ac:dyDescent="0.35">
      <c r="A58" s="98" t="s">
        <v>55</v>
      </c>
      <c r="B58" s="21">
        <v>369846971</v>
      </c>
      <c r="C58" s="21">
        <v>473870801</v>
      </c>
      <c r="D58" s="21">
        <v>345804651</v>
      </c>
      <c r="E58" s="21">
        <v>392225859</v>
      </c>
      <c r="F58" s="21">
        <v>380143115</v>
      </c>
      <c r="G58" s="21">
        <v>459452673</v>
      </c>
      <c r="H58" s="21">
        <v>447785806</v>
      </c>
      <c r="I58" s="21">
        <v>433877962</v>
      </c>
      <c r="J58" s="21">
        <v>364848494</v>
      </c>
      <c r="K58" s="21">
        <v>304402590</v>
      </c>
      <c r="L58" s="21">
        <v>301453000</v>
      </c>
      <c r="M58" s="21">
        <v>296148437</v>
      </c>
      <c r="N58" s="21">
        <v>508010979</v>
      </c>
      <c r="O58" s="113">
        <v>490623262</v>
      </c>
      <c r="P58" s="103">
        <v>549281893</v>
      </c>
      <c r="Q58" s="21"/>
      <c r="R58" s="21">
        <f t="shared" si="5"/>
        <v>407851766.19999999</v>
      </c>
      <c r="S58" s="21">
        <f t="shared" si="6"/>
        <v>6117776493</v>
      </c>
      <c r="U58" s="23">
        <f t="shared" si="2"/>
        <v>0</v>
      </c>
    </row>
    <row r="59" spans="1:21" ht="15.5" x14ac:dyDescent="0.35">
      <c r="A59" s="98" t="s">
        <v>56</v>
      </c>
      <c r="B59" s="21">
        <v>2522465881</v>
      </c>
      <c r="C59" s="21">
        <v>2979097424</v>
      </c>
      <c r="D59" s="21">
        <v>2466245097</v>
      </c>
      <c r="E59" s="114">
        <v>2651272638</v>
      </c>
      <c r="F59" s="21">
        <v>2684138531</v>
      </c>
      <c r="G59" s="21">
        <v>3330700088</v>
      </c>
      <c r="H59" s="21">
        <v>3420176558</v>
      </c>
      <c r="I59" s="21">
        <v>3676039400</v>
      </c>
      <c r="J59" s="21">
        <v>2982443507</v>
      </c>
      <c r="K59" s="21">
        <v>2416668905</v>
      </c>
      <c r="L59" s="21">
        <v>2397313324</v>
      </c>
      <c r="M59" s="21">
        <v>2549372619</v>
      </c>
      <c r="N59" s="21">
        <v>3169538546</v>
      </c>
      <c r="O59" s="102">
        <v>2808476142</v>
      </c>
      <c r="P59" s="103">
        <v>2406242627</v>
      </c>
      <c r="Q59" s="21"/>
      <c r="R59" s="21">
        <f t="shared" si="5"/>
        <v>2830679419.1333332</v>
      </c>
      <c r="S59" s="21">
        <f t="shared" si="6"/>
        <v>42460191287</v>
      </c>
      <c r="U59" s="23">
        <f t="shared" si="2"/>
        <v>0</v>
      </c>
    </row>
    <row r="60" spans="1:21" ht="15.5" x14ac:dyDescent="0.35">
      <c r="A60" s="98" t="s">
        <v>58</v>
      </c>
      <c r="B60" s="21">
        <v>513629770</v>
      </c>
      <c r="C60" s="21">
        <v>863242165</v>
      </c>
      <c r="D60" s="21">
        <v>852096318</v>
      </c>
      <c r="E60" s="21">
        <v>904321740</v>
      </c>
      <c r="F60" s="21">
        <v>731392180</v>
      </c>
      <c r="G60" s="21">
        <v>781108620</v>
      </c>
      <c r="H60" s="21">
        <v>727560860</v>
      </c>
      <c r="I60" s="21">
        <v>865619290</v>
      </c>
      <c r="J60" s="21">
        <v>816429870</v>
      </c>
      <c r="K60" s="21">
        <v>645769020</v>
      </c>
      <c r="L60" s="21">
        <v>644976250</v>
      </c>
      <c r="M60" s="21">
        <v>853252804</v>
      </c>
      <c r="N60" s="21">
        <v>858981649</v>
      </c>
      <c r="O60" s="102">
        <v>802541739</v>
      </c>
      <c r="P60" s="103">
        <v>755529911</v>
      </c>
      <c r="Q60" s="21"/>
      <c r="R60" s="21">
        <f t="shared" si="5"/>
        <v>774430145.73333335</v>
      </c>
      <c r="S60" s="21">
        <f t="shared" si="6"/>
        <v>11616452186</v>
      </c>
      <c r="U60" s="23">
        <f t="shared" si="2"/>
        <v>0</v>
      </c>
    </row>
    <row r="61" spans="1:21" ht="15.5" x14ac:dyDescent="0.35">
      <c r="A61" s="98" t="s">
        <v>60</v>
      </c>
      <c r="B61" s="21">
        <v>1434622187</v>
      </c>
      <c r="C61" s="21">
        <v>1748484614</v>
      </c>
      <c r="D61" s="21">
        <v>1372283406</v>
      </c>
      <c r="E61" s="21">
        <v>1095422644</v>
      </c>
      <c r="F61" s="21">
        <v>807312780</v>
      </c>
      <c r="G61" s="21">
        <v>784076552</v>
      </c>
      <c r="H61" s="21">
        <v>669991020</v>
      </c>
      <c r="I61" s="21">
        <v>651852202</v>
      </c>
      <c r="J61" s="21">
        <v>633953613</v>
      </c>
      <c r="K61" s="21">
        <v>569222326</v>
      </c>
      <c r="L61" s="21">
        <v>579770881</v>
      </c>
      <c r="M61" s="21">
        <v>571160034</v>
      </c>
      <c r="N61" s="21">
        <v>637416852</v>
      </c>
      <c r="O61" s="102">
        <v>692191843</v>
      </c>
      <c r="P61" s="103">
        <v>676435969</v>
      </c>
      <c r="Q61" s="21"/>
      <c r="R61" s="21">
        <f t="shared" si="5"/>
        <v>861613128.20000005</v>
      </c>
      <c r="S61" s="21">
        <f t="shared" si="6"/>
        <v>12924196923</v>
      </c>
      <c r="U61" s="23">
        <f t="shared" si="2"/>
        <v>0</v>
      </c>
    </row>
    <row r="62" spans="1:21" ht="15.5" x14ac:dyDescent="0.35">
      <c r="A62" s="98" t="s">
        <v>62</v>
      </c>
      <c r="B62" s="21">
        <v>5766924365</v>
      </c>
      <c r="C62" s="21">
        <v>6252153689</v>
      </c>
      <c r="D62" s="21">
        <v>6420932942</v>
      </c>
      <c r="E62" s="21">
        <v>6499867223</v>
      </c>
      <c r="F62" s="21">
        <v>6566349697</v>
      </c>
      <c r="G62" s="21">
        <v>6760779711</v>
      </c>
      <c r="H62" s="21">
        <v>6935777468</v>
      </c>
      <c r="I62" s="21">
        <v>7184574051</v>
      </c>
      <c r="J62" s="21">
        <v>7593038080</v>
      </c>
      <c r="K62" s="21">
        <v>7918047644</v>
      </c>
      <c r="L62" s="21">
        <v>8280895379</v>
      </c>
      <c r="M62" s="21">
        <v>8808502758</v>
      </c>
      <c r="N62" s="21">
        <v>9160883109</v>
      </c>
      <c r="O62" s="102">
        <v>9552049650</v>
      </c>
      <c r="P62" s="103">
        <v>10108575294</v>
      </c>
      <c r="Q62" s="21"/>
      <c r="R62" s="21">
        <f t="shared" si="5"/>
        <v>7587290070.666667</v>
      </c>
      <c r="S62" s="21">
        <f t="shared" si="6"/>
        <v>113809351060</v>
      </c>
      <c r="U62" s="23">
        <f t="shared" si="2"/>
        <v>0</v>
      </c>
    </row>
    <row r="63" spans="1:21" ht="15.5" x14ac:dyDescent="0.35">
      <c r="A63" s="98" t="s">
        <v>63</v>
      </c>
      <c r="B63" s="21">
        <v>935773706</v>
      </c>
      <c r="C63" s="21">
        <v>886436205</v>
      </c>
      <c r="D63" s="21">
        <v>780891712</v>
      </c>
      <c r="E63" s="21">
        <v>656746661</v>
      </c>
      <c r="F63" s="21">
        <v>542414694</v>
      </c>
      <c r="G63" s="21">
        <v>459556393</v>
      </c>
      <c r="H63" s="21">
        <v>407876229</v>
      </c>
      <c r="I63" s="21">
        <v>383497982</v>
      </c>
      <c r="J63" s="21">
        <v>339753566</v>
      </c>
      <c r="K63" s="21">
        <v>254161529</v>
      </c>
      <c r="L63" s="21">
        <v>257391778</v>
      </c>
      <c r="M63" s="21">
        <v>253234660</v>
      </c>
      <c r="N63" s="21">
        <v>234523362</v>
      </c>
      <c r="O63" s="102">
        <v>201523767</v>
      </c>
      <c r="P63" s="103">
        <v>208924218</v>
      </c>
      <c r="Q63" s="21"/>
      <c r="R63" s="21">
        <f t="shared" si="5"/>
        <v>453513764.13333333</v>
      </c>
      <c r="S63" s="21">
        <f t="shared" si="6"/>
        <v>6802706462</v>
      </c>
      <c r="U63" s="23">
        <f t="shared" si="2"/>
        <v>1</v>
      </c>
    </row>
    <row r="64" spans="1:21" ht="15.5" x14ac:dyDescent="0.35">
      <c r="A64" s="98" t="s">
        <v>64</v>
      </c>
      <c r="B64" s="21">
        <v>854948520</v>
      </c>
      <c r="C64" s="21">
        <v>973509110</v>
      </c>
      <c r="D64" s="21">
        <v>968141960</v>
      </c>
      <c r="E64" s="21">
        <v>1127172270</v>
      </c>
      <c r="F64" s="21">
        <v>1199886832</v>
      </c>
      <c r="G64" s="21">
        <v>1381270705</v>
      </c>
      <c r="H64" s="21">
        <v>1325014636</v>
      </c>
      <c r="I64" s="21">
        <v>1367169597</v>
      </c>
      <c r="J64" s="21">
        <v>973338838</v>
      </c>
      <c r="K64" s="21">
        <v>781889325</v>
      </c>
      <c r="L64" s="21">
        <v>863350116</v>
      </c>
      <c r="M64" s="21">
        <v>956544927</v>
      </c>
      <c r="N64" s="21">
        <v>1033229119</v>
      </c>
      <c r="O64" s="102">
        <v>911906142</v>
      </c>
      <c r="P64" s="103">
        <v>752501508</v>
      </c>
      <c r="Q64" s="21"/>
      <c r="R64" s="21">
        <f t="shared" si="5"/>
        <v>1031324907</v>
      </c>
      <c r="S64" s="21">
        <f t="shared" si="6"/>
        <v>15469873605</v>
      </c>
      <c r="U64" s="23">
        <f t="shared" si="2"/>
        <v>0</v>
      </c>
    </row>
    <row r="65" spans="1:21" ht="15.5" x14ac:dyDescent="0.35">
      <c r="A65" s="98" t="s">
        <v>65</v>
      </c>
      <c r="B65" s="21">
        <v>3653310375</v>
      </c>
      <c r="C65" s="21">
        <v>3940461892</v>
      </c>
      <c r="D65" s="21">
        <v>4180442937</v>
      </c>
      <c r="E65" s="21">
        <v>4444734012</v>
      </c>
      <c r="F65" s="21">
        <v>4594060731</v>
      </c>
      <c r="G65" s="21">
        <v>4705062225</v>
      </c>
      <c r="H65" s="21">
        <v>4925789842</v>
      </c>
      <c r="I65" s="21">
        <v>5428024529</v>
      </c>
      <c r="J65" s="21">
        <v>5958237327</v>
      </c>
      <c r="K65" s="21">
        <v>6200529514</v>
      </c>
      <c r="L65" s="21">
        <v>6511704583</v>
      </c>
      <c r="M65" s="21">
        <v>6684684822</v>
      </c>
      <c r="N65" s="21">
        <v>7161605555</v>
      </c>
      <c r="O65" s="102">
        <v>7373382337</v>
      </c>
      <c r="P65" s="103">
        <v>7626909323</v>
      </c>
      <c r="Q65" s="21"/>
      <c r="R65" s="21">
        <f t="shared" si="5"/>
        <v>5559262666.9333334</v>
      </c>
      <c r="S65" s="21">
        <f t="shared" si="6"/>
        <v>83388940004</v>
      </c>
      <c r="U65" s="23">
        <f t="shared" si="2"/>
        <v>0</v>
      </c>
    </row>
    <row r="66" spans="1:21" ht="15.5" x14ac:dyDescent="0.35">
      <c r="A66" s="98" t="s">
        <v>48</v>
      </c>
      <c r="B66" s="21">
        <v>5785218633</v>
      </c>
      <c r="C66" s="21">
        <v>6125325895</v>
      </c>
      <c r="D66" s="21">
        <v>6201696723</v>
      </c>
      <c r="E66" s="21">
        <v>6266424677</v>
      </c>
      <c r="F66" s="21">
        <v>6309612782</v>
      </c>
      <c r="G66" s="21">
        <v>6500500693</v>
      </c>
      <c r="H66" s="21">
        <v>6680260162</v>
      </c>
      <c r="I66" s="21">
        <v>6899209753</v>
      </c>
      <c r="J66" s="21">
        <v>7004094664</v>
      </c>
      <c r="K66" s="21">
        <v>7280304928</v>
      </c>
      <c r="L66" s="21">
        <v>7646124701</v>
      </c>
      <c r="M66" s="21">
        <v>7888440011</v>
      </c>
      <c r="N66" s="21">
        <v>8211214883</v>
      </c>
      <c r="O66" s="102">
        <v>8428248589</v>
      </c>
      <c r="P66" s="103">
        <v>8554620812</v>
      </c>
      <c r="Q66" s="21"/>
      <c r="R66" s="21">
        <f t="shared" si="5"/>
        <v>7052086527.0666666</v>
      </c>
      <c r="S66" s="21">
        <f t="shared" si="6"/>
        <v>105781297906</v>
      </c>
      <c r="U66" s="23">
        <f t="shared" si="2"/>
        <v>0</v>
      </c>
    </row>
    <row r="67" spans="1:21" ht="15.5" x14ac:dyDescent="0.35">
      <c r="A67" s="98" t="s">
        <v>66</v>
      </c>
      <c r="B67" s="21">
        <v>2699597007</v>
      </c>
      <c r="C67" s="21">
        <v>3256951804</v>
      </c>
      <c r="D67" s="21">
        <v>3312237973</v>
      </c>
      <c r="E67" s="21">
        <v>3918661215</v>
      </c>
      <c r="F67" s="21">
        <v>3871792252</v>
      </c>
      <c r="G67" s="21">
        <v>5201060576</v>
      </c>
      <c r="H67" s="21">
        <v>4807004650</v>
      </c>
      <c r="I67" s="21">
        <v>5029071751</v>
      </c>
      <c r="J67" s="21">
        <v>3989082527</v>
      </c>
      <c r="K67" s="21">
        <v>2702760985</v>
      </c>
      <c r="L67" s="21">
        <v>3244032579</v>
      </c>
      <c r="M67" s="21">
        <v>4468698829</v>
      </c>
      <c r="N67" s="21">
        <v>5736600688</v>
      </c>
      <c r="O67" s="102">
        <v>6981431192</v>
      </c>
      <c r="P67" s="103">
        <v>7338203304</v>
      </c>
      <c r="Q67" s="21"/>
      <c r="R67" s="21">
        <f t="shared" si="5"/>
        <v>4437145822.1333332</v>
      </c>
      <c r="S67" s="21">
        <f t="shared" si="6"/>
        <v>66557187332</v>
      </c>
      <c r="U67" s="23">
        <f t="shared" ref="U67:U71" si="7">COUNTIF(V$3:V$19,A67)</f>
        <v>1</v>
      </c>
    </row>
    <row r="68" spans="1:21" ht="15.5" x14ac:dyDescent="0.35">
      <c r="A68" s="98" t="s">
        <v>50</v>
      </c>
      <c r="B68" s="21">
        <v>6531614380</v>
      </c>
      <c r="C68" s="21">
        <v>7006103454</v>
      </c>
      <c r="D68" s="21">
        <v>7260034057</v>
      </c>
      <c r="E68" s="21">
        <v>7404971753</v>
      </c>
      <c r="F68" s="21">
        <v>7527981548</v>
      </c>
      <c r="G68" s="21">
        <v>7806254526</v>
      </c>
      <c r="H68" s="21">
        <v>7996486393</v>
      </c>
      <c r="I68" s="21">
        <v>8368328752</v>
      </c>
      <c r="J68" s="21">
        <v>8804596285</v>
      </c>
      <c r="K68" s="21">
        <v>9224865312</v>
      </c>
      <c r="L68" s="21">
        <v>10074310780</v>
      </c>
      <c r="M68" s="21">
        <v>10379604826</v>
      </c>
      <c r="N68" s="21">
        <v>10789258095</v>
      </c>
      <c r="O68" s="102">
        <v>11259009609</v>
      </c>
      <c r="P68" s="103">
        <v>11900547721</v>
      </c>
      <c r="Q68" s="21"/>
      <c r="R68" s="21">
        <f>AVERAGE(A68:O68)</f>
        <v>8602387126.4285717</v>
      </c>
      <c r="S68" s="21">
        <f>SUM(B68:O68)</f>
        <v>120433419770</v>
      </c>
      <c r="U68" s="23">
        <f t="shared" si="7"/>
        <v>0</v>
      </c>
    </row>
    <row r="69" spans="1:21" ht="15.5" x14ac:dyDescent="0.35">
      <c r="A69" s="98" t="s">
        <v>68</v>
      </c>
      <c r="B69" s="21">
        <v>1614530248</v>
      </c>
      <c r="C69" s="21">
        <v>1882206366</v>
      </c>
      <c r="D69" s="21">
        <v>1724202236</v>
      </c>
      <c r="E69" s="21">
        <v>1870499063</v>
      </c>
      <c r="F69" s="21">
        <v>1845947063</v>
      </c>
      <c r="G69" s="21">
        <v>2613705060</v>
      </c>
      <c r="H69" s="21">
        <v>2859871670</v>
      </c>
      <c r="I69" s="21">
        <v>3945578300</v>
      </c>
      <c r="J69" s="21">
        <v>3488807480</v>
      </c>
      <c r="K69" s="21">
        <v>2402435940</v>
      </c>
      <c r="L69" s="21">
        <v>2635191800</v>
      </c>
      <c r="M69" s="21">
        <v>3274560593</v>
      </c>
      <c r="N69" s="21">
        <v>4959125083</v>
      </c>
      <c r="O69" s="102">
        <v>5151587077</v>
      </c>
      <c r="P69" s="103">
        <v>4533320888</v>
      </c>
      <c r="Q69" s="21"/>
      <c r="R69" s="21">
        <f>AVERAGE(A69:P69)</f>
        <v>2986771257.8000002</v>
      </c>
      <c r="S69" s="21">
        <f>SUM(B69:P69)</f>
        <v>44801568867</v>
      </c>
      <c r="U69" s="23">
        <f t="shared" si="7"/>
        <v>1</v>
      </c>
    </row>
    <row r="70" spans="1:21" ht="15.5" x14ac:dyDescent="0.35">
      <c r="A70" s="98" t="s">
        <v>69</v>
      </c>
      <c r="B70" s="21">
        <v>1117651055</v>
      </c>
      <c r="C70" s="21">
        <v>1658343249</v>
      </c>
      <c r="D70" s="21">
        <v>1573758317</v>
      </c>
      <c r="E70" s="21">
        <v>1567666536</v>
      </c>
      <c r="F70" s="21">
        <v>1430295608</v>
      </c>
      <c r="G70" s="21">
        <v>1568711769</v>
      </c>
      <c r="H70" s="21">
        <v>1391924728</v>
      </c>
      <c r="I70" s="21">
        <v>1626800620</v>
      </c>
      <c r="J70" s="21">
        <v>1199882959</v>
      </c>
      <c r="K70" s="21">
        <v>981071501</v>
      </c>
      <c r="L70" s="21">
        <v>1317781778</v>
      </c>
      <c r="M70" s="21">
        <v>1613729583</v>
      </c>
      <c r="N70" s="21">
        <v>2753999722</v>
      </c>
      <c r="O70" s="102">
        <v>3267654643</v>
      </c>
      <c r="P70" s="103">
        <v>2883051210</v>
      </c>
      <c r="Q70" s="21"/>
      <c r="R70" s="21">
        <f>AVERAGE(A70:P70)</f>
        <v>1730154885.2</v>
      </c>
      <c r="S70" s="21">
        <f>SUM(B70:P70)</f>
        <v>25952323278</v>
      </c>
      <c r="U70" s="23">
        <f t="shared" si="7"/>
        <v>1</v>
      </c>
    </row>
    <row r="71" spans="1:21" ht="15.5" x14ac:dyDescent="0.35">
      <c r="A71" s="98" t="s">
        <v>70</v>
      </c>
      <c r="B71" s="21">
        <v>3406507970</v>
      </c>
      <c r="C71" s="21">
        <v>4477863290</v>
      </c>
      <c r="D71" s="21">
        <v>3609883670</v>
      </c>
      <c r="E71" s="21">
        <v>4103488589</v>
      </c>
      <c r="F71" s="21">
        <v>4102483586</v>
      </c>
      <c r="G71" s="21">
        <v>4731303185</v>
      </c>
      <c r="H71" s="21">
        <v>4225578166</v>
      </c>
      <c r="I71" s="21">
        <v>4317529546</v>
      </c>
      <c r="J71" s="21">
        <v>2801491655</v>
      </c>
      <c r="K71" s="21">
        <v>1780008448</v>
      </c>
      <c r="L71" s="21">
        <v>2065057545</v>
      </c>
      <c r="M71" s="21">
        <v>2183282265</v>
      </c>
      <c r="N71" s="21">
        <v>2807661450</v>
      </c>
      <c r="O71" s="102">
        <v>2530372256</v>
      </c>
      <c r="P71" s="103">
        <v>1940642354</v>
      </c>
      <c r="Q71" s="21"/>
      <c r="R71" s="21">
        <f>AVERAGE(A71:P71)</f>
        <v>3272210265</v>
      </c>
      <c r="S71" s="21">
        <f>SUM(B71:P71)</f>
        <v>49083153975</v>
      </c>
      <c r="U71" s="23">
        <f t="shared" si="7"/>
        <v>0</v>
      </c>
    </row>
    <row r="72" spans="1:21" ht="15.5" x14ac:dyDescent="0.35">
      <c r="A72" s="98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113"/>
      <c r="Q72" s="21"/>
      <c r="R72" s="21"/>
      <c r="S72" s="21"/>
    </row>
    <row r="73" spans="1:21" x14ac:dyDescent="0.35">
      <c r="A73" s="98" t="s">
        <v>71</v>
      </c>
      <c r="B73" s="21">
        <f t="shared" ref="B73:P73" si="8">SUM(B2:B71)</f>
        <v>114409255344</v>
      </c>
      <c r="C73" s="21">
        <f t="shared" si="8"/>
        <v>143394450804</v>
      </c>
      <c r="D73" s="21">
        <f t="shared" si="8"/>
        <v>138962609173</v>
      </c>
      <c r="E73" s="21">
        <f t="shared" si="8"/>
        <v>147494849092</v>
      </c>
      <c r="F73" s="21">
        <f t="shared" si="8"/>
        <v>141549014344</v>
      </c>
      <c r="G73" s="21">
        <f t="shared" si="8"/>
        <v>162782599313</v>
      </c>
      <c r="H73" s="21">
        <f t="shared" si="8"/>
        <v>167546698770</v>
      </c>
      <c r="I73" s="21">
        <f t="shared" si="8"/>
        <v>183032892266</v>
      </c>
      <c r="J73" s="21">
        <f t="shared" si="8"/>
        <v>168711102343</v>
      </c>
      <c r="K73" s="21">
        <f t="shared" si="8"/>
        <v>152470251436</v>
      </c>
      <c r="L73" s="21">
        <f t="shared" si="8"/>
        <v>166176850432</v>
      </c>
      <c r="M73" s="21">
        <f t="shared" si="8"/>
        <v>189686709034</v>
      </c>
      <c r="N73" s="21">
        <f t="shared" si="8"/>
        <v>234553493212</v>
      </c>
      <c r="O73" s="21">
        <f t="shared" si="8"/>
        <v>239725500094</v>
      </c>
      <c r="P73" s="88">
        <f t="shared" si="8"/>
        <v>238113368442</v>
      </c>
      <c r="Q73" s="21"/>
      <c r="R73" s="21">
        <f>SUM(R2:R71)</f>
        <v>172397463173.70474</v>
      </c>
      <c r="S73" s="21">
        <f>SUM(S2:S71)</f>
        <v>2576709096378</v>
      </c>
    </row>
    <row r="74" spans="1:21" x14ac:dyDescent="0.35">
      <c r="A74" s="98" t="s">
        <v>126</v>
      </c>
      <c r="B74" s="23">
        <f t="shared" ref="B74:P74" si="9">AVERAGE(B2:B71)</f>
        <v>1634417933.4857142</v>
      </c>
      <c r="C74" s="23">
        <f t="shared" si="9"/>
        <v>2048492154.3428571</v>
      </c>
      <c r="D74" s="23">
        <f t="shared" si="9"/>
        <v>1985180131.0428572</v>
      </c>
      <c r="E74" s="23">
        <f t="shared" si="9"/>
        <v>2107069272.7428572</v>
      </c>
      <c r="F74" s="23">
        <f t="shared" si="9"/>
        <v>2022128776.3428571</v>
      </c>
      <c r="G74" s="23">
        <f t="shared" si="9"/>
        <v>2325465704.4714284</v>
      </c>
      <c r="H74" s="23">
        <f t="shared" si="9"/>
        <v>2393524268.1428571</v>
      </c>
      <c r="I74" s="23">
        <f t="shared" si="9"/>
        <v>2614755603.8000002</v>
      </c>
      <c r="J74" s="23">
        <f t="shared" si="9"/>
        <v>2410158604.9000001</v>
      </c>
      <c r="K74" s="23">
        <f t="shared" si="9"/>
        <v>2178146449.0857143</v>
      </c>
      <c r="L74" s="23">
        <f t="shared" si="9"/>
        <v>2373955006.1714287</v>
      </c>
      <c r="M74" s="23">
        <f t="shared" si="9"/>
        <v>2709810129.0571427</v>
      </c>
      <c r="N74" s="23">
        <f t="shared" si="9"/>
        <v>3350764188.742857</v>
      </c>
      <c r="O74" s="23">
        <f t="shared" si="9"/>
        <v>3474282610.057971</v>
      </c>
      <c r="P74" s="88">
        <f t="shared" si="9"/>
        <v>3401619549.1714287</v>
      </c>
      <c r="R74" s="23">
        <f>AVERAGE(R2:R71)</f>
        <v>2462820902.4814963</v>
      </c>
      <c r="S74" s="23">
        <f>AVERAGE(S2:S71)</f>
        <v>36810129948.257141</v>
      </c>
    </row>
  </sheetData>
  <sortState xmlns:xlrd2="http://schemas.microsoft.com/office/spreadsheetml/2017/richdata2" ref="A4:S71">
    <sortCondition ref="A4:A71"/>
  </sortState>
  <conditionalFormatting sqref="S1:S71">
    <cfRule type="top10" dxfId="16" priority="1" rank="15"/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538D5-CD9D-4DB9-936F-A14C3EBAEF25}">
  <dimension ref="A1:V74"/>
  <sheetViews>
    <sheetView topLeftCell="A34" zoomScale="88" zoomScaleNormal="88" workbookViewId="0">
      <pane xSplit="1" topLeftCell="K1" activePane="topRight" state="frozen"/>
      <selection activeCell="A3" sqref="A3"/>
      <selection pane="topRight" activeCell="O62" sqref="O62:P62"/>
    </sheetView>
  </sheetViews>
  <sheetFormatPr defaultColWidth="8.90625" defaultRowHeight="14.5" x14ac:dyDescent="0.35"/>
  <cols>
    <col min="1" max="1" width="10.90625" bestFit="1" customWidth="1"/>
    <col min="2" max="2" width="13.90625" customWidth="1"/>
    <col min="3" max="3" width="9" bestFit="1" customWidth="1"/>
    <col min="4" max="4" width="9.6328125" customWidth="1"/>
    <col min="5" max="5" width="9" bestFit="1" customWidth="1"/>
    <col min="6" max="11" width="10.08984375" bestFit="1" customWidth="1"/>
    <col min="12" max="12" width="9" bestFit="1" customWidth="1"/>
    <col min="15" max="15" width="13" customWidth="1"/>
    <col min="16" max="16" width="10" bestFit="1" customWidth="1"/>
    <col min="19" max="19" width="13" customWidth="1"/>
  </cols>
  <sheetData>
    <row r="1" spans="1:22" x14ac:dyDescent="0.35">
      <c r="A1" s="5" t="s">
        <v>104</v>
      </c>
      <c r="B1" s="9">
        <v>2007</v>
      </c>
      <c r="C1" s="9">
        <v>2008</v>
      </c>
      <c r="D1" s="9">
        <v>2009</v>
      </c>
      <c r="E1" s="9">
        <v>2010</v>
      </c>
      <c r="F1" s="9">
        <v>2011</v>
      </c>
      <c r="G1" s="9">
        <v>2012</v>
      </c>
      <c r="H1" s="9">
        <v>2013</v>
      </c>
      <c r="I1" s="9">
        <v>2014</v>
      </c>
      <c r="J1" s="9">
        <v>2015</v>
      </c>
      <c r="K1" s="9">
        <v>2016</v>
      </c>
      <c r="L1" s="9">
        <v>2017</v>
      </c>
      <c r="M1" s="9">
        <v>2018</v>
      </c>
      <c r="N1" s="8">
        <v>2019</v>
      </c>
      <c r="O1" s="9">
        <v>2020</v>
      </c>
      <c r="P1" s="79">
        <v>2021</v>
      </c>
      <c r="R1" t="s">
        <v>122</v>
      </c>
      <c r="S1" t="s">
        <v>71</v>
      </c>
      <c r="U1" s="5" t="s">
        <v>134</v>
      </c>
    </row>
    <row r="2" spans="1:22" ht="15.5" x14ac:dyDescent="0.35">
      <c r="A2" s="5" t="s">
        <v>1</v>
      </c>
      <c r="B2" s="43">
        <v>0.38940000000000002</v>
      </c>
      <c r="C2" s="43">
        <v>0.35499999999999998</v>
      </c>
      <c r="D2" s="43">
        <v>0.48430000000000001</v>
      </c>
      <c r="E2" s="43">
        <v>0.44290000000000002</v>
      </c>
      <c r="F2">
        <v>0.43240000000000001</v>
      </c>
      <c r="G2">
        <v>0.36849999999999999</v>
      </c>
      <c r="H2">
        <v>0.36780000000000002</v>
      </c>
      <c r="I2">
        <v>0.34129999999999999</v>
      </c>
      <c r="J2">
        <v>0.51049999999999995</v>
      </c>
      <c r="K2">
        <v>0.5655</v>
      </c>
      <c r="L2">
        <v>0.60070000000000001</v>
      </c>
      <c r="M2">
        <v>0.60389999999999988</v>
      </c>
      <c r="N2">
        <v>0.50990000000000002</v>
      </c>
      <c r="O2" s="53">
        <v>0.50990000000000002</v>
      </c>
      <c r="P2" s="80">
        <v>0.51500000000000001</v>
      </c>
      <c r="R2">
        <f t="shared" ref="R2:R33" si="0">AVERAGE(A2:P2)</f>
        <v>0.46646666666666659</v>
      </c>
      <c r="S2" s="43">
        <f t="shared" ref="S2:S33" si="1">SUM(B2:P2)</f>
        <v>6.996999999999999</v>
      </c>
      <c r="U2">
        <f>COUNTIF(V$3:V$19,A2)</f>
        <v>1</v>
      </c>
    </row>
    <row r="3" spans="1:22" ht="15.5" x14ac:dyDescent="0.35">
      <c r="A3" s="5" t="s">
        <v>51</v>
      </c>
      <c r="B3" s="43">
        <v>0.381691</v>
      </c>
      <c r="C3" s="43">
        <v>0.34367199999999998</v>
      </c>
      <c r="D3" s="43">
        <v>0.39029999999999998</v>
      </c>
      <c r="E3" s="43">
        <v>0.34842299999999998</v>
      </c>
      <c r="F3">
        <v>0.344555</v>
      </c>
      <c r="G3">
        <v>0.27776400000000001</v>
      </c>
      <c r="H3">
        <v>0.257023</v>
      </c>
      <c r="I3">
        <v>0.21083499999999999</v>
      </c>
      <c r="J3">
        <v>0.25818000000000002</v>
      </c>
      <c r="K3">
        <v>0.37183699999999997</v>
      </c>
      <c r="L3">
        <v>0.34965499999999999</v>
      </c>
      <c r="M3">
        <v>0.28577999999999998</v>
      </c>
      <c r="N3">
        <v>0.20135400000000001</v>
      </c>
      <c r="O3" s="53">
        <v>0.22002899999999997</v>
      </c>
      <c r="P3" s="80">
        <v>0.209146</v>
      </c>
      <c r="R3">
        <f t="shared" si="0"/>
        <v>0.29668293333333329</v>
      </c>
      <c r="S3" s="43">
        <f t="shared" si="1"/>
        <v>4.4502439999999996</v>
      </c>
      <c r="U3">
        <f t="shared" ref="U3:U66" si="2">COUNTIF(V$3:V$19,A3)</f>
        <v>0</v>
      </c>
      <c r="V3" s="70" t="s">
        <v>1</v>
      </c>
    </row>
    <row r="4" spans="1:22" ht="15.5" x14ac:dyDescent="0.35">
      <c r="A4" s="5" t="s">
        <v>22</v>
      </c>
      <c r="B4" s="43">
        <v>0.343165</v>
      </c>
      <c r="C4" s="43">
        <v>0.26340000000000002</v>
      </c>
      <c r="D4" s="43">
        <v>0.34200000000000003</v>
      </c>
      <c r="E4" s="43">
        <v>0.308</v>
      </c>
      <c r="F4">
        <v>0.3</v>
      </c>
      <c r="G4">
        <v>0.22</v>
      </c>
      <c r="H4">
        <v>0.24</v>
      </c>
      <c r="I4">
        <v>0.27</v>
      </c>
      <c r="J4">
        <v>0.4</v>
      </c>
      <c r="K4">
        <v>0.4</v>
      </c>
      <c r="L4">
        <v>0.4</v>
      </c>
      <c r="M4">
        <v>0.3382</v>
      </c>
      <c r="N4">
        <v>0.23</v>
      </c>
      <c r="O4" s="53">
        <v>0.21</v>
      </c>
      <c r="P4" s="80">
        <v>0.21</v>
      </c>
      <c r="R4">
        <f t="shared" si="0"/>
        <v>0.29831766666666665</v>
      </c>
      <c r="S4" s="43">
        <f t="shared" si="1"/>
        <v>4.4747649999999997</v>
      </c>
      <c r="U4">
        <f t="shared" si="2"/>
        <v>1</v>
      </c>
      <c r="V4" s="70" t="s">
        <v>2</v>
      </c>
    </row>
    <row r="5" spans="1:22" ht="15.5" x14ac:dyDescent="0.35">
      <c r="A5" s="5" t="s">
        <v>9</v>
      </c>
      <c r="B5" s="43">
        <v>0.39296999999999999</v>
      </c>
      <c r="C5" s="43">
        <v>0.31258000000000002</v>
      </c>
      <c r="D5" s="43">
        <v>0.31259999999999999</v>
      </c>
      <c r="E5" s="43">
        <v>0.28459000000000001</v>
      </c>
      <c r="F5">
        <v>0.29453000000000001</v>
      </c>
      <c r="G5">
        <v>0.266544</v>
      </c>
      <c r="H5">
        <v>0.298736</v>
      </c>
      <c r="I5">
        <v>0.35333700000000001</v>
      </c>
      <c r="J5">
        <v>0.558979</v>
      </c>
      <c r="K5">
        <v>0.83</v>
      </c>
      <c r="L5">
        <v>0.78</v>
      </c>
      <c r="M5">
        <v>0.772729</v>
      </c>
      <c r="N5">
        <v>0.68273300000000003</v>
      </c>
      <c r="O5" s="53">
        <v>0.68271999999999999</v>
      </c>
      <c r="P5" s="80">
        <v>0.81509999999999994</v>
      </c>
      <c r="R5">
        <f t="shared" si="0"/>
        <v>0.50920986666666668</v>
      </c>
      <c r="S5" s="43">
        <f t="shared" si="1"/>
        <v>7.6381480000000002</v>
      </c>
      <c r="U5">
        <f t="shared" si="2"/>
        <v>1</v>
      </c>
      <c r="V5" s="70" t="s">
        <v>9</v>
      </c>
    </row>
    <row r="6" spans="1:22" ht="15.5" x14ac:dyDescent="0.35">
      <c r="A6" s="5" t="s">
        <v>36</v>
      </c>
      <c r="B6" s="43">
        <v>0.30614799999999998</v>
      </c>
      <c r="C6" s="43">
        <v>0.3261</v>
      </c>
      <c r="D6" s="43">
        <v>0.32950000000000002</v>
      </c>
      <c r="E6" s="43">
        <v>0.32945799999999997</v>
      </c>
      <c r="F6">
        <v>0.32945799999999997</v>
      </c>
      <c r="G6">
        <v>0.34647699999999998</v>
      </c>
      <c r="H6">
        <v>0.34531000000000001</v>
      </c>
      <c r="I6">
        <v>0.34135799999999999</v>
      </c>
      <c r="J6">
        <v>0.35815799999999998</v>
      </c>
      <c r="K6">
        <v>0.35815799999999998</v>
      </c>
      <c r="L6">
        <v>0.35815799999999998</v>
      </c>
      <c r="M6">
        <v>0.34808600000000001</v>
      </c>
      <c r="N6">
        <v>0.339978</v>
      </c>
      <c r="O6" s="53">
        <v>0.339978</v>
      </c>
      <c r="P6" s="80">
        <v>0.35998999999999998</v>
      </c>
      <c r="R6">
        <f t="shared" si="0"/>
        <v>0.34108766666666668</v>
      </c>
      <c r="S6" s="43">
        <f t="shared" si="1"/>
        <v>5.1163150000000002</v>
      </c>
      <c r="U6">
        <f t="shared" si="2"/>
        <v>0</v>
      </c>
      <c r="V6" s="70" t="s">
        <v>14</v>
      </c>
    </row>
    <row r="7" spans="1:22" ht="15.5" x14ac:dyDescent="0.35">
      <c r="A7" s="5" t="s">
        <v>31</v>
      </c>
      <c r="B7" s="43">
        <v>0.30009999999999998</v>
      </c>
      <c r="C7" s="43">
        <v>0.314</v>
      </c>
      <c r="D7" s="43">
        <v>0.314</v>
      </c>
      <c r="E7" s="43">
        <v>0.29870000000000002</v>
      </c>
      <c r="F7">
        <v>0.31850000000000001</v>
      </c>
      <c r="G7">
        <v>0.32629999999999998</v>
      </c>
      <c r="H7">
        <v>0.32629999999999998</v>
      </c>
      <c r="I7">
        <v>0.32629999999999998</v>
      </c>
      <c r="J7">
        <v>0.32629999999999998</v>
      </c>
      <c r="K7">
        <v>0.33550000000000002</v>
      </c>
      <c r="L7">
        <v>0.34599999999999997</v>
      </c>
      <c r="M7">
        <v>0.4</v>
      </c>
      <c r="N7">
        <v>0.40500000000000003</v>
      </c>
      <c r="O7" s="53">
        <v>0.40500000000000003</v>
      </c>
      <c r="P7" s="80">
        <v>0.47310000000000002</v>
      </c>
      <c r="R7">
        <f t="shared" si="0"/>
        <v>0.34767333333333333</v>
      </c>
      <c r="S7" s="43">
        <f t="shared" si="1"/>
        <v>5.2150999999999996</v>
      </c>
      <c r="U7">
        <f t="shared" si="2"/>
        <v>0</v>
      </c>
      <c r="V7" s="70" t="s">
        <v>16</v>
      </c>
    </row>
    <row r="8" spans="1:22" ht="15.5" x14ac:dyDescent="0.35">
      <c r="A8" s="5" t="s">
        <v>16</v>
      </c>
      <c r="B8" s="43">
        <v>0.40409099999999998</v>
      </c>
      <c r="C8" s="43">
        <v>0.35799999999999998</v>
      </c>
      <c r="D8" s="43">
        <v>0.35799999999999998</v>
      </c>
      <c r="E8" s="43">
        <v>0.35637200000000002</v>
      </c>
      <c r="F8">
        <v>0.35637200000000002</v>
      </c>
      <c r="G8">
        <v>0.31827800000000001</v>
      </c>
      <c r="H8">
        <v>0.297296</v>
      </c>
      <c r="I8">
        <v>0.297296</v>
      </c>
      <c r="J8">
        <v>0.33500000000000002</v>
      </c>
      <c r="K8">
        <v>0.37</v>
      </c>
      <c r="L8">
        <v>0.38721</v>
      </c>
      <c r="M8">
        <v>0.39699999999999996</v>
      </c>
      <c r="N8">
        <v>0.36499999999999999</v>
      </c>
      <c r="O8" s="53">
        <v>0.36499999999999999</v>
      </c>
      <c r="P8" s="80">
        <v>0.36499999999999999</v>
      </c>
      <c r="R8">
        <f t="shared" si="0"/>
        <v>0.35532766666666671</v>
      </c>
      <c r="S8" s="43">
        <f t="shared" si="1"/>
        <v>5.3299150000000006</v>
      </c>
      <c r="U8">
        <f t="shared" si="2"/>
        <v>1</v>
      </c>
      <c r="V8" s="70" t="s">
        <v>20</v>
      </c>
    </row>
    <row r="9" spans="1:22" ht="15.5" x14ac:dyDescent="0.35">
      <c r="A9" s="5" t="s">
        <v>35</v>
      </c>
      <c r="B9" s="43">
        <v>0.35549999999999998</v>
      </c>
      <c r="C9" s="43">
        <v>0.317</v>
      </c>
      <c r="D9" s="43">
        <v>0.44900000000000001</v>
      </c>
      <c r="E9" s="43">
        <v>0.4703</v>
      </c>
      <c r="F9">
        <v>0.54810000000000003</v>
      </c>
      <c r="G9">
        <v>0.60570000000000002</v>
      </c>
      <c r="H9">
        <v>1.0508</v>
      </c>
      <c r="I9">
        <v>0.92090000000000005</v>
      </c>
      <c r="J9">
        <v>0.99039999999999995</v>
      </c>
      <c r="K9">
        <v>0.89439999999999997</v>
      </c>
      <c r="L9">
        <v>0.61950000000000005</v>
      </c>
      <c r="M9">
        <v>0.49099999999999999</v>
      </c>
      <c r="N9">
        <v>0.47</v>
      </c>
      <c r="O9" s="53">
        <v>0.45819999999999994</v>
      </c>
      <c r="P9" s="80">
        <v>0.45819999999999994</v>
      </c>
      <c r="R9">
        <f t="shared" si="0"/>
        <v>0.60660000000000003</v>
      </c>
      <c r="S9" s="43">
        <f t="shared" si="1"/>
        <v>9.0990000000000002</v>
      </c>
      <c r="U9">
        <f t="shared" si="2"/>
        <v>1</v>
      </c>
      <c r="V9" s="70" t="s">
        <v>22</v>
      </c>
    </row>
    <row r="10" spans="1:22" ht="15.5" x14ac:dyDescent="0.35">
      <c r="A10" s="5" t="s">
        <v>3</v>
      </c>
      <c r="B10" s="43">
        <v>0.33426499999999998</v>
      </c>
      <c r="C10" s="43">
        <v>0.33426499999999998</v>
      </c>
      <c r="D10" s="43">
        <v>0.33129999999999998</v>
      </c>
      <c r="E10" s="43">
        <v>0.32246999999999998</v>
      </c>
      <c r="F10">
        <v>0.33979999999999999</v>
      </c>
      <c r="G10">
        <v>0.36219999999999997</v>
      </c>
      <c r="H10" s="44">
        <v>0.38263000000000003</v>
      </c>
      <c r="I10">
        <v>0.39857599999999999</v>
      </c>
      <c r="J10">
        <v>0.372697</v>
      </c>
      <c r="K10">
        <v>0.39539999999999997</v>
      </c>
      <c r="L10">
        <v>0.38640000000000002</v>
      </c>
      <c r="M10">
        <v>0.38639999999999997</v>
      </c>
      <c r="N10">
        <v>0.38859700000000003</v>
      </c>
      <c r="O10" s="53">
        <v>0.38960100000000003</v>
      </c>
      <c r="P10" s="80">
        <v>0.42153099999999999</v>
      </c>
      <c r="R10">
        <f t="shared" si="0"/>
        <v>0.36974213333333328</v>
      </c>
      <c r="S10" s="43">
        <f t="shared" si="1"/>
        <v>5.5461319999999992</v>
      </c>
      <c r="U10">
        <f t="shared" si="2"/>
        <v>0</v>
      </c>
      <c r="V10" s="70" t="s">
        <v>26</v>
      </c>
    </row>
    <row r="11" spans="1:22" ht="15.5" x14ac:dyDescent="0.35">
      <c r="A11" s="5" t="s">
        <v>56</v>
      </c>
      <c r="B11" s="43">
        <v>0.33750000000000002</v>
      </c>
      <c r="C11" s="43">
        <v>0.247</v>
      </c>
      <c r="D11" s="43">
        <v>0.36770000000000003</v>
      </c>
      <c r="E11" s="43">
        <v>0.38100000000000001</v>
      </c>
      <c r="F11">
        <v>0.39889999999999998</v>
      </c>
      <c r="G11">
        <v>0.31360000000000005</v>
      </c>
      <c r="H11">
        <v>0.31359999999999999</v>
      </c>
      <c r="I11">
        <v>0.31274999999999997</v>
      </c>
      <c r="J11">
        <v>0.32</v>
      </c>
      <c r="K11">
        <v>0.38</v>
      </c>
      <c r="L11">
        <v>0.36909999999999998</v>
      </c>
      <c r="M11">
        <v>0.44980000000000003</v>
      </c>
      <c r="N11">
        <v>0.44979999999999998</v>
      </c>
      <c r="O11" s="53">
        <v>0.44979999999999998</v>
      </c>
      <c r="P11" s="80">
        <v>0.53610000000000002</v>
      </c>
      <c r="R11">
        <f t="shared" si="0"/>
        <v>0.37511</v>
      </c>
      <c r="S11" s="43">
        <f t="shared" si="1"/>
        <v>5.6266499999999997</v>
      </c>
      <c r="U11">
        <f t="shared" si="2"/>
        <v>0</v>
      </c>
      <c r="V11" s="70" t="s">
        <v>35</v>
      </c>
    </row>
    <row r="12" spans="1:22" ht="15.5" x14ac:dyDescent="0.35">
      <c r="A12" s="5" t="s">
        <v>50</v>
      </c>
      <c r="B12" s="43">
        <v>0.34956999999999999</v>
      </c>
      <c r="C12" s="43">
        <v>0.36062</v>
      </c>
      <c r="D12" s="43">
        <v>0.36059999999999998</v>
      </c>
      <c r="E12" s="43">
        <v>0.36890000000000001</v>
      </c>
      <c r="F12">
        <v>0.37756000000000001</v>
      </c>
      <c r="G12">
        <v>0.38429999999999997</v>
      </c>
      <c r="H12" s="44">
        <v>0.39240999999999998</v>
      </c>
      <c r="I12">
        <v>0.39913999999999999</v>
      </c>
      <c r="J12">
        <v>0.40605000000000002</v>
      </c>
      <c r="K12">
        <v>0.41472999999999999</v>
      </c>
      <c r="L12">
        <v>0.41472999999999999</v>
      </c>
      <c r="M12">
        <v>0.43125999999999998</v>
      </c>
      <c r="N12">
        <v>0.44125999999999999</v>
      </c>
      <c r="O12" s="53">
        <v>0.44420999999999999</v>
      </c>
      <c r="P12" s="80">
        <v>0.53366499999999994</v>
      </c>
      <c r="R12">
        <f t="shared" si="0"/>
        <v>0.40526699999999999</v>
      </c>
      <c r="S12" s="43">
        <f t="shared" si="1"/>
        <v>6.0790049999999995</v>
      </c>
      <c r="U12">
        <f t="shared" si="2"/>
        <v>0</v>
      </c>
      <c r="V12" s="70" t="s">
        <v>38</v>
      </c>
    </row>
    <row r="13" spans="1:22" ht="15.5" x14ac:dyDescent="0.35">
      <c r="A13" s="5" t="s">
        <v>26</v>
      </c>
      <c r="B13" s="43">
        <v>0.48787000000000003</v>
      </c>
      <c r="C13">
        <v>0.53625400000000001</v>
      </c>
      <c r="D13">
        <v>0.57869999999999999</v>
      </c>
      <c r="E13">
        <v>0.52240600000000004</v>
      </c>
      <c r="F13">
        <v>0.43672</v>
      </c>
      <c r="G13">
        <v>0.33</v>
      </c>
      <c r="H13">
        <v>0.35982799999999998</v>
      </c>
      <c r="I13">
        <v>0.30068699999999998</v>
      </c>
      <c r="J13">
        <v>0.37188500000000002</v>
      </c>
      <c r="K13">
        <v>0.44</v>
      </c>
      <c r="L13">
        <v>0.44</v>
      </c>
      <c r="M13">
        <v>0.32802399999999998</v>
      </c>
      <c r="N13">
        <v>0.33124199999999998</v>
      </c>
      <c r="O13" s="53">
        <v>0.30025500000000005</v>
      </c>
      <c r="P13" s="80">
        <v>0.32754499999999998</v>
      </c>
      <c r="R13">
        <f t="shared" si="0"/>
        <v>0.40609440000000002</v>
      </c>
      <c r="S13" s="43">
        <f t="shared" si="1"/>
        <v>6.0914160000000006</v>
      </c>
      <c r="U13">
        <f t="shared" si="2"/>
        <v>1</v>
      </c>
      <c r="V13" s="70" t="s">
        <v>41</v>
      </c>
    </row>
    <row r="14" spans="1:22" ht="15.5" x14ac:dyDescent="0.35">
      <c r="A14" s="5" t="s">
        <v>13</v>
      </c>
      <c r="B14" s="43">
        <v>0.49338199999999999</v>
      </c>
      <c r="C14" s="43">
        <v>0.49637999999999999</v>
      </c>
      <c r="D14" s="43">
        <v>0.47</v>
      </c>
      <c r="E14" s="43">
        <v>0.50180000000000002</v>
      </c>
      <c r="F14">
        <v>0.50180000000000002</v>
      </c>
      <c r="G14">
        <v>0.44998299999999997</v>
      </c>
      <c r="H14" s="44">
        <v>0.43</v>
      </c>
      <c r="I14">
        <v>0.43</v>
      </c>
      <c r="J14">
        <v>0.38</v>
      </c>
      <c r="K14">
        <v>0.36</v>
      </c>
      <c r="L14">
        <v>0.35499999999999998</v>
      </c>
      <c r="M14">
        <v>0.35499999999999998</v>
      </c>
      <c r="N14">
        <v>0.35499999999999998</v>
      </c>
      <c r="O14" s="53">
        <v>0.34499999999999997</v>
      </c>
      <c r="P14" s="80">
        <v>0.33501500000000001</v>
      </c>
      <c r="R14">
        <f t="shared" si="0"/>
        <v>0.41722400000000015</v>
      </c>
      <c r="S14" s="43">
        <f t="shared" si="1"/>
        <v>6.2583600000000024</v>
      </c>
      <c r="U14">
        <f t="shared" si="2"/>
        <v>0</v>
      </c>
      <c r="V14" s="70" t="s">
        <v>47</v>
      </c>
    </row>
    <row r="15" spans="1:22" ht="15.5" x14ac:dyDescent="0.35">
      <c r="A15" s="5" t="s">
        <v>38</v>
      </c>
      <c r="B15" s="43">
        <v>0.36009999999999998</v>
      </c>
      <c r="C15" s="43">
        <v>0.34010000000000001</v>
      </c>
      <c r="D15" s="43">
        <v>0.31900000000000001</v>
      </c>
      <c r="E15" s="43">
        <v>0.87929000000000002</v>
      </c>
      <c r="F15">
        <v>0.24659</v>
      </c>
      <c r="G15">
        <v>0.21069999999999997</v>
      </c>
      <c r="H15">
        <v>0.23069999999999999</v>
      </c>
      <c r="I15">
        <v>0.24429999999999999</v>
      </c>
      <c r="J15">
        <v>0.29389999999999999</v>
      </c>
      <c r="K15">
        <v>0.37269999999999998</v>
      </c>
      <c r="L15">
        <v>0.34684199999999998</v>
      </c>
      <c r="M15">
        <v>0.38009999999999999</v>
      </c>
      <c r="N15">
        <v>0.29449999999999998</v>
      </c>
      <c r="O15" s="53">
        <v>0.56140000000000001</v>
      </c>
      <c r="P15" s="80">
        <v>0.37030000000000002</v>
      </c>
      <c r="R15">
        <f t="shared" si="0"/>
        <v>0.36336813333333334</v>
      </c>
      <c r="S15" s="43">
        <f t="shared" si="1"/>
        <v>5.4505220000000003</v>
      </c>
      <c r="U15">
        <f t="shared" si="2"/>
        <v>1</v>
      </c>
      <c r="V15" s="70" t="s">
        <v>52</v>
      </c>
    </row>
    <row r="16" spans="1:22" ht="15.5" x14ac:dyDescent="0.35">
      <c r="A16" s="5" t="s">
        <v>25</v>
      </c>
      <c r="B16" s="43">
        <v>0.28949999999999998</v>
      </c>
      <c r="C16" s="43">
        <v>0.23949999999999999</v>
      </c>
      <c r="D16" s="43">
        <v>0.33979999999999999</v>
      </c>
      <c r="E16" s="43">
        <v>0.33642</v>
      </c>
      <c r="F16">
        <v>0.35649999999999998</v>
      </c>
      <c r="G16">
        <v>0.31667000000000001</v>
      </c>
      <c r="H16">
        <v>0.35045999999999999</v>
      </c>
      <c r="I16">
        <v>0.34833999999999998</v>
      </c>
      <c r="J16">
        <v>0.45733000000000001</v>
      </c>
      <c r="K16">
        <v>0.56408999999999998</v>
      </c>
      <c r="L16">
        <v>0.53388000000000002</v>
      </c>
      <c r="M16">
        <v>0.53361000000000003</v>
      </c>
      <c r="N16">
        <v>0.52866999999999997</v>
      </c>
      <c r="O16" s="53">
        <v>0.54159400000000002</v>
      </c>
      <c r="P16" s="80">
        <v>0.59687999999999997</v>
      </c>
      <c r="R16">
        <f t="shared" si="0"/>
        <v>0.42221626666666662</v>
      </c>
      <c r="S16" s="43">
        <f t="shared" si="1"/>
        <v>6.3332439999999997</v>
      </c>
      <c r="U16">
        <f t="shared" si="2"/>
        <v>0</v>
      </c>
      <c r="V16" s="71" t="s">
        <v>63</v>
      </c>
    </row>
    <row r="17" spans="1:22" ht="15.5" x14ac:dyDescent="0.35">
      <c r="A17" s="5" t="s">
        <v>58</v>
      </c>
      <c r="B17" s="43">
        <v>0.44496000000000002</v>
      </c>
      <c r="C17" s="43">
        <v>0.32988000000000001</v>
      </c>
      <c r="D17" s="43">
        <v>0.32990000000000003</v>
      </c>
      <c r="E17" s="43">
        <v>0.32196000000000002</v>
      </c>
      <c r="F17">
        <v>0.39998</v>
      </c>
      <c r="G17">
        <v>0.37258999999999998</v>
      </c>
      <c r="H17">
        <v>0.40781000000000001</v>
      </c>
      <c r="I17">
        <v>0.36757000000000001</v>
      </c>
      <c r="J17">
        <v>0.3992</v>
      </c>
      <c r="K17">
        <v>0.52782099999999998</v>
      </c>
      <c r="L17">
        <v>0.55178400000000005</v>
      </c>
      <c r="M17">
        <v>0.52611699999999995</v>
      </c>
      <c r="N17">
        <v>0.53789299999999995</v>
      </c>
      <c r="O17" s="53">
        <v>0.45944800000000002</v>
      </c>
      <c r="P17" s="80">
        <v>0.61263599999999996</v>
      </c>
      <c r="R17">
        <f t="shared" si="0"/>
        <v>0.43930326666666664</v>
      </c>
      <c r="S17" s="43">
        <f t="shared" si="1"/>
        <v>6.5895489999999999</v>
      </c>
      <c r="U17">
        <f t="shared" si="2"/>
        <v>0</v>
      </c>
      <c r="V17" s="71" t="s">
        <v>66</v>
      </c>
    </row>
    <row r="18" spans="1:22" ht="15.5" x14ac:dyDescent="0.35">
      <c r="A18" s="5" t="s">
        <v>43</v>
      </c>
      <c r="B18" s="43">
        <v>0.31359399999999998</v>
      </c>
      <c r="C18" s="43">
        <v>0.362784</v>
      </c>
      <c r="D18" s="43">
        <v>0.35420000000000001</v>
      </c>
      <c r="E18" s="43">
        <v>0.39989999999999998</v>
      </c>
      <c r="F18">
        <v>0.4299</v>
      </c>
      <c r="G18">
        <v>0.4299</v>
      </c>
      <c r="H18" s="44">
        <v>0.42839500000000003</v>
      </c>
      <c r="I18">
        <v>0.44673099999999999</v>
      </c>
      <c r="J18">
        <v>0.46751700000000002</v>
      </c>
      <c r="K18">
        <v>0.48751699999999998</v>
      </c>
      <c r="L18">
        <v>0.507517</v>
      </c>
      <c r="M18">
        <v>0.52751700000000001</v>
      </c>
      <c r="N18">
        <v>0.4582</v>
      </c>
      <c r="O18" s="53">
        <v>0.5444</v>
      </c>
      <c r="P18" s="80">
        <v>0.55000100000000007</v>
      </c>
      <c r="R18">
        <f t="shared" si="0"/>
        <v>0.44720486666666659</v>
      </c>
      <c r="S18" s="43">
        <f t="shared" si="1"/>
        <v>6.7080729999999988</v>
      </c>
      <c r="U18">
        <f t="shared" si="2"/>
        <v>0</v>
      </c>
      <c r="V18" s="70" t="s">
        <v>68</v>
      </c>
    </row>
    <row r="19" spans="1:22" ht="15.5" x14ac:dyDescent="0.35">
      <c r="A19" s="5" t="s">
        <v>20</v>
      </c>
      <c r="B19" s="43">
        <v>0.34672599999999998</v>
      </c>
      <c r="C19" s="43">
        <v>0.34672599999999998</v>
      </c>
      <c r="D19" s="43">
        <v>0.39500000000000002</v>
      </c>
      <c r="E19" s="43">
        <v>0.36704799999999999</v>
      </c>
      <c r="F19">
        <v>0.352352</v>
      </c>
      <c r="G19">
        <v>0.30362100000000003</v>
      </c>
      <c r="H19">
        <v>0.36110199999999998</v>
      </c>
      <c r="I19">
        <v>0.36062</v>
      </c>
      <c r="J19">
        <v>0.48957099999999998</v>
      </c>
      <c r="K19">
        <v>0.60544500000000001</v>
      </c>
      <c r="L19">
        <v>0.59396700000000002</v>
      </c>
      <c r="M19">
        <v>0.57573600000000003</v>
      </c>
      <c r="N19">
        <v>0.51979500000000001</v>
      </c>
      <c r="O19" s="53">
        <v>0.54549999999999998</v>
      </c>
      <c r="P19" s="80">
        <v>0.60592400000000002</v>
      </c>
      <c r="R19">
        <f t="shared" si="0"/>
        <v>0.45127553333333326</v>
      </c>
      <c r="S19" s="43">
        <f t="shared" si="1"/>
        <v>6.7691329999999992</v>
      </c>
      <c r="U19">
        <f t="shared" si="2"/>
        <v>1</v>
      </c>
      <c r="V19" s="70" t="s">
        <v>69</v>
      </c>
    </row>
    <row r="20" spans="1:22" ht="15.5" x14ac:dyDescent="0.35">
      <c r="A20" s="5" t="s">
        <v>41</v>
      </c>
      <c r="B20" s="43">
        <v>0.23050499999999999</v>
      </c>
      <c r="C20" s="43">
        <v>0.207455</v>
      </c>
      <c r="D20" s="43">
        <v>0.21179999999999999</v>
      </c>
      <c r="E20" s="43">
        <v>0.21180499999999999</v>
      </c>
      <c r="F20">
        <v>0.19820699999999999</v>
      </c>
      <c r="G20">
        <v>0.15478900000000001</v>
      </c>
      <c r="H20">
        <v>0.140178</v>
      </c>
      <c r="I20">
        <v>0.126523</v>
      </c>
      <c r="J20">
        <v>0.14081099999999999</v>
      </c>
      <c r="K20">
        <v>0.15599199999999999</v>
      </c>
      <c r="L20">
        <v>0.153169</v>
      </c>
      <c r="M20">
        <v>0.14000000000000001</v>
      </c>
      <c r="N20">
        <v>0.128</v>
      </c>
      <c r="O20" s="53">
        <v>0.12884400000000001</v>
      </c>
      <c r="P20" s="80">
        <v>0.251635</v>
      </c>
      <c r="R20">
        <f t="shared" si="0"/>
        <v>0.17198086666666665</v>
      </c>
      <c r="S20" s="43">
        <f t="shared" si="1"/>
        <v>2.5797129999999999</v>
      </c>
      <c r="U20">
        <f t="shared" si="2"/>
        <v>1</v>
      </c>
      <c r="V20" s="69" t="s">
        <v>26</v>
      </c>
    </row>
    <row r="21" spans="1:22" ht="15.5" x14ac:dyDescent="0.35">
      <c r="A21" s="5" t="s">
        <v>45</v>
      </c>
      <c r="B21" s="43">
        <v>0.40529999999999999</v>
      </c>
      <c r="C21" s="43">
        <v>0.35752</v>
      </c>
      <c r="D21" s="43">
        <v>0.34920000000000001</v>
      </c>
      <c r="E21" s="43">
        <v>0.37536000000000003</v>
      </c>
      <c r="F21">
        <v>0.42302299999999998</v>
      </c>
      <c r="G21">
        <v>0.39463499999999996</v>
      </c>
      <c r="H21">
        <v>0.507552</v>
      </c>
      <c r="I21">
        <v>0.50868500000000005</v>
      </c>
      <c r="J21">
        <v>0.53995199999999999</v>
      </c>
      <c r="K21">
        <v>0.56645599999999996</v>
      </c>
      <c r="L21">
        <v>0.56794999999999995</v>
      </c>
      <c r="M21">
        <v>0.53165600000000002</v>
      </c>
      <c r="N21">
        <v>0.53165600000000002</v>
      </c>
      <c r="O21" s="53">
        <v>0.54086400000000001</v>
      </c>
      <c r="P21" s="80">
        <v>0.53763699999999992</v>
      </c>
      <c r="R21">
        <f t="shared" si="0"/>
        <v>0.47582973333333334</v>
      </c>
      <c r="S21" s="43">
        <f t="shared" si="1"/>
        <v>7.1374459999999997</v>
      </c>
      <c r="U21">
        <f t="shared" si="2"/>
        <v>0</v>
      </c>
      <c r="V21" s="69" t="s">
        <v>28</v>
      </c>
    </row>
    <row r="22" spans="1:22" ht="15.5" x14ac:dyDescent="0.35">
      <c r="A22" s="5" t="s">
        <v>2</v>
      </c>
      <c r="B22" s="43">
        <v>0.26784000000000002</v>
      </c>
      <c r="C22" s="43">
        <v>0.22397</v>
      </c>
      <c r="D22" s="43">
        <v>0.2586</v>
      </c>
      <c r="E22" s="43">
        <v>0.26800000000000002</v>
      </c>
      <c r="F22">
        <v>0.28899999999999998</v>
      </c>
      <c r="G22">
        <v>0.2636</v>
      </c>
      <c r="H22">
        <v>0.34564</v>
      </c>
      <c r="I22">
        <v>0.34564</v>
      </c>
      <c r="J22">
        <v>0.55596999999999996</v>
      </c>
      <c r="K22">
        <v>0.71750000000000003</v>
      </c>
      <c r="L22">
        <v>0.77</v>
      </c>
      <c r="M22">
        <v>0.75875000000000004</v>
      </c>
      <c r="N22">
        <v>0.65</v>
      </c>
      <c r="O22" s="53">
        <v>0.74</v>
      </c>
      <c r="P22" s="80">
        <v>0.74250000000000005</v>
      </c>
      <c r="R22">
        <f t="shared" si="0"/>
        <v>0.47980066666666665</v>
      </c>
      <c r="S22" s="43">
        <f t="shared" si="1"/>
        <v>7.1970099999999997</v>
      </c>
      <c r="U22">
        <f t="shared" si="2"/>
        <v>1</v>
      </c>
      <c r="V22" s="69" t="s">
        <v>30</v>
      </c>
    </row>
    <row r="23" spans="1:22" ht="15.5" x14ac:dyDescent="0.35">
      <c r="A23" s="5" t="s">
        <v>28</v>
      </c>
      <c r="B23" s="43">
        <v>0.44509100000000001</v>
      </c>
      <c r="C23" s="43">
        <v>0.41193200000000002</v>
      </c>
      <c r="D23" s="43">
        <v>0.4118</v>
      </c>
      <c r="E23" s="43">
        <v>0.41099000000000002</v>
      </c>
      <c r="F23">
        <v>0.41099000000000002</v>
      </c>
      <c r="G23">
        <v>0.380915</v>
      </c>
      <c r="H23">
        <v>0.380915</v>
      </c>
      <c r="I23">
        <v>0.380915</v>
      </c>
      <c r="J23">
        <v>0.38091399999999997</v>
      </c>
      <c r="K23">
        <v>0.52999300000000005</v>
      </c>
      <c r="L23">
        <v>0.62171799999999999</v>
      </c>
      <c r="M23">
        <v>0.56716500000000003</v>
      </c>
      <c r="N23">
        <v>0.62171699999999996</v>
      </c>
      <c r="O23" s="53">
        <v>0.58130999999999999</v>
      </c>
      <c r="P23" s="80">
        <v>0.71446600000000005</v>
      </c>
      <c r="R23">
        <f t="shared" si="0"/>
        <v>0.48338873333333338</v>
      </c>
      <c r="S23" s="43">
        <f t="shared" si="1"/>
        <v>7.2508310000000007</v>
      </c>
      <c r="U23">
        <f t="shared" si="2"/>
        <v>0</v>
      </c>
      <c r="V23" s="69" t="s">
        <v>35</v>
      </c>
    </row>
    <row r="24" spans="1:22" ht="15.5" x14ac:dyDescent="0.35">
      <c r="A24" s="5" t="s">
        <v>67</v>
      </c>
      <c r="B24" s="43">
        <v>0.46600000000000003</v>
      </c>
      <c r="C24" s="43">
        <v>0.4637</v>
      </c>
      <c r="D24" s="43">
        <v>0.4637</v>
      </c>
      <c r="E24" s="43">
        <v>0.4637</v>
      </c>
      <c r="F24">
        <v>0.4637</v>
      </c>
      <c r="G24">
        <v>0.46370000000000006</v>
      </c>
      <c r="H24">
        <v>0.4637</v>
      </c>
      <c r="I24">
        <v>0.49980000000000002</v>
      </c>
      <c r="J24">
        <v>0.49980000000000002</v>
      </c>
      <c r="K24">
        <v>0.51980000000000004</v>
      </c>
      <c r="L24">
        <v>0.52370000000000005</v>
      </c>
      <c r="M24">
        <v>0.52369999999999994</v>
      </c>
      <c r="N24">
        <v>0.49990000000000001</v>
      </c>
      <c r="O24" s="53">
        <v>0.5121</v>
      </c>
      <c r="P24" s="80">
        <v>0.53420000000000001</v>
      </c>
      <c r="R24">
        <f t="shared" si="0"/>
        <v>0.49074666666666672</v>
      </c>
      <c r="S24" s="43">
        <f t="shared" si="1"/>
        <v>7.3612000000000011</v>
      </c>
      <c r="U24">
        <f t="shared" si="2"/>
        <v>0</v>
      </c>
      <c r="V24" s="69" t="s">
        <v>36</v>
      </c>
    </row>
    <row r="25" spans="1:22" ht="15.5" x14ac:dyDescent="0.35">
      <c r="A25" s="5" t="s">
        <v>60</v>
      </c>
      <c r="B25" s="43">
        <v>0.20309199999999999</v>
      </c>
      <c r="C25" s="43">
        <v>0.1797</v>
      </c>
      <c r="D25" s="43">
        <v>0.24890000000000001</v>
      </c>
      <c r="E25" s="43">
        <v>0.31342300000000001</v>
      </c>
      <c r="F25">
        <v>0.42957400000000001</v>
      </c>
      <c r="G25">
        <v>0.44523600000000002</v>
      </c>
      <c r="H25">
        <v>0.518876</v>
      </c>
      <c r="I25">
        <v>0.52980400000000005</v>
      </c>
      <c r="J25">
        <v>0.56535500000000005</v>
      </c>
      <c r="K25">
        <v>0.68012700000000004</v>
      </c>
      <c r="L25">
        <v>0.67681899999999995</v>
      </c>
      <c r="M25">
        <v>0.702094</v>
      </c>
      <c r="N25">
        <v>0.67916399999999999</v>
      </c>
      <c r="O25" s="53">
        <v>0.65435100000000002</v>
      </c>
      <c r="P25" s="80">
        <v>0.69286099999999995</v>
      </c>
      <c r="R25">
        <f t="shared" si="0"/>
        <v>0.50129173333333332</v>
      </c>
      <c r="S25" s="43">
        <f t="shared" si="1"/>
        <v>7.5193759999999994</v>
      </c>
      <c r="U25">
        <f t="shared" si="2"/>
        <v>0</v>
      </c>
      <c r="V25" s="69" t="s">
        <v>37</v>
      </c>
    </row>
    <row r="26" spans="1:22" ht="15.5" x14ac:dyDescent="0.35">
      <c r="A26" s="5" t="s">
        <v>42</v>
      </c>
      <c r="B26" s="43">
        <v>0.54</v>
      </c>
      <c r="C26" s="43">
        <v>0.42</v>
      </c>
      <c r="D26" s="43">
        <v>0.47699999999999998</v>
      </c>
      <c r="E26" s="43">
        <v>0.39950000000000002</v>
      </c>
      <c r="F26">
        <v>0.4</v>
      </c>
      <c r="G26">
        <v>0.41040700000000002</v>
      </c>
      <c r="H26">
        <v>0.44130000000000003</v>
      </c>
      <c r="I26">
        <v>0.48920000000000002</v>
      </c>
      <c r="J26">
        <v>0.60329999999999995</v>
      </c>
      <c r="K26">
        <v>0.64</v>
      </c>
      <c r="L26">
        <v>0.60831299999999999</v>
      </c>
      <c r="M26">
        <v>0.58750999999999998</v>
      </c>
      <c r="N26">
        <v>0.57917300000000005</v>
      </c>
      <c r="O26" s="53">
        <v>0.48853899999999995</v>
      </c>
      <c r="P26" s="80">
        <v>0.47168700000000002</v>
      </c>
      <c r="R26">
        <f t="shared" si="0"/>
        <v>0.50372859999999997</v>
      </c>
      <c r="S26" s="43">
        <f t="shared" si="1"/>
        <v>7.5559289999999999</v>
      </c>
      <c r="U26">
        <f t="shared" si="2"/>
        <v>0</v>
      </c>
      <c r="V26" s="69" t="s">
        <v>38</v>
      </c>
    </row>
    <row r="27" spans="1:22" ht="15.5" x14ac:dyDescent="0.35">
      <c r="A27" s="5" t="s">
        <v>12</v>
      </c>
      <c r="B27" s="43">
        <v>0.78654999999999997</v>
      </c>
      <c r="C27" s="43">
        <v>0.70984000000000003</v>
      </c>
      <c r="D27" s="43">
        <v>0.75960000000000005</v>
      </c>
      <c r="E27" s="43">
        <v>0.81245000000000001</v>
      </c>
      <c r="F27">
        <v>0.85343999999999998</v>
      </c>
      <c r="G27">
        <v>0.72677000000000014</v>
      </c>
      <c r="H27">
        <v>0.69621</v>
      </c>
      <c r="I27">
        <v>0.56162000000000001</v>
      </c>
      <c r="J27">
        <v>0.40615000000000001</v>
      </c>
      <c r="K27">
        <v>0.39023000000000002</v>
      </c>
      <c r="L27">
        <v>0.23388</v>
      </c>
      <c r="M27">
        <v>0.18531</v>
      </c>
      <c r="N27">
        <v>0.17332900000000001</v>
      </c>
      <c r="O27" s="53">
        <v>0.161306</v>
      </c>
      <c r="P27" s="80">
        <v>0.16270699999999999</v>
      </c>
      <c r="R27">
        <f t="shared" si="0"/>
        <v>0.50795946666666669</v>
      </c>
      <c r="S27" s="43">
        <f t="shared" si="1"/>
        <v>7.6193920000000004</v>
      </c>
      <c r="U27">
        <f t="shared" si="2"/>
        <v>0</v>
      </c>
      <c r="V27" s="69" t="s">
        <v>39</v>
      </c>
    </row>
    <row r="28" spans="1:22" ht="15.5" x14ac:dyDescent="0.35">
      <c r="A28" s="5" t="s">
        <v>47</v>
      </c>
      <c r="B28" s="43">
        <v>0.59350000000000003</v>
      </c>
      <c r="C28" s="43">
        <v>0.56000000000000005</v>
      </c>
      <c r="D28" s="43">
        <v>0.62</v>
      </c>
      <c r="E28" s="43">
        <v>0.61</v>
      </c>
      <c r="F28">
        <v>0.69</v>
      </c>
      <c r="G28">
        <v>0.629</v>
      </c>
      <c r="H28">
        <v>0.69989999999999997</v>
      </c>
      <c r="I28">
        <v>0.71899999999999997</v>
      </c>
      <c r="J28">
        <v>0.79900000000000004</v>
      </c>
      <c r="K28">
        <v>0.79900000000000004</v>
      </c>
      <c r="L28">
        <v>0.79900000000000004</v>
      </c>
      <c r="M28">
        <v>0.79300000000000004</v>
      </c>
      <c r="N28">
        <v>0.70899999999999996</v>
      </c>
      <c r="O28" s="53">
        <v>0.70740000000000003</v>
      </c>
      <c r="P28" s="80">
        <v>0.77700000000000002</v>
      </c>
      <c r="R28">
        <f t="shared" si="0"/>
        <v>0.70031999999999994</v>
      </c>
      <c r="S28" s="43">
        <f t="shared" si="1"/>
        <v>10.504799999999999</v>
      </c>
      <c r="U28">
        <f t="shared" si="2"/>
        <v>1</v>
      </c>
      <c r="V28" s="69" t="s">
        <v>40</v>
      </c>
    </row>
    <row r="29" spans="1:22" ht="15.5" x14ac:dyDescent="0.35">
      <c r="A29" s="5" t="s">
        <v>21</v>
      </c>
      <c r="B29" s="43">
        <v>0.375</v>
      </c>
      <c r="C29" s="43">
        <v>0.309</v>
      </c>
      <c r="D29" s="43">
        <v>0.375</v>
      </c>
      <c r="E29" s="43">
        <v>0.36</v>
      </c>
      <c r="F29">
        <v>0.37808999999999998</v>
      </c>
      <c r="G29">
        <v>0.35499999999999998</v>
      </c>
      <c r="H29">
        <v>0.39900000000000002</v>
      </c>
      <c r="I29">
        <v>0.38962599999999997</v>
      </c>
      <c r="J29">
        <v>0.67</v>
      </c>
      <c r="K29">
        <v>0.71</v>
      </c>
      <c r="L29">
        <v>0.59460000000000002</v>
      </c>
      <c r="M29">
        <v>0.65539999999999998</v>
      </c>
      <c r="N29">
        <v>0.61409999999999998</v>
      </c>
      <c r="O29" s="53">
        <v>0.77270000000000005</v>
      </c>
      <c r="P29" s="80">
        <v>0.77270000000000005</v>
      </c>
      <c r="R29">
        <f t="shared" si="0"/>
        <v>0.51534773333333339</v>
      </c>
      <c r="S29" s="43">
        <f t="shared" si="1"/>
        <v>7.7302160000000004</v>
      </c>
      <c r="U29">
        <f t="shared" si="2"/>
        <v>0</v>
      </c>
      <c r="V29" s="69" t="s">
        <v>41</v>
      </c>
    </row>
    <row r="30" spans="1:22" ht="15.5" x14ac:dyDescent="0.35">
      <c r="A30" s="5" t="s">
        <v>4</v>
      </c>
      <c r="B30" s="43">
        <v>0.38989200000000002</v>
      </c>
      <c r="C30" s="43">
        <v>0.35633199999999998</v>
      </c>
      <c r="D30" s="43">
        <v>0.36770000000000003</v>
      </c>
      <c r="E30" s="43">
        <v>0.467223</v>
      </c>
      <c r="F30">
        <v>0.50479300000000005</v>
      </c>
      <c r="G30">
        <v>0.51622500000000004</v>
      </c>
      <c r="H30" s="44">
        <v>0.49858599999999997</v>
      </c>
      <c r="I30">
        <v>0.50692099999999995</v>
      </c>
      <c r="J30">
        <v>0.53800800000000004</v>
      </c>
      <c r="K30">
        <v>0.57795099999999999</v>
      </c>
      <c r="L30">
        <v>0.63248300000000002</v>
      </c>
      <c r="M30">
        <v>0.62822099999999992</v>
      </c>
      <c r="N30">
        <v>0.60714800000000002</v>
      </c>
      <c r="O30" s="53">
        <v>0.598688</v>
      </c>
      <c r="P30" s="80">
        <v>0.57850899999999994</v>
      </c>
      <c r="R30">
        <f t="shared" si="0"/>
        <v>0.51791200000000004</v>
      </c>
      <c r="S30" s="43">
        <f t="shared" si="1"/>
        <v>7.7686799999999998</v>
      </c>
      <c r="U30">
        <f t="shared" si="2"/>
        <v>0</v>
      </c>
      <c r="V30" s="69" t="s">
        <v>42</v>
      </c>
    </row>
    <row r="31" spans="1:22" ht="15.5" x14ac:dyDescent="0.35">
      <c r="A31" s="5" t="s">
        <v>46</v>
      </c>
      <c r="B31" s="43">
        <v>0.53500000000000003</v>
      </c>
      <c r="C31" s="43">
        <v>0.52749999999999997</v>
      </c>
      <c r="D31" s="43">
        <v>0.52</v>
      </c>
      <c r="E31" s="43">
        <v>0.51</v>
      </c>
      <c r="F31">
        <v>0.45500000000000002</v>
      </c>
      <c r="G31">
        <v>0.42</v>
      </c>
      <c r="H31" s="44">
        <v>0.42</v>
      </c>
      <c r="I31">
        <v>0.4</v>
      </c>
      <c r="J31">
        <v>0.42399999999999999</v>
      </c>
      <c r="K31">
        <v>0.52400000000000002</v>
      </c>
      <c r="L31">
        <v>0.52400000000000002</v>
      </c>
      <c r="M31">
        <v>0.52400000000000002</v>
      </c>
      <c r="N31">
        <v>0.574214</v>
      </c>
      <c r="O31" s="53">
        <v>0.67295000000000005</v>
      </c>
      <c r="P31" s="80">
        <v>0.75773200000000007</v>
      </c>
      <c r="R31">
        <f t="shared" si="0"/>
        <v>0.51922639999999998</v>
      </c>
      <c r="S31" s="43">
        <f t="shared" si="1"/>
        <v>7.7883959999999997</v>
      </c>
      <c r="U31">
        <f t="shared" si="2"/>
        <v>0</v>
      </c>
      <c r="V31" s="69" t="s">
        <v>45</v>
      </c>
    </row>
    <row r="32" spans="1:22" s="74" customFormat="1" ht="15.5" x14ac:dyDescent="0.35">
      <c r="A32" s="72" t="s">
        <v>57</v>
      </c>
      <c r="B32" s="73">
        <v>0.41969000000000001</v>
      </c>
      <c r="C32" s="73">
        <v>0.38574000000000003</v>
      </c>
      <c r="D32" s="73">
        <v>0.3967</v>
      </c>
      <c r="E32" s="73">
        <v>0.42109999999999997</v>
      </c>
      <c r="F32" s="74">
        <v>0.45630999999999999</v>
      </c>
      <c r="G32" s="74">
        <v>0.43915999999999999</v>
      </c>
      <c r="H32" s="74">
        <v>0.48</v>
      </c>
      <c r="I32" s="74">
        <v>0.47696</v>
      </c>
      <c r="J32" s="74">
        <v>0.50302999999999998</v>
      </c>
      <c r="K32" s="74">
        <v>0.61536999999999997</v>
      </c>
      <c r="L32" s="74">
        <v>0.74497000000000002</v>
      </c>
      <c r="M32" s="74">
        <v>0.67469800000000002</v>
      </c>
      <c r="N32" s="74">
        <v>0.70091999999999999</v>
      </c>
      <c r="O32" s="75"/>
      <c r="P32" s="81">
        <v>0.68608999999999998</v>
      </c>
      <c r="R32" s="74">
        <f t="shared" si="0"/>
        <v>0.52862414285714288</v>
      </c>
      <c r="S32" s="73">
        <f t="shared" si="1"/>
        <v>7.4007380000000005</v>
      </c>
      <c r="U32" s="74">
        <f t="shared" si="2"/>
        <v>0</v>
      </c>
      <c r="V32" s="76" t="s">
        <v>47</v>
      </c>
    </row>
    <row r="33" spans="1:22" ht="15.5" x14ac:dyDescent="0.35">
      <c r="A33" s="5" t="s">
        <v>65</v>
      </c>
      <c r="B33" s="43">
        <v>0.52581999999999995</v>
      </c>
      <c r="C33" s="43">
        <v>0.52581999999999995</v>
      </c>
      <c r="D33" s="43">
        <v>0.52500000000000002</v>
      </c>
      <c r="E33" s="43">
        <v>0.52500000000000002</v>
      </c>
      <c r="F33">
        <v>0.52500000000000002</v>
      </c>
      <c r="G33">
        <v>0.52500000000000002</v>
      </c>
      <c r="H33">
        <v>0.52500000000000002</v>
      </c>
      <c r="I33">
        <v>0.51500000000000001</v>
      </c>
      <c r="J33">
        <v>0.51249999999999996</v>
      </c>
      <c r="K33">
        <v>0.51249999999999996</v>
      </c>
      <c r="L33">
        <v>0.53500000000000003</v>
      </c>
      <c r="M33">
        <v>0.54500000000000004</v>
      </c>
      <c r="N33">
        <v>0.55117000000000005</v>
      </c>
      <c r="O33" s="53">
        <v>0.54979999999999996</v>
      </c>
      <c r="P33" s="80">
        <v>0.54880000000000007</v>
      </c>
      <c r="R33">
        <f t="shared" si="0"/>
        <v>0.52976066666666666</v>
      </c>
      <c r="S33" s="43">
        <f t="shared" si="1"/>
        <v>7.9464100000000002</v>
      </c>
      <c r="U33">
        <f t="shared" si="2"/>
        <v>0</v>
      </c>
      <c r="V33" s="69" t="s">
        <v>51</v>
      </c>
    </row>
    <row r="34" spans="1:22" ht="15.5" x14ac:dyDescent="0.35">
      <c r="A34" s="5" t="s">
        <v>62</v>
      </c>
      <c r="B34" s="43">
        <v>0.47070000000000001</v>
      </c>
      <c r="C34" s="43">
        <v>0.46820000000000001</v>
      </c>
      <c r="D34" s="43">
        <v>0.46750000000000003</v>
      </c>
      <c r="E34" s="43">
        <v>0.47220000000000001</v>
      </c>
      <c r="F34">
        <v>0.47260000000000002</v>
      </c>
      <c r="G34">
        <v>0.48259999999999997</v>
      </c>
      <c r="H34">
        <v>0.50470000000000004</v>
      </c>
      <c r="I34">
        <v>0.52</v>
      </c>
      <c r="J34">
        <v>0.52690000000000003</v>
      </c>
      <c r="K34">
        <v>0.53500000000000003</v>
      </c>
      <c r="L34">
        <v>0.60309999999999997</v>
      </c>
      <c r="M34">
        <v>0.60909999999999997</v>
      </c>
      <c r="N34">
        <v>0.63400000000000001</v>
      </c>
      <c r="O34" s="53">
        <v>0.61830000000000007</v>
      </c>
      <c r="P34" s="80">
        <v>0.60699999999999998</v>
      </c>
      <c r="R34">
        <f t="shared" ref="R34:R60" si="3">AVERAGE(A34:P34)</f>
        <v>0.53279333333333334</v>
      </c>
      <c r="S34" s="43">
        <f t="shared" ref="S34:S60" si="4">SUM(B34:P34)</f>
        <v>7.9919000000000002</v>
      </c>
      <c r="U34">
        <f t="shared" si="2"/>
        <v>0</v>
      </c>
      <c r="V34" s="69" t="s">
        <v>52</v>
      </c>
    </row>
    <row r="35" spans="1:22" ht="15.5" x14ac:dyDescent="0.35">
      <c r="A35" s="5" t="s">
        <v>24</v>
      </c>
      <c r="B35" s="43">
        <v>0.49521900000000002</v>
      </c>
      <c r="C35" s="43">
        <v>0.49209999999999998</v>
      </c>
      <c r="D35" s="43">
        <v>0.49209999999999998</v>
      </c>
      <c r="E35" s="43">
        <v>0.49209999999999998</v>
      </c>
      <c r="F35">
        <v>0.49209999999999998</v>
      </c>
      <c r="G35">
        <v>0.49209999999999998</v>
      </c>
      <c r="H35">
        <v>0.49209999999999998</v>
      </c>
      <c r="I35">
        <v>0.49209999999999998</v>
      </c>
      <c r="J35">
        <v>0.49209999999999998</v>
      </c>
      <c r="K35">
        <v>0.50790000000000002</v>
      </c>
      <c r="L35">
        <v>0.59550000000000003</v>
      </c>
      <c r="M35">
        <v>0.59550000000000003</v>
      </c>
      <c r="N35">
        <v>0.61799999999999999</v>
      </c>
      <c r="O35" s="53">
        <v>0.63300000000000012</v>
      </c>
      <c r="P35" s="80">
        <v>0.64300000000000002</v>
      </c>
      <c r="R35">
        <f t="shared" si="3"/>
        <v>0.53499459999999999</v>
      </c>
      <c r="S35" s="43">
        <f t="shared" si="4"/>
        <v>8.0249190000000006</v>
      </c>
      <c r="U35">
        <f t="shared" si="2"/>
        <v>0</v>
      </c>
      <c r="V35" s="69" t="s">
        <v>54</v>
      </c>
    </row>
    <row r="36" spans="1:22" ht="15.5" x14ac:dyDescent="0.35">
      <c r="A36" s="5" t="s">
        <v>6</v>
      </c>
      <c r="B36" s="43">
        <v>0.56957999999999998</v>
      </c>
      <c r="C36" s="43">
        <v>0.52573999999999999</v>
      </c>
      <c r="D36" s="43">
        <v>0.52569999999999995</v>
      </c>
      <c r="E36" s="43">
        <v>0.57133</v>
      </c>
      <c r="F36">
        <v>0.53331099999999998</v>
      </c>
      <c r="G36">
        <v>0.54344700000000001</v>
      </c>
      <c r="H36">
        <v>0.50483100000000003</v>
      </c>
      <c r="I36">
        <v>0.54786000000000001</v>
      </c>
      <c r="J36">
        <v>0.64083699999999999</v>
      </c>
      <c r="K36">
        <v>0.64083699999999999</v>
      </c>
      <c r="L36">
        <v>0.67540900000000004</v>
      </c>
      <c r="M36">
        <v>0.50775100000000006</v>
      </c>
      <c r="N36">
        <v>0.490763</v>
      </c>
      <c r="O36" s="53">
        <v>0.49574700000000005</v>
      </c>
      <c r="P36" s="80">
        <v>0.46477599999999997</v>
      </c>
      <c r="R36">
        <f t="shared" si="3"/>
        <v>0.54919460000000009</v>
      </c>
      <c r="S36" s="43">
        <f t="shared" si="4"/>
        <v>8.2379190000000015</v>
      </c>
      <c r="U36">
        <f t="shared" si="2"/>
        <v>0</v>
      </c>
      <c r="V36" s="69" t="s">
        <v>55</v>
      </c>
    </row>
    <row r="37" spans="1:22" ht="15.5" x14ac:dyDescent="0.35">
      <c r="A37" s="5" t="s">
        <v>23</v>
      </c>
      <c r="B37" s="43">
        <v>0.47326000000000001</v>
      </c>
      <c r="C37" s="43">
        <v>0.41808200000000001</v>
      </c>
      <c r="D37" s="43">
        <v>0.48099999999999998</v>
      </c>
      <c r="E37" s="43">
        <v>0.48713400000000001</v>
      </c>
      <c r="F37">
        <v>0.52961200000000008</v>
      </c>
      <c r="G37">
        <v>0.497336</v>
      </c>
      <c r="H37" s="44">
        <v>0.48938100000000001</v>
      </c>
      <c r="I37">
        <v>0.47927700000000001</v>
      </c>
      <c r="J37">
        <v>0.527868</v>
      </c>
      <c r="K37">
        <v>0.62988999999999995</v>
      </c>
      <c r="L37">
        <v>0.64071999999999996</v>
      </c>
      <c r="M37">
        <v>0.64499000000000006</v>
      </c>
      <c r="N37">
        <v>0.64424999999999999</v>
      </c>
      <c r="O37" s="53">
        <v>0.6711680000000001</v>
      </c>
      <c r="P37" s="80">
        <v>0.65056000000000003</v>
      </c>
      <c r="R37">
        <f t="shared" si="3"/>
        <v>0.5509685333333334</v>
      </c>
      <c r="S37" s="43">
        <f t="shared" si="4"/>
        <v>8.2645280000000003</v>
      </c>
      <c r="U37">
        <f t="shared" si="2"/>
        <v>0</v>
      </c>
      <c r="V37" s="69" t="s">
        <v>56</v>
      </c>
    </row>
    <row r="38" spans="1:22" ht="15.5" x14ac:dyDescent="0.35">
      <c r="A38" s="5" t="s">
        <v>17</v>
      </c>
      <c r="B38" s="43">
        <v>0.44400000000000001</v>
      </c>
      <c r="C38" s="43">
        <v>0.47370000000000001</v>
      </c>
      <c r="D38" s="43">
        <v>0.47370000000000001</v>
      </c>
      <c r="E38" s="43">
        <v>0.48320000000000002</v>
      </c>
      <c r="F38">
        <v>0.48320000000000002</v>
      </c>
      <c r="G38">
        <v>0.56599999999999995</v>
      </c>
      <c r="H38">
        <v>0.67179999999999995</v>
      </c>
      <c r="I38">
        <v>0.61129999999999995</v>
      </c>
      <c r="J38">
        <v>0.67710000000000004</v>
      </c>
      <c r="K38">
        <v>0.67689999999999995</v>
      </c>
      <c r="L38">
        <v>0.68630000000000002</v>
      </c>
      <c r="M38">
        <v>0.68630000000000013</v>
      </c>
      <c r="N38">
        <v>0.70879999999999999</v>
      </c>
      <c r="O38" s="53">
        <v>0.6470999999999999</v>
      </c>
      <c r="P38" s="80">
        <v>0.18617999999999998</v>
      </c>
      <c r="R38">
        <f t="shared" si="3"/>
        <v>0.56503866666666669</v>
      </c>
      <c r="S38" s="43">
        <f t="shared" si="4"/>
        <v>8.4755800000000008</v>
      </c>
      <c r="U38">
        <f t="shared" si="2"/>
        <v>0</v>
      </c>
      <c r="V38" s="69" t="s">
        <v>58</v>
      </c>
    </row>
    <row r="39" spans="1:22" ht="15.5" x14ac:dyDescent="0.35">
      <c r="A39" s="5" t="s">
        <v>70</v>
      </c>
      <c r="B39" s="43">
        <v>0.36018</v>
      </c>
      <c r="C39" s="43">
        <v>0.31122</v>
      </c>
      <c r="D39" s="43">
        <v>0.3856</v>
      </c>
      <c r="E39" s="43">
        <v>0.35577999999999999</v>
      </c>
      <c r="F39" s="43">
        <v>0.38275999999999999</v>
      </c>
      <c r="G39" s="43">
        <v>0.42846699999999999</v>
      </c>
      <c r="H39" s="43">
        <v>0.41444300000000001</v>
      </c>
      <c r="I39" s="43">
        <v>0.43704900000000002</v>
      </c>
      <c r="J39" s="43">
        <v>0.66218100000000002</v>
      </c>
      <c r="K39" s="43">
        <v>0.89500000000000002</v>
      </c>
      <c r="L39">
        <v>0.85106499999999996</v>
      </c>
      <c r="M39">
        <v>0.80842000000000003</v>
      </c>
      <c r="N39">
        <v>0.80842000000000003</v>
      </c>
      <c r="O39" s="53">
        <v>0.64222899999999994</v>
      </c>
      <c r="P39" s="80">
        <v>0.745</v>
      </c>
      <c r="R39">
        <f t="shared" si="3"/>
        <v>0.56585426666666661</v>
      </c>
      <c r="S39" s="43">
        <f t="shared" si="4"/>
        <v>8.4878139999999984</v>
      </c>
      <c r="U39">
        <f t="shared" si="2"/>
        <v>0</v>
      </c>
      <c r="V39" s="69" t="s">
        <v>60</v>
      </c>
    </row>
    <row r="40" spans="1:22" ht="15.5" x14ac:dyDescent="0.35">
      <c r="A40" s="5" t="s">
        <v>39</v>
      </c>
      <c r="B40" s="43">
        <v>0.4244</v>
      </c>
      <c r="C40" s="43">
        <v>0.4244</v>
      </c>
      <c r="D40" s="43">
        <v>0.49859999999999999</v>
      </c>
      <c r="E40" s="43">
        <v>0.52361999999999997</v>
      </c>
      <c r="F40">
        <v>0.52361999999999997</v>
      </c>
      <c r="G40">
        <v>0.52361999999999997</v>
      </c>
      <c r="H40">
        <v>0.50771999999999995</v>
      </c>
      <c r="I40">
        <v>0.48312899999999998</v>
      </c>
      <c r="J40">
        <v>0.48620000000000002</v>
      </c>
      <c r="K40">
        <v>0.52300000000000002</v>
      </c>
      <c r="L40">
        <v>0.65459999999999996</v>
      </c>
      <c r="M40">
        <v>0.64979999999999993</v>
      </c>
      <c r="N40">
        <v>0.78</v>
      </c>
      <c r="O40" s="53">
        <v>0.78</v>
      </c>
      <c r="P40" s="80">
        <v>0.74</v>
      </c>
      <c r="R40">
        <f t="shared" si="3"/>
        <v>0.56818060000000004</v>
      </c>
      <c r="S40" s="43">
        <f t="shared" si="4"/>
        <v>8.5227090000000008</v>
      </c>
      <c r="U40">
        <f t="shared" si="2"/>
        <v>0</v>
      </c>
      <c r="V40" s="69" t="s">
        <v>62</v>
      </c>
    </row>
    <row r="41" spans="1:22" ht="15.5" x14ac:dyDescent="0.35">
      <c r="A41" s="5" t="s">
        <v>53</v>
      </c>
      <c r="B41" s="43">
        <v>0.30420000000000003</v>
      </c>
      <c r="C41" s="43">
        <v>0.29632999999999998</v>
      </c>
      <c r="D41" s="43">
        <v>0.43830000000000002</v>
      </c>
      <c r="E41" s="43">
        <v>0.49926999999999999</v>
      </c>
      <c r="F41">
        <v>0.622664</v>
      </c>
      <c r="G41">
        <v>0.60939199999999993</v>
      </c>
      <c r="H41">
        <v>0.57810099999999998</v>
      </c>
      <c r="I41">
        <v>0.57810099999999998</v>
      </c>
      <c r="J41">
        <v>0.57810099999999998</v>
      </c>
      <c r="K41">
        <v>0.65810000000000002</v>
      </c>
      <c r="L41">
        <v>0.67</v>
      </c>
      <c r="M41">
        <v>0.66999999999999993</v>
      </c>
      <c r="N41">
        <v>0.72</v>
      </c>
      <c r="O41" s="53">
        <v>0.73</v>
      </c>
      <c r="P41" s="80">
        <v>0.73</v>
      </c>
      <c r="R41">
        <f t="shared" si="3"/>
        <v>0.57883726666666679</v>
      </c>
      <c r="S41" s="43">
        <f t="shared" si="4"/>
        <v>8.6825590000000012</v>
      </c>
      <c r="U41">
        <f t="shared" si="2"/>
        <v>0</v>
      </c>
      <c r="V41" s="69" t="s">
        <v>63</v>
      </c>
    </row>
    <row r="42" spans="1:22" ht="15.5" x14ac:dyDescent="0.35">
      <c r="A42" s="5" t="s">
        <v>52</v>
      </c>
      <c r="B42" s="43">
        <v>0.35325000000000001</v>
      </c>
      <c r="C42" s="43">
        <v>0.35325000000000001</v>
      </c>
      <c r="D42" s="43">
        <v>0.3962</v>
      </c>
      <c r="E42" s="43">
        <v>0.39617999999999998</v>
      </c>
      <c r="F42">
        <v>0.33516000000000001</v>
      </c>
      <c r="G42">
        <v>0.25151999999999997</v>
      </c>
      <c r="H42">
        <v>0.29949999999999999</v>
      </c>
      <c r="I42">
        <v>0.42</v>
      </c>
      <c r="J42">
        <v>0.49952000000000002</v>
      </c>
      <c r="K42">
        <v>0.49952000000000002</v>
      </c>
      <c r="L42">
        <v>0.49952000000000002</v>
      </c>
      <c r="M42">
        <v>0.49952000000000002</v>
      </c>
      <c r="N42">
        <v>0.52553499999999997</v>
      </c>
      <c r="O42" s="53">
        <v>0.52553499999999997</v>
      </c>
      <c r="P42" s="80">
        <v>0.47561999999999999</v>
      </c>
      <c r="R42">
        <f t="shared" si="3"/>
        <v>0.42198866666666668</v>
      </c>
      <c r="S42" s="43">
        <f t="shared" si="4"/>
        <v>6.3298300000000003</v>
      </c>
      <c r="U42">
        <f t="shared" si="2"/>
        <v>1</v>
      </c>
      <c r="V42" s="69" t="s">
        <v>64</v>
      </c>
    </row>
    <row r="43" spans="1:22" ht="15.5" x14ac:dyDescent="0.35">
      <c r="A43" s="5" t="s">
        <v>11</v>
      </c>
      <c r="B43" s="43">
        <v>0.81</v>
      </c>
      <c r="C43" s="43">
        <v>0.69</v>
      </c>
      <c r="D43" s="43">
        <v>0.66930000000000001</v>
      </c>
      <c r="E43" s="43">
        <v>0.59</v>
      </c>
      <c r="F43">
        <v>0.54569999999999996</v>
      </c>
      <c r="G43">
        <v>0.54569999999999996</v>
      </c>
      <c r="H43">
        <v>0.57069999999999999</v>
      </c>
      <c r="I43">
        <v>0.52</v>
      </c>
      <c r="J43">
        <v>0.57999999999999996</v>
      </c>
      <c r="K43">
        <v>0.63</v>
      </c>
      <c r="L43">
        <v>0.63</v>
      </c>
      <c r="M43">
        <v>0.60570000000000002</v>
      </c>
      <c r="N43">
        <v>0.5413</v>
      </c>
      <c r="O43" s="53">
        <v>0.60529999999999995</v>
      </c>
      <c r="P43" s="80">
        <v>0.66999999999999993</v>
      </c>
      <c r="R43">
        <f t="shared" si="3"/>
        <v>0.61358000000000001</v>
      </c>
      <c r="S43" s="43">
        <f t="shared" si="4"/>
        <v>9.2036999999999995</v>
      </c>
      <c r="U43">
        <f t="shared" si="2"/>
        <v>0</v>
      </c>
      <c r="V43" s="69" t="s">
        <v>65</v>
      </c>
    </row>
    <row r="44" spans="1:22" ht="15.5" x14ac:dyDescent="0.35">
      <c r="A44" s="5" t="s">
        <v>29</v>
      </c>
      <c r="B44" s="43">
        <v>0.56689999999999996</v>
      </c>
      <c r="C44" s="43">
        <v>0.56689999999999996</v>
      </c>
      <c r="D44" s="43">
        <v>0.56689999999999996</v>
      </c>
      <c r="E44" s="43">
        <v>0.56689999999999996</v>
      </c>
      <c r="F44">
        <v>0.56689999999999996</v>
      </c>
      <c r="G44">
        <v>0.58499999999999996</v>
      </c>
      <c r="H44">
        <v>0.61060000000000003</v>
      </c>
      <c r="I44">
        <v>0.62</v>
      </c>
      <c r="J44">
        <v>0.65500000000000003</v>
      </c>
      <c r="K44">
        <v>0.67972399999999999</v>
      </c>
      <c r="L44">
        <v>0.65562100000000001</v>
      </c>
      <c r="M44">
        <v>0.70151399999999997</v>
      </c>
      <c r="N44">
        <v>0.75061999999999995</v>
      </c>
      <c r="O44" s="53">
        <v>0.75061999999999995</v>
      </c>
      <c r="P44" s="80">
        <v>0.78613</v>
      </c>
      <c r="R44">
        <f t="shared" si="3"/>
        <v>0.64195526666666669</v>
      </c>
      <c r="S44" s="43">
        <f t="shared" si="4"/>
        <v>9.6293290000000002</v>
      </c>
      <c r="U44">
        <f t="shared" si="2"/>
        <v>0</v>
      </c>
      <c r="V44" s="69" t="s">
        <v>66</v>
      </c>
    </row>
    <row r="45" spans="1:22" ht="15.5" x14ac:dyDescent="0.35">
      <c r="A45" s="5" t="s">
        <v>63</v>
      </c>
      <c r="B45" s="43">
        <v>0.27950000000000003</v>
      </c>
      <c r="C45" s="43">
        <v>0.32429999999999998</v>
      </c>
      <c r="D45" s="43">
        <v>0.37380000000000002</v>
      </c>
      <c r="E45" s="43">
        <v>0.42499999999999999</v>
      </c>
      <c r="F45">
        <v>0.57269999999999999</v>
      </c>
      <c r="G45">
        <v>0.67600000000000005</v>
      </c>
      <c r="H45">
        <v>0.6764</v>
      </c>
      <c r="I45">
        <v>0.71799999999999997</v>
      </c>
      <c r="J45">
        <v>0.8</v>
      </c>
      <c r="K45">
        <v>0.8</v>
      </c>
      <c r="L45">
        <v>0.8</v>
      </c>
      <c r="M45">
        <v>0.8</v>
      </c>
      <c r="N45">
        <v>0.8</v>
      </c>
      <c r="O45" s="53">
        <v>0.8</v>
      </c>
      <c r="P45" s="80">
        <v>0.8</v>
      </c>
      <c r="R45">
        <f t="shared" si="3"/>
        <v>0.64304666666666677</v>
      </c>
      <c r="S45" s="43">
        <f t="shared" si="4"/>
        <v>9.6457000000000015</v>
      </c>
      <c r="U45">
        <f t="shared" si="2"/>
        <v>1</v>
      </c>
      <c r="V45" s="69" t="s">
        <v>68</v>
      </c>
    </row>
    <row r="46" spans="1:22" ht="15.5" x14ac:dyDescent="0.35">
      <c r="A46" s="5" t="s">
        <v>15</v>
      </c>
      <c r="B46" s="43">
        <v>0.4</v>
      </c>
      <c r="C46" s="43">
        <v>0.4</v>
      </c>
      <c r="D46" s="43">
        <v>0.45419999999999999</v>
      </c>
      <c r="E46" s="43">
        <v>0.50141000000000002</v>
      </c>
      <c r="F46">
        <v>0.50141000000000002</v>
      </c>
      <c r="G46">
        <v>0.47765999999999997</v>
      </c>
      <c r="H46">
        <v>0.60411000000000004</v>
      </c>
      <c r="I46">
        <v>0.59250000000000003</v>
      </c>
      <c r="J46">
        <v>0.72019</v>
      </c>
      <c r="K46">
        <v>0.77842100000000003</v>
      </c>
      <c r="L46">
        <v>0.85</v>
      </c>
      <c r="M46">
        <v>0.85</v>
      </c>
      <c r="N46">
        <v>0.81667999999999996</v>
      </c>
      <c r="O46" s="53">
        <v>0.85</v>
      </c>
      <c r="P46" s="80">
        <v>0.85</v>
      </c>
      <c r="R46">
        <f t="shared" si="3"/>
        <v>0.64310539999999983</v>
      </c>
      <c r="S46" s="43">
        <f t="shared" si="4"/>
        <v>9.6465809999999976</v>
      </c>
      <c r="U46">
        <f t="shared" si="2"/>
        <v>0</v>
      </c>
      <c r="V46" s="69" t="s">
        <v>69</v>
      </c>
    </row>
    <row r="47" spans="1:22" ht="15.5" x14ac:dyDescent="0.35">
      <c r="A47" s="5" t="s">
        <v>48</v>
      </c>
      <c r="B47" s="43">
        <v>0.59674000000000005</v>
      </c>
      <c r="C47" s="43">
        <v>0.59674000000000005</v>
      </c>
      <c r="D47" s="43">
        <v>0.59630000000000005</v>
      </c>
      <c r="E47" s="43">
        <v>0.59911000000000003</v>
      </c>
      <c r="F47">
        <v>0.63350000000000006</v>
      </c>
      <c r="G47">
        <v>0.62707000000000002</v>
      </c>
      <c r="H47" s="44">
        <v>0.63402000000000003</v>
      </c>
      <c r="I47">
        <v>0.63402000000000003</v>
      </c>
      <c r="J47">
        <v>0.66402000000000005</v>
      </c>
      <c r="K47">
        <v>0.66393000000000002</v>
      </c>
      <c r="L47">
        <v>0.67</v>
      </c>
      <c r="M47">
        <v>0.68500000000000005</v>
      </c>
      <c r="N47">
        <v>0.70099999999999996</v>
      </c>
      <c r="O47" s="53">
        <v>0.69014999999999993</v>
      </c>
      <c r="P47" s="80">
        <v>0.70594999999999997</v>
      </c>
      <c r="R47">
        <f t="shared" si="3"/>
        <v>0.64650333333333332</v>
      </c>
      <c r="S47" s="43">
        <f t="shared" si="4"/>
        <v>9.6975499999999997</v>
      </c>
      <c r="U47">
        <f t="shared" si="2"/>
        <v>0</v>
      </c>
      <c r="V47" s="69" t="s">
        <v>70</v>
      </c>
    </row>
    <row r="48" spans="1:22" ht="15.5" x14ac:dyDescent="0.35">
      <c r="A48" s="5" t="s">
        <v>49</v>
      </c>
      <c r="B48" s="43">
        <v>0.64</v>
      </c>
      <c r="C48" s="43">
        <v>0.73499999999999999</v>
      </c>
      <c r="D48" s="43">
        <v>0.79</v>
      </c>
      <c r="E48" s="43">
        <v>0.69140000000000001</v>
      </c>
      <c r="F48">
        <v>0.68220000000000003</v>
      </c>
      <c r="G48">
        <v>0.69640000000000013</v>
      </c>
      <c r="H48">
        <v>0.64809000000000005</v>
      </c>
      <c r="I48">
        <v>0.75144</v>
      </c>
      <c r="J48">
        <v>0.63804000000000005</v>
      </c>
      <c r="K48">
        <v>0.67803999999999998</v>
      </c>
      <c r="L48">
        <v>0.63734000000000002</v>
      </c>
      <c r="M48">
        <v>0.61474999999999991</v>
      </c>
      <c r="N48">
        <v>0.60424999999999995</v>
      </c>
      <c r="O48" s="53">
        <v>0.55300000000000005</v>
      </c>
      <c r="P48" s="80">
        <v>0.44420999999999999</v>
      </c>
      <c r="R48">
        <f t="shared" si="3"/>
        <v>0.65361066666666678</v>
      </c>
      <c r="S48" s="43">
        <f t="shared" si="4"/>
        <v>9.8041600000000013</v>
      </c>
      <c r="U48">
        <f t="shared" si="2"/>
        <v>0</v>
      </c>
    </row>
    <row r="49" spans="1:21" ht="15.5" x14ac:dyDescent="0.35">
      <c r="A49" s="5" t="s">
        <v>54</v>
      </c>
      <c r="B49" s="43">
        <v>0.72857000000000005</v>
      </c>
      <c r="C49" s="43">
        <v>0.67320000000000002</v>
      </c>
      <c r="D49" s="43">
        <v>0.66959999999999997</v>
      </c>
      <c r="E49" s="43">
        <v>0.58342300000000002</v>
      </c>
      <c r="F49">
        <v>0.62295999999999996</v>
      </c>
      <c r="G49">
        <v>0.60541299999999998</v>
      </c>
      <c r="H49">
        <v>0.62</v>
      </c>
      <c r="I49">
        <v>0.63</v>
      </c>
      <c r="J49">
        <v>0.71</v>
      </c>
      <c r="K49">
        <v>0.73721000000000003</v>
      </c>
      <c r="L49">
        <v>0.69366000000000005</v>
      </c>
      <c r="M49">
        <v>0.61518799999999996</v>
      </c>
      <c r="N49">
        <v>0.63383400000000001</v>
      </c>
      <c r="O49" s="53">
        <v>0.65059400000000001</v>
      </c>
      <c r="P49" s="80">
        <v>0.63314399999999993</v>
      </c>
      <c r="R49">
        <f t="shared" si="3"/>
        <v>0.65378639999999988</v>
      </c>
      <c r="S49" s="43">
        <f t="shared" si="4"/>
        <v>9.8067959999999985</v>
      </c>
      <c r="U49">
        <f t="shared" si="2"/>
        <v>0</v>
      </c>
    </row>
    <row r="50" spans="1:21" ht="15.5" x14ac:dyDescent="0.35">
      <c r="A50" s="5" t="s">
        <v>66</v>
      </c>
      <c r="B50" s="43">
        <v>0.25659999999999999</v>
      </c>
      <c r="C50" s="43">
        <v>0.2321</v>
      </c>
      <c r="D50" s="43">
        <v>0.2455</v>
      </c>
      <c r="E50" s="43">
        <v>0.2233</v>
      </c>
      <c r="F50">
        <v>0.23400000000000001</v>
      </c>
      <c r="G50">
        <v>0.18720000000000001</v>
      </c>
      <c r="H50">
        <v>0.2273</v>
      </c>
      <c r="I50">
        <v>0.25669999999999998</v>
      </c>
      <c r="J50">
        <v>0.35220000000000001</v>
      </c>
      <c r="K50">
        <v>0.81720000000000004</v>
      </c>
      <c r="L50">
        <v>0.41752299999999998</v>
      </c>
      <c r="M50">
        <v>0.35156999999999999</v>
      </c>
      <c r="N50">
        <v>0.29252099999999998</v>
      </c>
      <c r="O50" s="53">
        <v>0.26</v>
      </c>
      <c r="P50" s="80">
        <v>0.25940600000000003</v>
      </c>
      <c r="R50">
        <f t="shared" si="3"/>
        <v>0.30754133333333333</v>
      </c>
      <c r="S50" s="43">
        <f t="shared" si="4"/>
        <v>4.6131200000000003</v>
      </c>
      <c r="U50">
        <f t="shared" si="2"/>
        <v>1</v>
      </c>
    </row>
    <row r="51" spans="1:21" ht="15.5" x14ac:dyDescent="0.35">
      <c r="A51" s="5" t="s">
        <v>64</v>
      </c>
      <c r="B51" s="43">
        <v>0.58399999999999996</v>
      </c>
      <c r="C51" s="43">
        <v>0.55000000000000004</v>
      </c>
      <c r="D51" s="43">
        <v>0.55000000000000004</v>
      </c>
      <c r="E51" s="43">
        <v>0.55000000000000004</v>
      </c>
      <c r="F51">
        <v>0.55000000000000004</v>
      </c>
      <c r="G51">
        <v>0.58000000000000007</v>
      </c>
      <c r="H51">
        <v>0.625274</v>
      </c>
      <c r="I51">
        <v>0.62632699999999997</v>
      </c>
      <c r="J51">
        <v>0.8</v>
      </c>
      <c r="K51">
        <v>0.8</v>
      </c>
      <c r="L51">
        <v>0.78</v>
      </c>
      <c r="M51">
        <v>0.70281499999999997</v>
      </c>
      <c r="N51">
        <v>0.70281499999999997</v>
      </c>
      <c r="O51" s="53">
        <v>0.78693999999999997</v>
      </c>
      <c r="P51" s="80">
        <v>0.8</v>
      </c>
      <c r="R51">
        <f t="shared" si="3"/>
        <v>0.6658780666666666</v>
      </c>
      <c r="S51" s="43">
        <f t="shared" si="4"/>
        <v>9.9881709999999995</v>
      </c>
      <c r="U51">
        <f t="shared" si="2"/>
        <v>0</v>
      </c>
    </row>
    <row r="52" spans="1:21" ht="15.5" x14ac:dyDescent="0.35">
      <c r="A52" s="5" t="s">
        <v>10</v>
      </c>
      <c r="B52" s="43">
        <v>0.46484999999999999</v>
      </c>
      <c r="C52" s="43">
        <v>0.42049999999999998</v>
      </c>
      <c r="D52" s="43">
        <v>0.46179999999999999</v>
      </c>
      <c r="E52" s="43">
        <v>0.45851999999999998</v>
      </c>
      <c r="F52">
        <v>0.52983000000000002</v>
      </c>
      <c r="G52">
        <v>0.51641000000000004</v>
      </c>
      <c r="H52">
        <v>0.55076000000000003</v>
      </c>
      <c r="I52">
        <v>0.48964999999999997</v>
      </c>
      <c r="J52">
        <v>0.59811000000000003</v>
      </c>
      <c r="K52">
        <v>0.95</v>
      </c>
      <c r="L52">
        <v>0.95230999999999999</v>
      </c>
      <c r="M52">
        <v>0.95000000000000007</v>
      </c>
      <c r="N52">
        <v>0.94743699999999997</v>
      </c>
      <c r="O52" s="53">
        <v>1.035585</v>
      </c>
      <c r="P52" s="80">
        <v>0.71749200000000002</v>
      </c>
      <c r="R52">
        <f t="shared" si="3"/>
        <v>0.66955026666666662</v>
      </c>
      <c r="S52" s="43">
        <f t="shared" si="4"/>
        <v>10.043253999999999</v>
      </c>
      <c r="U52">
        <f t="shared" si="2"/>
        <v>0</v>
      </c>
    </row>
    <row r="53" spans="1:21" ht="15.5" x14ac:dyDescent="0.35">
      <c r="A53" s="5" t="s">
        <v>30</v>
      </c>
      <c r="B53" s="43">
        <v>0.55735000000000001</v>
      </c>
      <c r="C53" s="43">
        <v>0.46715000000000001</v>
      </c>
      <c r="D53" s="43">
        <v>0.60599999999999998</v>
      </c>
      <c r="E53" s="43">
        <v>0.53242199999999995</v>
      </c>
      <c r="F53">
        <v>0.56145800000000001</v>
      </c>
      <c r="G53">
        <v>0.45663999999999999</v>
      </c>
      <c r="H53">
        <v>0.51103100000000001</v>
      </c>
      <c r="I53">
        <v>0.52693500000000004</v>
      </c>
      <c r="J53">
        <v>0.72987500000000005</v>
      </c>
      <c r="K53">
        <v>0.95</v>
      </c>
      <c r="L53">
        <v>0.86046400000000001</v>
      </c>
      <c r="M53">
        <v>0.86046400000000012</v>
      </c>
      <c r="N53">
        <v>0.75729599999999997</v>
      </c>
      <c r="O53" s="53">
        <v>0.73565000000000003</v>
      </c>
      <c r="P53" s="80">
        <v>0.98210000000000008</v>
      </c>
      <c r="R53">
        <f t="shared" si="3"/>
        <v>0.67298900000000006</v>
      </c>
      <c r="S53" s="43">
        <f t="shared" si="4"/>
        <v>10.094835000000002</v>
      </c>
      <c r="U53">
        <f t="shared" si="2"/>
        <v>0</v>
      </c>
    </row>
    <row r="54" spans="1:21" ht="15.5" x14ac:dyDescent="0.35">
      <c r="A54" s="5" t="s">
        <v>19</v>
      </c>
      <c r="B54" s="43">
        <v>0.58438000000000001</v>
      </c>
      <c r="C54" s="43">
        <v>0.67220000000000002</v>
      </c>
      <c r="D54" s="43">
        <v>0.64849999999999997</v>
      </c>
      <c r="E54" s="43">
        <v>0.64851999999999999</v>
      </c>
      <c r="F54">
        <v>0.63880999999999999</v>
      </c>
      <c r="G54">
        <v>0.63880999999999999</v>
      </c>
      <c r="H54">
        <v>0.63512000000000002</v>
      </c>
      <c r="I54">
        <v>0.66500000000000004</v>
      </c>
      <c r="J54">
        <v>0.71750000000000003</v>
      </c>
      <c r="K54">
        <v>0.65956999999999999</v>
      </c>
      <c r="L54">
        <v>0.72499999999999998</v>
      </c>
      <c r="M54">
        <v>0.72499999999999998</v>
      </c>
      <c r="N54">
        <v>0.72499999999999998</v>
      </c>
      <c r="O54" s="53">
        <v>0.72499999999999998</v>
      </c>
      <c r="P54" s="80">
        <v>0.72499999999999998</v>
      </c>
      <c r="R54">
        <f t="shared" si="3"/>
        <v>0.67556066666666648</v>
      </c>
      <c r="S54" s="43">
        <f t="shared" si="4"/>
        <v>10.133409999999998</v>
      </c>
      <c r="U54">
        <f t="shared" si="2"/>
        <v>0</v>
      </c>
    </row>
    <row r="55" spans="1:21" ht="15.5" x14ac:dyDescent="0.35">
      <c r="A55" s="5" t="s">
        <v>44</v>
      </c>
      <c r="B55" s="43">
        <v>0.79698000000000002</v>
      </c>
      <c r="C55" s="43">
        <v>0.79698000000000002</v>
      </c>
      <c r="D55" s="43">
        <v>0.79790000000000005</v>
      </c>
      <c r="E55" s="43">
        <v>0.69811000000000001</v>
      </c>
      <c r="F55">
        <v>0.69196999999999997</v>
      </c>
      <c r="G55">
        <v>0.62277000000000005</v>
      </c>
      <c r="H55">
        <v>0.66588999999999998</v>
      </c>
      <c r="I55">
        <v>0.65381</v>
      </c>
      <c r="J55">
        <v>0.65819000000000005</v>
      </c>
      <c r="K55">
        <v>0.65066000000000002</v>
      </c>
      <c r="L55">
        <v>0.66762999999999995</v>
      </c>
      <c r="M55">
        <v>0.66420999999999997</v>
      </c>
      <c r="N55">
        <v>0.66420999999999997</v>
      </c>
      <c r="O55" s="53">
        <v>0.67134000000000005</v>
      </c>
      <c r="P55" s="80">
        <v>0.67462</v>
      </c>
      <c r="R55">
        <f t="shared" si="3"/>
        <v>0.69168466666666673</v>
      </c>
      <c r="S55" s="43">
        <f t="shared" si="4"/>
        <v>10.37527</v>
      </c>
      <c r="U55">
        <f t="shared" si="2"/>
        <v>0</v>
      </c>
    </row>
    <row r="56" spans="1:21" ht="15.5" x14ac:dyDescent="0.35">
      <c r="A56" s="5" t="s">
        <v>14</v>
      </c>
      <c r="B56" s="43">
        <v>0.63756199999999996</v>
      </c>
      <c r="C56" s="43">
        <v>0.55000000000000004</v>
      </c>
      <c r="D56" s="43">
        <v>0.60829999999999995</v>
      </c>
      <c r="E56" s="43">
        <v>0.56657000000000002</v>
      </c>
      <c r="F56">
        <v>0.55393700000000001</v>
      </c>
      <c r="G56">
        <v>0.50952900000000001</v>
      </c>
      <c r="H56">
        <v>0.52582799999999996</v>
      </c>
      <c r="I56">
        <v>0.49410100000000001</v>
      </c>
      <c r="J56">
        <v>0.55000000000000004</v>
      </c>
      <c r="K56">
        <v>0.84</v>
      </c>
      <c r="L56">
        <v>0.89089499999999999</v>
      </c>
      <c r="M56">
        <v>0.85662099999999997</v>
      </c>
      <c r="N56">
        <v>0.85662099999999997</v>
      </c>
      <c r="O56" s="53">
        <v>0.97092000000000001</v>
      </c>
      <c r="P56" s="80">
        <v>0.97092000000000001</v>
      </c>
      <c r="R56">
        <f t="shared" si="3"/>
        <v>0.69212026666666648</v>
      </c>
      <c r="S56" s="43">
        <f t="shared" si="4"/>
        <v>10.381803999999997</v>
      </c>
      <c r="U56">
        <f t="shared" si="2"/>
        <v>1</v>
      </c>
    </row>
    <row r="57" spans="1:21" ht="15.5" x14ac:dyDescent="0.35">
      <c r="A57" s="5" t="s">
        <v>27</v>
      </c>
      <c r="B57" s="43">
        <v>0.64059999999999995</v>
      </c>
      <c r="C57" s="43">
        <v>0.64100000000000001</v>
      </c>
      <c r="D57" s="43">
        <v>0.67600000000000005</v>
      </c>
      <c r="E57" s="43">
        <v>0.69440000000000002</v>
      </c>
      <c r="F57">
        <v>0.71294999999999997</v>
      </c>
      <c r="G57">
        <v>0.71294999999999997</v>
      </c>
      <c r="H57">
        <v>0.70940000000000003</v>
      </c>
      <c r="I57">
        <v>0.72418499999999997</v>
      </c>
      <c r="J57">
        <v>0.73473699999999997</v>
      </c>
      <c r="K57">
        <v>0.73647300000000004</v>
      </c>
      <c r="L57">
        <v>0.73239399999999999</v>
      </c>
      <c r="M57">
        <v>0.73239399999999999</v>
      </c>
      <c r="N57">
        <v>0.67908199999999996</v>
      </c>
      <c r="O57" s="53">
        <v>0.67908199999999996</v>
      </c>
      <c r="P57" s="80">
        <v>0.65607400000000005</v>
      </c>
      <c r="R57">
        <f t="shared" si="3"/>
        <v>0.69744806666666659</v>
      </c>
      <c r="S57" s="43">
        <f t="shared" si="4"/>
        <v>10.461720999999999</v>
      </c>
      <c r="U57">
        <f t="shared" si="2"/>
        <v>0</v>
      </c>
    </row>
    <row r="58" spans="1:21" ht="15.5" x14ac:dyDescent="0.35">
      <c r="A58" s="5" t="s">
        <v>68</v>
      </c>
      <c r="B58" s="43">
        <v>0.60397999999999996</v>
      </c>
      <c r="C58" s="43">
        <v>0.67</v>
      </c>
      <c r="D58" s="43">
        <v>0.78990000000000005</v>
      </c>
      <c r="E58" s="43">
        <v>0.76541999999999999</v>
      </c>
      <c r="F58">
        <v>0.76</v>
      </c>
      <c r="G58">
        <v>0.69</v>
      </c>
      <c r="H58">
        <v>0.69</v>
      </c>
      <c r="I58">
        <v>0.69</v>
      </c>
      <c r="J58">
        <v>0.69</v>
      </c>
      <c r="K58">
        <v>0.74</v>
      </c>
      <c r="L58">
        <v>0.72</v>
      </c>
      <c r="M58">
        <v>0.72</v>
      </c>
      <c r="N58">
        <v>0.69</v>
      </c>
      <c r="O58" s="61">
        <v>0.7581</v>
      </c>
      <c r="P58" s="80">
        <v>0.79858999999999991</v>
      </c>
      <c r="R58">
        <f t="shared" si="3"/>
        <v>0.71839933333333306</v>
      </c>
      <c r="S58" s="43">
        <f t="shared" si="4"/>
        <v>10.775989999999997</v>
      </c>
      <c r="U58">
        <f t="shared" si="2"/>
        <v>1</v>
      </c>
    </row>
    <row r="59" spans="1:21" ht="15.5" x14ac:dyDescent="0.35">
      <c r="A59" s="5" t="s">
        <v>40</v>
      </c>
      <c r="B59" s="43">
        <v>0.68095000000000006</v>
      </c>
      <c r="C59" s="43">
        <v>0.66744000000000003</v>
      </c>
      <c r="D59" s="43">
        <v>0.70379999999999998</v>
      </c>
      <c r="E59" s="43">
        <v>0.62214000000000003</v>
      </c>
      <c r="F59">
        <v>0.66061999999999999</v>
      </c>
      <c r="G59">
        <v>0.65195000000000003</v>
      </c>
      <c r="H59">
        <v>0.70920000000000005</v>
      </c>
      <c r="I59">
        <v>0.69066000000000005</v>
      </c>
      <c r="J59">
        <v>0.74331000000000003</v>
      </c>
      <c r="K59">
        <v>0.76100999999999996</v>
      </c>
      <c r="L59">
        <v>0.74961999999999995</v>
      </c>
      <c r="M59">
        <v>0.75606000000000007</v>
      </c>
      <c r="N59">
        <v>0.77132999999999996</v>
      </c>
      <c r="O59" s="53">
        <v>0.80467</v>
      </c>
      <c r="P59" s="80">
        <v>0.76745000000000008</v>
      </c>
      <c r="R59">
        <f t="shared" si="3"/>
        <v>0.71601400000000004</v>
      </c>
      <c r="S59" s="43">
        <f t="shared" si="4"/>
        <v>10.740210000000001</v>
      </c>
      <c r="U59">
        <f t="shared" si="2"/>
        <v>0</v>
      </c>
    </row>
    <row r="60" spans="1:21" ht="15.5" x14ac:dyDescent="0.35">
      <c r="A60" s="5" t="s">
        <v>69</v>
      </c>
      <c r="B60" s="43">
        <v>0.67600000000000005</v>
      </c>
      <c r="C60" s="43">
        <v>0.57599999999999996</v>
      </c>
      <c r="D60" s="43">
        <v>0.66700000000000004</v>
      </c>
      <c r="E60" s="43">
        <v>0.6714</v>
      </c>
      <c r="F60">
        <v>0.73129999999999995</v>
      </c>
      <c r="G60">
        <v>0.72130000000000005</v>
      </c>
      <c r="H60">
        <v>0.8</v>
      </c>
      <c r="I60">
        <v>0.72740000000000005</v>
      </c>
      <c r="J60">
        <v>0.8</v>
      </c>
      <c r="K60">
        <v>0.8</v>
      </c>
      <c r="L60">
        <v>0.65</v>
      </c>
      <c r="M60">
        <v>0.59000000000000008</v>
      </c>
      <c r="N60">
        <v>0.5</v>
      </c>
      <c r="O60" s="53">
        <v>0.5</v>
      </c>
      <c r="P60" s="80">
        <v>0.45150000000000001</v>
      </c>
      <c r="R60">
        <f t="shared" si="3"/>
        <v>0.65746000000000004</v>
      </c>
      <c r="S60" s="43">
        <f t="shared" si="4"/>
        <v>9.8619000000000003</v>
      </c>
      <c r="U60">
        <f t="shared" si="2"/>
        <v>1</v>
      </c>
    </row>
    <row r="61" spans="1:21" ht="15.5" x14ac:dyDescent="0.35">
      <c r="A61" s="5" t="s">
        <v>59</v>
      </c>
      <c r="B61" s="43">
        <v>0.65920000000000001</v>
      </c>
      <c r="C61" s="43">
        <v>0.60509999999999997</v>
      </c>
      <c r="D61" s="43">
        <v>0.67490000000000006</v>
      </c>
      <c r="E61" s="43">
        <v>0.59199999999999997</v>
      </c>
      <c r="F61">
        <v>0.55630000000000002</v>
      </c>
      <c r="G61">
        <v>0.48149999999999998</v>
      </c>
      <c r="H61">
        <v>0.53220000000000001</v>
      </c>
      <c r="I61">
        <v>0.5323</v>
      </c>
      <c r="J61">
        <v>0.7631</v>
      </c>
      <c r="K61">
        <v>0.95540000000000003</v>
      </c>
      <c r="L61">
        <v>0.95540000000000003</v>
      </c>
      <c r="M61">
        <v>0.95540000000000003</v>
      </c>
      <c r="N61">
        <v>0.81279100000000004</v>
      </c>
      <c r="O61" s="53">
        <v>0.93709999999999993</v>
      </c>
      <c r="P61" s="80">
        <v>0.95150000000000001</v>
      </c>
      <c r="R61">
        <f t="shared" ref="R61:R65" si="5">AVERAGE(A61:P61)</f>
        <v>0.73094606666666662</v>
      </c>
      <c r="S61" s="43">
        <f t="shared" ref="S61:S66" si="6">SUM(B61:P61)</f>
        <v>10.964191</v>
      </c>
      <c r="U61">
        <f t="shared" si="2"/>
        <v>0</v>
      </c>
    </row>
    <row r="62" spans="1:21" ht="15.5" x14ac:dyDescent="0.35">
      <c r="A62" s="5" t="s">
        <v>33</v>
      </c>
      <c r="B62" s="43">
        <v>0.75666</v>
      </c>
      <c r="C62" s="43">
        <v>0.75665000000000004</v>
      </c>
      <c r="D62" s="43">
        <v>0.75360000000000005</v>
      </c>
      <c r="E62" s="43">
        <v>0.76624000000000003</v>
      </c>
      <c r="F62">
        <v>0.76622999999999997</v>
      </c>
      <c r="G62">
        <v>0.73641999999999996</v>
      </c>
      <c r="H62">
        <v>0.74765000000000004</v>
      </c>
      <c r="I62">
        <v>0.67905000000000004</v>
      </c>
      <c r="J62">
        <v>0.76097999999999999</v>
      </c>
      <c r="K62">
        <v>0.74031000000000002</v>
      </c>
      <c r="L62">
        <v>0.73031000000000001</v>
      </c>
      <c r="M62">
        <v>0.74480000000000002</v>
      </c>
      <c r="N62">
        <v>0.74480000000000002</v>
      </c>
      <c r="O62" s="53">
        <v>0.66400000000000003</v>
      </c>
      <c r="P62" s="80">
        <v>0.62156000000000011</v>
      </c>
      <c r="R62">
        <f t="shared" si="5"/>
        <v>0.73128400000000005</v>
      </c>
      <c r="S62" s="43">
        <f t="shared" si="6"/>
        <v>10.96926</v>
      </c>
      <c r="U62">
        <f t="shared" si="2"/>
        <v>0</v>
      </c>
    </row>
    <row r="63" spans="1:21" ht="15.5" x14ac:dyDescent="0.35">
      <c r="A63" s="5" t="s">
        <v>34</v>
      </c>
      <c r="B63" s="43">
        <v>0.79430000000000001</v>
      </c>
      <c r="C63" s="43">
        <v>0.79430000000000001</v>
      </c>
      <c r="D63" s="43">
        <v>0.79430000000000001</v>
      </c>
      <c r="E63" s="43">
        <v>0.79430000000000001</v>
      </c>
      <c r="F63">
        <v>0.79430000000000001</v>
      </c>
      <c r="G63">
        <v>0.79430000000000001</v>
      </c>
      <c r="H63">
        <v>0.79430000000000001</v>
      </c>
      <c r="I63">
        <v>0.79430000000000001</v>
      </c>
      <c r="J63">
        <v>8.0260000000000001E-3</v>
      </c>
      <c r="K63">
        <v>0.79430000000000001</v>
      </c>
      <c r="L63">
        <v>0.79430000000000001</v>
      </c>
      <c r="M63">
        <v>0.79430000000000001</v>
      </c>
      <c r="N63">
        <v>0.79430000000000001</v>
      </c>
      <c r="O63" s="53">
        <v>0.79430000000000001</v>
      </c>
      <c r="P63" s="80">
        <v>0.79430000000000001</v>
      </c>
      <c r="R63">
        <f t="shared" si="5"/>
        <v>0.74188173333333318</v>
      </c>
      <c r="S63" s="43">
        <f t="shared" si="6"/>
        <v>11.128225999999998</v>
      </c>
      <c r="U63">
        <f t="shared" si="2"/>
        <v>0</v>
      </c>
    </row>
    <row r="64" spans="1:21" ht="15.5" x14ac:dyDescent="0.35">
      <c r="A64" s="5" t="s">
        <v>61</v>
      </c>
      <c r="B64" s="43">
        <v>0.71</v>
      </c>
      <c r="C64" s="43">
        <v>0.80979999999999996</v>
      </c>
      <c r="D64" s="43">
        <v>0.72140000000000004</v>
      </c>
      <c r="E64" s="43">
        <v>0.755</v>
      </c>
      <c r="F64">
        <v>0.745</v>
      </c>
      <c r="G64">
        <v>0.76500000000000001</v>
      </c>
      <c r="H64">
        <v>0.72</v>
      </c>
      <c r="I64">
        <v>0.72</v>
      </c>
      <c r="J64">
        <v>0.76800000000000002</v>
      </c>
      <c r="K64">
        <v>0.79</v>
      </c>
      <c r="L64">
        <v>0.8125</v>
      </c>
      <c r="M64">
        <v>0.82</v>
      </c>
      <c r="N64">
        <v>0.63700000000000001</v>
      </c>
      <c r="O64" s="53">
        <v>0.72139999999999993</v>
      </c>
      <c r="P64" s="80">
        <v>0.71500000000000008</v>
      </c>
      <c r="R64">
        <f t="shared" si="5"/>
        <v>0.74733999999999989</v>
      </c>
      <c r="S64" s="43">
        <f t="shared" si="6"/>
        <v>11.210099999999999</v>
      </c>
      <c r="U64">
        <f t="shared" si="2"/>
        <v>0</v>
      </c>
    </row>
    <row r="65" spans="1:21" ht="15.5" x14ac:dyDescent="0.35">
      <c r="A65" s="5" t="s">
        <v>8</v>
      </c>
      <c r="B65" s="43">
        <v>0.72440000000000004</v>
      </c>
      <c r="C65" s="43">
        <v>0.66859999999999997</v>
      </c>
      <c r="D65" s="43">
        <v>0.63270000000000004</v>
      </c>
      <c r="E65" s="43">
        <v>0.73839999999999995</v>
      </c>
      <c r="F65">
        <v>0.80330000000000001</v>
      </c>
      <c r="G65">
        <v>0.78959999999999997</v>
      </c>
      <c r="H65">
        <v>0.79969999999999997</v>
      </c>
      <c r="I65">
        <v>0.71009999999999995</v>
      </c>
      <c r="J65">
        <v>0.71009999999999995</v>
      </c>
      <c r="K65">
        <v>0.77869999999999995</v>
      </c>
      <c r="L65">
        <v>0.77869999999999995</v>
      </c>
      <c r="M65">
        <v>0.77870000000000006</v>
      </c>
      <c r="N65">
        <v>0.77869999999999995</v>
      </c>
      <c r="O65" s="53">
        <v>0.77870000000000006</v>
      </c>
      <c r="P65" s="80">
        <v>0.81299999999999994</v>
      </c>
      <c r="R65">
        <f t="shared" si="5"/>
        <v>0.75222666666666682</v>
      </c>
      <c r="S65" s="43">
        <f t="shared" si="6"/>
        <v>11.283400000000002</v>
      </c>
      <c r="U65">
        <f t="shared" si="2"/>
        <v>0</v>
      </c>
    </row>
    <row r="66" spans="1:21" ht="15.5" x14ac:dyDescent="0.35">
      <c r="A66" s="5" t="s">
        <v>5</v>
      </c>
      <c r="B66" s="43">
        <v>0.53339999999999999</v>
      </c>
      <c r="C66" s="43">
        <v>0.49340000000000001</v>
      </c>
      <c r="D66" s="43">
        <v>0.58489999999999998</v>
      </c>
      <c r="E66" s="43">
        <v>0.52</v>
      </c>
      <c r="F66">
        <v>0.47899999999999998</v>
      </c>
      <c r="G66">
        <v>0.439</v>
      </c>
      <c r="H66">
        <v>0.51600000000000001</v>
      </c>
      <c r="I66">
        <v>0.53059999999999996</v>
      </c>
      <c r="J66">
        <v>0.83530000000000004</v>
      </c>
      <c r="K66" s="40">
        <v>1.1000000000000001</v>
      </c>
      <c r="L66">
        <v>1.1000000000000001</v>
      </c>
      <c r="M66">
        <v>1.0259</v>
      </c>
      <c r="N66">
        <v>1.05</v>
      </c>
      <c r="O66" s="53">
        <v>1.0354000000000001</v>
      </c>
      <c r="P66" s="80">
        <v>1.0607</v>
      </c>
      <c r="R66">
        <f t="shared" ref="R66:R71" si="7">AVERAGE(A66:P66)</f>
        <v>0.75357333333333354</v>
      </c>
      <c r="S66" s="43">
        <f t="shared" si="6"/>
        <v>11.303600000000003</v>
      </c>
      <c r="U66">
        <f t="shared" si="2"/>
        <v>0</v>
      </c>
    </row>
    <row r="67" spans="1:21" ht="15.5" x14ac:dyDescent="0.35">
      <c r="A67" s="5" t="s">
        <v>18</v>
      </c>
      <c r="B67" s="43">
        <v>0.95</v>
      </c>
      <c r="C67" s="43">
        <v>0.82477999999999996</v>
      </c>
      <c r="D67" s="43">
        <v>0.81</v>
      </c>
      <c r="E67" s="43">
        <v>0.79</v>
      </c>
      <c r="F67">
        <v>0.8</v>
      </c>
      <c r="G67">
        <v>0.77400000000000002</v>
      </c>
      <c r="H67">
        <v>0.79679999999999995</v>
      </c>
      <c r="I67">
        <v>0.72399999999999998</v>
      </c>
      <c r="J67">
        <v>0.81550500000000004</v>
      </c>
      <c r="K67">
        <v>0.81550500000000004</v>
      </c>
      <c r="L67">
        <v>0.85607</v>
      </c>
      <c r="M67">
        <v>0.81564899999999996</v>
      </c>
      <c r="N67">
        <v>0.13394600000000001</v>
      </c>
      <c r="O67" s="53">
        <v>0.7577029999999999</v>
      </c>
      <c r="P67" s="80">
        <v>0.73190699999999997</v>
      </c>
      <c r="R67">
        <f t="shared" si="7"/>
        <v>0.75972433333333333</v>
      </c>
      <c r="S67" s="43">
        <f t="shared" ref="S67:S71" si="8">SUM(B67:P67)</f>
        <v>11.395865000000001</v>
      </c>
      <c r="U67">
        <f t="shared" ref="U67:U71" si="9">COUNTIF(V$3:V$19,A67)</f>
        <v>0</v>
      </c>
    </row>
    <row r="68" spans="1:21" ht="15.5" x14ac:dyDescent="0.35">
      <c r="A68" s="5" t="s">
        <v>55</v>
      </c>
      <c r="B68" s="43">
        <v>0.67779999999999996</v>
      </c>
      <c r="C68" s="43">
        <v>0.65</v>
      </c>
      <c r="D68" s="43">
        <v>0.81020000000000003</v>
      </c>
      <c r="E68" s="43">
        <v>0.72499999999999998</v>
      </c>
      <c r="F68">
        <v>0.79090000000000005</v>
      </c>
      <c r="G68">
        <v>0.67210000000000003</v>
      </c>
      <c r="H68">
        <v>0.76759999999999995</v>
      </c>
      <c r="I68">
        <v>0.79320000000000002</v>
      </c>
      <c r="J68">
        <v>0.92220000000000002</v>
      </c>
      <c r="K68">
        <v>0.92220000000000002</v>
      </c>
      <c r="L68">
        <v>0.89649999999999996</v>
      </c>
      <c r="M68">
        <v>0.89649999999999996</v>
      </c>
      <c r="N68">
        <v>0.69589999999999996</v>
      </c>
      <c r="O68" s="53">
        <v>0.69589999999999996</v>
      </c>
      <c r="P68" s="80">
        <v>0.69589999999999996</v>
      </c>
      <c r="R68">
        <f t="shared" si="7"/>
        <v>0.77412666666666674</v>
      </c>
      <c r="S68" s="43">
        <f t="shared" si="8"/>
        <v>11.6119</v>
      </c>
      <c r="U68">
        <f t="shared" si="9"/>
        <v>0</v>
      </c>
    </row>
    <row r="69" spans="1:21" ht="15.5" x14ac:dyDescent="0.35">
      <c r="A69" s="5" t="s">
        <v>7</v>
      </c>
      <c r="B69" s="43">
        <v>0.593777</v>
      </c>
      <c r="C69" s="43">
        <v>0.59195699999999996</v>
      </c>
      <c r="D69" s="43">
        <v>0.64100000000000001</v>
      </c>
      <c r="E69" s="43">
        <v>0.70735899999999996</v>
      </c>
      <c r="F69">
        <v>0.73282099999999994</v>
      </c>
      <c r="G69">
        <v>0.74319500000000005</v>
      </c>
      <c r="H69">
        <v>0.79964999999999997</v>
      </c>
      <c r="I69">
        <v>0.833596</v>
      </c>
      <c r="J69">
        <v>0.94708000000000003</v>
      </c>
      <c r="K69">
        <v>1.02023</v>
      </c>
      <c r="L69">
        <v>0.93479999999999996</v>
      </c>
      <c r="M69">
        <v>0.90128600000000003</v>
      </c>
      <c r="N69">
        <v>0.94705799999999996</v>
      </c>
      <c r="O69" s="53">
        <v>0.716588</v>
      </c>
      <c r="P69" s="80">
        <v>0.54081999999999997</v>
      </c>
      <c r="R69">
        <f t="shared" si="7"/>
        <v>0.77674779999999999</v>
      </c>
      <c r="S69" s="43">
        <f t="shared" si="8"/>
        <v>11.651216999999999</v>
      </c>
      <c r="U69">
        <f t="shared" si="9"/>
        <v>0</v>
      </c>
    </row>
    <row r="70" spans="1:21" ht="15.5" x14ac:dyDescent="0.35">
      <c r="A70" s="5" t="s">
        <v>37</v>
      </c>
      <c r="B70" s="43">
        <v>0.89780000000000004</v>
      </c>
      <c r="C70" s="43">
        <v>0.87931000000000004</v>
      </c>
      <c r="D70" s="43">
        <v>0.86109999999999998</v>
      </c>
      <c r="E70" s="43">
        <v>0.86109999999999998</v>
      </c>
      <c r="F70">
        <v>0.86109999999999998</v>
      </c>
      <c r="G70">
        <v>0.77</v>
      </c>
      <c r="H70">
        <v>0.81</v>
      </c>
      <c r="I70">
        <v>0.85</v>
      </c>
      <c r="J70">
        <v>0.91700000000000004</v>
      </c>
      <c r="K70">
        <v>0.89</v>
      </c>
      <c r="L70">
        <v>0.85</v>
      </c>
      <c r="M70">
        <v>0.77</v>
      </c>
      <c r="N70">
        <v>0.75</v>
      </c>
      <c r="O70" s="53">
        <v>0.73</v>
      </c>
      <c r="P70" s="80">
        <v>0.7</v>
      </c>
      <c r="R70">
        <f t="shared" si="7"/>
        <v>0.82649399999999995</v>
      </c>
      <c r="S70" s="43">
        <f t="shared" si="8"/>
        <v>12.397409999999999</v>
      </c>
      <c r="U70">
        <f t="shared" si="9"/>
        <v>0</v>
      </c>
    </row>
    <row r="71" spans="1:21" ht="15.5" x14ac:dyDescent="0.35">
      <c r="A71" s="5" t="s">
        <v>32</v>
      </c>
      <c r="B71" s="43">
        <v>0.88329999999999997</v>
      </c>
      <c r="C71" s="43">
        <v>0.88329999999999997</v>
      </c>
      <c r="D71" s="43">
        <v>1.1000000000000001</v>
      </c>
      <c r="E71" s="43">
        <v>1.01</v>
      </c>
      <c r="F71">
        <v>1.01</v>
      </c>
      <c r="G71">
        <v>0.81689999999999996</v>
      </c>
      <c r="H71">
        <v>0.98529999999999995</v>
      </c>
      <c r="I71">
        <v>1.0306</v>
      </c>
      <c r="J71">
        <v>1.0306</v>
      </c>
      <c r="K71">
        <v>1.0306</v>
      </c>
      <c r="L71">
        <v>1.0306</v>
      </c>
      <c r="M71">
        <v>1.0306</v>
      </c>
      <c r="N71">
        <v>1.0306</v>
      </c>
      <c r="O71" s="53">
        <v>0.93470000000000009</v>
      </c>
      <c r="P71" s="80">
        <v>0.93470000000000009</v>
      </c>
      <c r="R71">
        <f t="shared" si="7"/>
        <v>0.98278666666666648</v>
      </c>
      <c r="S71" s="43">
        <f t="shared" si="8"/>
        <v>14.741799999999998</v>
      </c>
      <c r="U71">
        <f t="shared" si="9"/>
        <v>0</v>
      </c>
    </row>
    <row r="72" spans="1:21" x14ac:dyDescent="0.35">
      <c r="A72" s="5"/>
    </row>
    <row r="73" spans="1:21" x14ac:dyDescent="0.35">
      <c r="A73" t="s">
        <v>71</v>
      </c>
      <c r="B73">
        <f>SUM(B2:B71)</f>
        <v>35.394199999999991</v>
      </c>
      <c r="C73">
        <f t="shared" ref="C73:S73" si="10">SUM(C2:C71)</f>
        <v>33.771498999999999</v>
      </c>
      <c r="D73">
        <f t="shared" si="10"/>
        <v>36.228500000000004</v>
      </c>
      <c r="E73">
        <f t="shared" si="10"/>
        <v>36.316745999999995</v>
      </c>
      <c r="F73">
        <f t="shared" si="10"/>
        <v>36.705367000000003</v>
      </c>
      <c r="G73">
        <f t="shared" si="10"/>
        <v>35.004863</v>
      </c>
      <c r="H73">
        <f t="shared" si="10"/>
        <v>37.102556</v>
      </c>
      <c r="I73">
        <f t="shared" si="10"/>
        <v>36.897024000000002</v>
      </c>
      <c r="J73">
        <f t="shared" si="10"/>
        <v>40.544327000000003</v>
      </c>
      <c r="K73">
        <f t="shared" si="10"/>
        <v>45.687646999999991</v>
      </c>
      <c r="L73">
        <f>SUM(L2:L71)</f>
        <v>45.023896000000008</v>
      </c>
      <c r="M73">
        <f t="shared" si="10"/>
        <v>43.932565000000004</v>
      </c>
      <c r="N73">
        <f t="shared" si="10"/>
        <v>41.867272000000007</v>
      </c>
      <c r="O73">
        <f t="shared" si="10"/>
        <v>42.216708000000025</v>
      </c>
      <c r="P73">
        <f t="shared" si="10"/>
        <v>43.017766000000009</v>
      </c>
      <c r="R73">
        <f t="shared" si="10"/>
        <v>39.349304009523813</v>
      </c>
      <c r="S73">
        <f t="shared" si="10"/>
        <v>589.71093599999995</v>
      </c>
    </row>
    <row r="74" spans="1:21" x14ac:dyDescent="0.35">
      <c r="A74" t="s">
        <v>126</v>
      </c>
      <c r="B74">
        <f>AVERAGE(B2:B71)</f>
        <v>0.5056314285714284</v>
      </c>
      <c r="C74">
        <f t="shared" ref="C74:S74" si="11">AVERAGE(C2:C71)</f>
        <v>0.48244998571428571</v>
      </c>
      <c r="D74">
        <f t="shared" si="11"/>
        <v>0.51755000000000007</v>
      </c>
      <c r="E74">
        <f t="shared" si="11"/>
        <v>0.51881065714285712</v>
      </c>
      <c r="F74">
        <f t="shared" si="11"/>
        <v>0.52436238571428573</v>
      </c>
      <c r="G74">
        <f t="shared" si="11"/>
        <v>0.50006947142857139</v>
      </c>
      <c r="H74">
        <f t="shared" si="11"/>
        <v>0.5300365142857143</v>
      </c>
      <c r="I74">
        <f t="shared" si="11"/>
        <v>0.52710034285714291</v>
      </c>
      <c r="J74">
        <f t="shared" si="11"/>
        <v>0.57920467142857146</v>
      </c>
      <c r="K74">
        <f t="shared" si="11"/>
        <v>0.65268067142857134</v>
      </c>
      <c r="L74">
        <f t="shared" si="11"/>
        <v>0.6431985142857144</v>
      </c>
      <c r="M74">
        <f t="shared" si="11"/>
        <v>0.62760807142857145</v>
      </c>
      <c r="N74">
        <f t="shared" si="11"/>
        <v>0.59810388571428585</v>
      </c>
      <c r="O74">
        <f t="shared" si="11"/>
        <v>0.61183634782608731</v>
      </c>
      <c r="P74">
        <f t="shared" si="11"/>
        <v>0.61453951428571441</v>
      </c>
      <c r="R74">
        <f t="shared" si="11"/>
        <v>0.56213291442176871</v>
      </c>
      <c r="S74">
        <f t="shared" si="11"/>
        <v>8.4244419428571415</v>
      </c>
    </row>
  </sheetData>
  <sortState xmlns:xlrd2="http://schemas.microsoft.com/office/spreadsheetml/2017/richdata2" ref="A2:U60">
    <sortCondition ref="A2:A60"/>
  </sortState>
  <conditionalFormatting sqref="R1:R71">
    <cfRule type="top10" dxfId="15" priority="1" bottom="1" rank="10"/>
    <cfRule type="top10" dxfId="14" priority="2" rank="10"/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F A A B Q S w M E F A A C A A g A d 6 P G V I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B 3 o 8 Z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6 P G V O 2 A P i w / A g A A s Q g A A B M A H A B G b 3 J t d W x h c y 9 T Z W N 0 a W 9 u M S 5 t I K I Y A C i g F A A A A A A A A A A A A A A A A A A A A A A A A A A A A M W V X 4 s a M R T F 3 w W / Q 7 h 9 6 A i D m F n / d m t B 3 B a W s k t Z h R Z c K a O m 6 7 C Z Z J l k V k X 8 7 k 2 c 6 T q J X u h D o f s i n B O T e + 7 9 7 V W x p U 6 k I J P i k 1 7 X a / W a W s c Z W 5 F 3 M O K c f G N Z m m g F Z E g 4 0 / U a M X 8 T m W d L Z p T P 2 y X j z e 8 y e 1 5 I + R x 8 S T h r j q X Q T G g V w M 2 H x 5 H a J O K 9 I m P 5 s n u 0 1 4 1 l L v S O 2 K + o N W N a N b d c b a E R E p F z H h K d 5 a w R F s 8 4 B f y c 2 O O 2 j O L 1 / e x W s 3 T o 1 B h + T c R q C M X J + W F 2 E + t 4 / n b Z e B 2 L J 5 N r u n t h 9 p 5 p v D D l T r N Y q F 8 y S 8 e S 5 6 m w p g o u v R z u 9 1 C c o W D q N O e I Z l t 9 C M k f P T L 6 r d D d d t P e U j G u M K O N G R 3 M 6 G J G D z P 6 m D H A D N p C H Y o 6 a H i K p q d o f O r l P z T q t U R c H K R L 7 D 3 b / F 9 i K w V g x F Z r / I f E n r / 8 d 8 Q e d Z G n C 5 Z 5 y F 5 2 2 q j T Q Z 0 u 6 v R Q p 4 8 6 A 9 Q 5 k o t Y F L f w N l C 8 D x R v B M U 7 Q d F / Y P r W i l j s q n o f 0 Q e X 9 a h V 1 Q 8 n N B + Y i F N D U 3 F M n Y A q j F I O P O x O E N k u Q d R q 9 c D j x I p 9 8 B C x 4 g A 8 O o x o R u S B Y U U K H h N W j M D D w Y p X 4 J F g x T b 4 E F i 1 A / 7 8 r d o F f / R W d U L R M h V 1 U t E y F n V i 0 T J X 5 O S i Z b D I C X Y c M U y l j j n 4 E 4 b R K 8 v i J w b + i O F u 9 A P 8 + c L d 7 T 1 U h 2 s W m W Z 2 B z 7 I T W W 0 E 8 b N L 7 v V g n M A Q s L i 5 Z o E s / K 1 O f n 4 6 b j U D D k r 4 q j O 0 m q g T F E c K r d A d z X B c c c m T I G 3 6 c + u v / 4 N U E s B A i 0 A F A A C A A g A d 6 P G V I U q Y V m m A A A A + Q A A A B I A A A A A A A A A A A A A A A A A A A A A A E N v b m Z p Z y 9 Q Y W N r Y W d l L n h t b F B L A Q I t A B Q A A g A I A H e j x l Q P y u m r p A A A A O k A A A A T A A A A A A A A A A A A A A A A A P I A A A B b Q 2 9 u d G V u d F 9 U e X B l c 1 0 u e G 1 s U E s B A i 0 A F A A C A A g A d 6 P G V O 2 A P i w / A g A A s Q g A A B M A A A A A A A A A A A A A A A A A 4 w E A A E Z v c m 1 1 b G F z L 1 N l Y 3 R p b 2 4 x L m 1 Q S w U G A A A A A A M A A w D C A A A A b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g w A A A A A A A B I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W x s J T I w U G V y b W l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G F z d F V w Z G F 0 Z W Q i I F Z h b H V l P S J k M j A y M i 0 w N i 0 w N 1 Q w M T o x N j o w O C 4 2 M j E 4 N z g w W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W x s J T I w U G V y b W l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Q Z X J t a X R z L 0 F s b C U y M F B l c m 1 p d H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Q Z X J t a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U G V y b W l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G F z d F V w Z G F 0 Z W Q i I F Z h b H V l P S J k M j A y M i 0 w N i 0 w N 1 Q w M T o x N j o w O C 4 2 M j E 4 N z g w W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m V 3 J T I w U G V y b W l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Q Z X J t a X R z L 0 5 l d y U y M F B l c m 1 p d H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Q Z X J t a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U G V y b W l 0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F B l c m 1 p d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U G V y b W l 0 c y 9 S Z W 5 h b W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/ 8 9 B 7 4 7 V p E e G s 2 b Y u q b h F g A A A A A C A A A A A A A D Z g A A w A A A A B A A A A D Y s Q y e + b n l + M P b J W k 1 s Z l z A A A A A A S A A A C g A A A A E A A A A L 2 y x p U + d t o / T 6 6 m 8 Z e Z G 5 h Q A A A A m v Q n r S v L t x 0 k y 8 E / K B w S Y S s D q M U 7 8 r C D f Z P S O x P I O Y z m g g q A l Q h W w s 2 L t V L W 4 9 Z x R q w F J L h l k n u 7 7 r 5 L a 1 f A c e r C o v k Q c V r n t U G 3 4 g Y D 5 / U U A A A A 9 I i o m z + t o W 9 A A + A w 6 U k s z P 6 3 K O I = < / D a t a M a s h u p > 
</file>

<file path=customXml/itemProps1.xml><?xml version="1.0" encoding="utf-8"?>
<ds:datastoreItem xmlns:ds="http://schemas.openxmlformats.org/officeDocument/2006/customXml" ds:itemID="{D73840D1-2AC4-433A-B2D4-872683C859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Population</vt:lpstr>
      <vt:lpstr>Labor Force</vt:lpstr>
      <vt:lpstr>Median Age</vt:lpstr>
      <vt:lpstr>Housing Units</vt:lpstr>
      <vt:lpstr>Gross Sales</vt:lpstr>
      <vt:lpstr>Taxable Value</vt:lpstr>
      <vt:lpstr>ADV Market Value</vt:lpstr>
      <vt:lpstr>ADV Taxable Value</vt:lpstr>
      <vt:lpstr>ADV Total Rate</vt:lpstr>
      <vt:lpstr>ADV Levy</vt:lpstr>
      <vt:lpstr>Severance</vt:lpstr>
      <vt:lpstr>Oil Production</vt:lpstr>
      <vt:lpstr>Gas Production</vt:lpstr>
      <vt:lpstr>New Permits</vt:lpstr>
      <vt:lpstr>All Permits</vt:lpstr>
      <vt:lpstr>Crashes</vt:lpstr>
      <vt:lpstr>Fatalities</vt:lpstr>
      <vt:lpstr>CMV Crash</vt:lpstr>
      <vt:lpstr>CMV Fatal</vt:lpstr>
      <vt:lpstr>Vehicle Registrations</vt:lpstr>
      <vt:lpstr>DVM</vt:lpstr>
      <vt:lpstr>DVMT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MOTRAN</dc:creator>
  <cp:keywords/>
  <dc:description/>
  <cp:lastModifiedBy>aswin lohani</cp:lastModifiedBy>
  <cp:revision/>
  <cp:lastPrinted>2021-03-29T18:48:34Z</cp:lastPrinted>
  <dcterms:created xsi:type="dcterms:W3CDTF">2018-05-24T16:51:57Z</dcterms:created>
  <dcterms:modified xsi:type="dcterms:W3CDTF">2022-09-20T02:06:39Z</dcterms:modified>
  <cp:category/>
  <cp:contentStatus/>
</cp:coreProperties>
</file>