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win\OneDrive\Desktop\Senior Year\Intern\Aswin_s Copy\NEW_DATA\"/>
    </mc:Choice>
  </mc:AlternateContent>
  <xr:revisionPtr revIDLastSave="0" documentId="13_ncr:1_{B2DFDC77-7EC9-4BBA-AE09-6D4C8C35F2B2}" xr6:coauthVersionLast="47" xr6:coauthVersionMax="47" xr10:uidLastSave="{00000000-0000-0000-0000-000000000000}"/>
  <bookViews>
    <workbookView xWindow="-6990" yWindow="-15480" windowWidth="19440" windowHeight="15600" activeTab="1" xr2:uid="{00000000-000D-0000-FFFF-FFFF00000000}"/>
  </bookViews>
  <sheets>
    <sheet name="AHW" sheetId="1" r:id="rId1"/>
    <sheet name="Ree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" l="1"/>
  <c r="E17" i="2" s="1"/>
  <c r="H15" i="2"/>
  <c r="H17" i="2" s="1"/>
  <c r="B15" i="2"/>
  <c r="B17" i="2" s="1"/>
  <c r="O10" i="2"/>
  <c r="N10" i="2"/>
  <c r="M9" i="2"/>
  <c r="M11" i="2" s="1"/>
  <c r="L9" i="2"/>
  <c r="L11" i="2" s="1"/>
  <c r="K9" i="2"/>
  <c r="K11" i="2" s="1"/>
  <c r="H9" i="2"/>
  <c r="H11" i="2" s="1"/>
  <c r="E9" i="2"/>
  <c r="E11" i="2" s="1"/>
  <c r="B9" i="2"/>
  <c r="B11" i="2" s="1"/>
  <c r="O8" i="2"/>
  <c r="N8" i="2"/>
  <c r="O4" i="2"/>
  <c r="N4" i="2"/>
  <c r="M3" i="2"/>
  <c r="M5" i="2" s="1"/>
  <c r="L3" i="2"/>
  <c r="L5" i="2" s="1"/>
  <c r="K3" i="2"/>
  <c r="K5" i="2" s="1"/>
  <c r="H3" i="2"/>
  <c r="H5" i="2" s="1"/>
  <c r="E3" i="2"/>
  <c r="E5" i="2" s="1"/>
  <c r="B3" i="2"/>
  <c r="B5" i="2" s="1"/>
  <c r="O2" i="2"/>
  <c r="N2" i="2"/>
  <c r="K7" i="1"/>
  <c r="K15" i="1"/>
  <c r="H15" i="1"/>
  <c r="O3" i="1"/>
  <c r="B15" i="1"/>
  <c r="H7" i="1"/>
  <c r="E23" i="1"/>
  <c r="B23" i="1"/>
  <c r="E15" i="1"/>
  <c r="O2" i="1"/>
  <c r="N11" i="1"/>
  <c r="O12" i="1"/>
  <c r="N3" i="1"/>
  <c r="O14" i="1"/>
  <c r="N14" i="1"/>
  <c r="L13" i="1"/>
  <c r="L15" i="1" s="1"/>
  <c r="M13" i="1"/>
  <c r="M15" i="1" s="1"/>
  <c r="O4" i="1"/>
  <c r="O6" i="1"/>
  <c r="N4" i="1"/>
  <c r="N6" i="1"/>
  <c r="M5" i="1"/>
  <c r="M7" i="1" s="1"/>
  <c r="L5" i="1"/>
  <c r="L7" i="1" s="1"/>
  <c r="N3" i="2" l="1"/>
  <c r="N9" i="2"/>
  <c r="O9" i="2"/>
  <c r="O3" i="2"/>
  <c r="O11" i="1"/>
  <c r="N12" i="1"/>
  <c r="K13" i="1"/>
  <c r="O13" i="1" s="1"/>
  <c r="O10" i="1"/>
  <c r="N10" i="1"/>
  <c r="K5" i="1"/>
  <c r="O5" i="1" s="1"/>
  <c r="N2" i="1"/>
  <c r="B13" i="1"/>
  <c r="N13" i="1" l="1"/>
  <c r="N5" i="1"/>
  <c r="H21" i="1"/>
  <c r="H23" i="1" s="1"/>
  <c r="E5" i="1" l="1"/>
  <c r="E7" i="1" s="1"/>
  <c r="H5" i="1" l="1"/>
  <c r="H13" i="1" l="1"/>
  <c r="E21" i="1" l="1"/>
  <c r="B21" i="1" l="1"/>
  <c r="E13" i="1" l="1"/>
  <c r="B5" i="1" l="1"/>
  <c r="B7" i="1" s="1"/>
</calcChain>
</file>

<file path=xl/sharedStrings.xml><?xml version="1.0" encoding="utf-8"?>
<sst xmlns="http://schemas.openxmlformats.org/spreadsheetml/2006/main" count="170" uniqueCount="24">
  <si>
    <t>Population</t>
  </si>
  <si>
    <t>Total</t>
  </si>
  <si>
    <t>2020</t>
  </si>
  <si>
    <t>State</t>
  </si>
  <si>
    <t>%state</t>
  </si>
  <si>
    <t>Median Age</t>
  </si>
  <si>
    <t>Labor Force</t>
  </si>
  <si>
    <t>RGDP</t>
  </si>
  <si>
    <t>Percapita</t>
  </si>
  <si>
    <t>Personal Income</t>
  </si>
  <si>
    <t>Sales Tax</t>
  </si>
  <si>
    <t>Severance</t>
  </si>
  <si>
    <t>Average</t>
  </si>
  <si>
    <t>Housing Units</t>
  </si>
  <si>
    <t>Oil Production</t>
  </si>
  <si>
    <t>2019</t>
  </si>
  <si>
    <t>2010</t>
  </si>
  <si>
    <t>2019% change</t>
  </si>
  <si>
    <t>2010% change</t>
  </si>
  <si>
    <t>Gas Production</t>
  </si>
  <si>
    <t>Andrews</t>
  </si>
  <si>
    <t>Howard</t>
  </si>
  <si>
    <t>Ward</t>
  </si>
  <si>
    <t>Reeves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</si>
</sst>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_(&quot;$&quot;* #,##0_);_(&quot;$&quot;* \(#,##0\);_(&quot;$&quot;* &quot;-&quot;??_);_(@_)"/>
    <numFmt numFmtId="167" formatCode="0.0%"/>
    <numFmt numFmtId="168" formatCode="_(* #,##0.0_);_(* \(#,##0.0\);_(* &quot;-&quot;??_);_(@_)"/>
    <numFmt numFmtId="172" formatCode="##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164" fontId="0" fillId="0" borderId="0" xfId="1" applyNumberFormat="1" applyFont="1"/>
    <xf numFmtId="0" fontId="3" fillId="0" borderId="0" xfId="0" applyFont="1"/>
    <xf numFmtId="9" fontId="0" fillId="0" borderId="0" xfId="2" applyFont="1"/>
    <xf numFmtId="0" fontId="2" fillId="2" borderId="0" xfId="0" applyFont="1" applyFill="1"/>
    <xf numFmtId="0" fontId="0" fillId="2" borderId="0" xfId="0" applyFill="1"/>
    <xf numFmtId="3" fontId="0" fillId="0" borderId="0" xfId="0" applyNumberFormat="1" applyAlignment="1">
      <alignment horizontal="left" indent="5"/>
    </xf>
    <xf numFmtId="10" fontId="0" fillId="0" borderId="0" xfId="2" applyNumberFormat="1" applyFont="1"/>
    <xf numFmtId="165" fontId="0" fillId="0" borderId="0" xfId="0" applyNumberFormat="1"/>
    <xf numFmtId="166" fontId="0" fillId="0" borderId="0" xfId="3" applyNumberFormat="1" applyFont="1"/>
    <xf numFmtId="164" fontId="0" fillId="0" borderId="1" xfId="1" applyNumberFormat="1" applyFont="1" applyBorder="1" applyAlignment="1">
      <alignment horizontal="center"/>
    </xf>
    <xf numFmtId="3" fontId="0" fillId="0" borderId="1" xfId="1" applyNumberFormat="1" applyFont="1" applyBorder="1" applyAlignment="1">
      <alignment horizontal="center"/>
    </xf>
    <xf numFmtId="43" fontId="0" fillId="0" borderId="0" xfId="1" applyFont="1"/>
    <xf numFmtId="164" fontId="3" fillId="0" borderId="1" xfId="1" applyNumberFormat="1" applyFont="1" applyBorder="1"/>
    <xf numFmtId="3" fontId="3" fillId="0" borderId="1" xfId="1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7" fontId="0" fillId="0" borderId="0" xfId="2" applyNumberFormat="1" applyFont="1"/>
    <xf numFmtId="168" fontId="0" fillId="0" borderId="0" xfId="1" applyNumberFormat="1" applyFont="1"/>
    <xf numFmtId="164" fontId="5" fillId="0" borderId="0" xfId="1" applyNumberFormat="1" applyFont="1" applyBorder="1"/>
    <xf numFmtId="3" fontId="5" fillId="0" borderId="0" xfId="1" applyNumberFormat="1" applyFont="1"/>
    <xf numFmtId="164" fontId="5" fillId="0" borderId="0" xfId="1" applyNumberFormat="1" applyFont="1"/>
    <xf numFmtId="166" fontId="5" fillId="0" borderId="0" xfId="3" applyNumberFormat="1" applyFont="1" applyFill="1"/>
    <xf numFmtId="164" fontId="5" fillId="0" borderId="0" xfId="1" applyNumberFormat="1" applyFont="1" applyFill="1" applyBorder="1"/>
    <xf numFmtId="0" fontId="5" fillId="0" borderId="0" xfId="0" applyFont="1"/>
    <xf numFmtId="172" fontId="5" fillId="0" borderId="0" xfId="0" applyNumberFormat="1" applyFont="1" applyAlignment="1">
      <alignment horizontal="right"/>
    </xf>
    <xf numFmtId="164" fontId="6" fillId="0" borderId="0" xfId="1" applyNumberFormat="1" applyFont="1"/>
    <xf numFmtId="0" fontId="0" fillId="0" borderId="0" xfId="0"/>
    <xf numFmtId="165" fontId="0" fillId="0" borderId="1" xfId="0" applyNumberFormat="1" applyBorder="1" applyAlignment="1">
      <alignment horizontal="center"/>
    </xf>
    <xf numFmtId="0" fontId="0" fillId="0" borderId="0" xfId="0"/>
    <xf numFmtId="9" fontId="0" fillId="0" borderId="0" xfId="2" applyNumberFormat="1" applyFont="1"/>
  </cellXfs>
  <cellStyles count="5">
    <cellStyle name="Comma" xfId="1" builtinId="3"/>
    <cellStyle name="Currency" xfId="3" builtinId="4"/>
    <cellStyle name="Normal" xfId="0" builtinId="0"/>
    <cellStyle name="Normal 26 2" xfId="4" xr:uid="{620F25D8-8213-47C9-BDC1-4D5E76A30457}"/>
    <cellStyle name="Percent" xfId="2" builtinId="5"/>
  </cellStyles>
  <dxfs count="20">
    <dxf>
      <numFmt numFmtId="165" formatCode="&quot;$&quot;#,##0"/>
    </dxf>
    <dxf>
      <numFmt numFmtId="165" formatCode="&quot;$&quot;#,##0"/>
    </dxf>
    <dxf>
      <numFmt numFmtId="0" formatCode="General"/>
    </dxf>
    <dxf>
      <numFmt numFmtId="164" formatCode="_(* #,##0_);_(* \(#,##0\);_(* &quot;-&quot;??_);_(@_)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&quot;$&quot;#,##0"/>
    </dxf>
    <dxf>
      <numFmt numFmtId="165" formatCode="&quot;$&quot;#,##0"/>
    </dxf>
    <dxf>
      <numFmt numFmtId="0" formatCode="General"/>
    </dxf>
    <dxf>
      <numFmt numFmtId="164" formatCode="_(* #,##0_);_(* \(#,##0\);_(* &quot;-&quot;??_);_(@_)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49C067-71ED-4489-909F-850D9D313187}" name="Table1" displayName="Table1" ref="A1:B7" totalsRowShown="0" headerRowDxfId="19">
  <autoFilter ref="A1:B7" xr:uid="{EB49C067-71ED-4489-909F-850D9D313187}"/>
  <tableColumns count="2">
    <tableColumn id="1" xr3:uid="{24DA424C-C194-482D-89C8-05F3DE7E043A}" name="Population" dataDxfId="18"/>
    <tableColumn id="2" xr3:uid="{B5F53CA5-8FDB-4F47-BD2F-E17B21DCB841}" name="2020" dataDxfId="17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313F4C-5CB7-4DA6-B1E7-82B1BC458D11}" name="Table3" displayName="Table3" ref="D1:E7" totalsRowShown="0">
  <autoFilter ref="D1:E7" xr:uid="{60313F4C-5CB7-4DA6-B1E7-82B1BC458D11}"/>
  <tableColumns count="2">
    <tableColumn id="1" xr3:uid="{B3933702-7EF6-4568-883B-5BAE8F88DF43}" name="Median Age"/>
    <tableColumn id="2" xr3:uid="{86214FFC-1732-43D1-A6F3-5B0E6F054A73}" name="202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825884-5FFC-4E76-95EC-672E3D69056D}" name="Table35" displayName="Table35" ref="A9:B15" totalsRowShown="0">
  <autoFilter ref="A9:B15" xr:uid="{B1825884-5FFC-4E76-95EC-672E3D69056D}"/>
  <tableColumns count="2">
    <tableColumn id="1" xr3:uid="{DD3732C9-29DA-47A5-BDB5-74AC4D5F06D6}" name="Labor Force"/>
    <tableColumn id="2" xr3:uid="{C80968E3-6D43-43CB-836B-E380820B3A0F}" name="2020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1314A7-A81A-494B-A9C0-B2B27172865B}" name="Table356" displayName="Table356" ref="D9:E15" totalsRowShown="0">
  <autoFilter ref="D9:E15" xr:uid="{941314A7-A81A-494B-A9C0-B2B27172865B}"/>
  <tableColumns count="2">
    <tableColumn id="1" xr3:uid="{1874238F-345C-4DEA-8EDD-48AFABA9342E}" name="RGDP"/>
    <tableColumn id="2" xr3:uid="{85D83C95-31CB-4D26-8C3D-926698919BC0}" name="2020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92E4D5-4CC7-4E1B-A73F-0CE90448FA87}" name="Table3567" displayName="Table3567" ref="A17:B23" totalsRowShown="0">
  <autoFilter ref="A17:B23" xr:uid="{9B92E4D5-4CC7-4E1B-A73F-0CE90448FA87}"/>
  <tableColumns count="2">
    <tableColumn id="1" xr3:uid="{F78F8645-AECA-4610-8E29-46ACBECEAFE7}" name="Percapita"/>
    <tableColumn id="2" xr3:uid="{1BF6D69E-E78F-42CF-8604-5F159A6CE8CA}" name="2020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0971410-369C-4D0F-966E-13246BECCD6D}" name="Table3568" displayName="Table3568" ref="D17:E23" totalsRowShown="0">
  <autoFilter ref="D17:E23" xr:uid="{70971410-369C-4D0F-966E-13246BECCD6D}"/>
  <tableColumns count="2">
    <tableColumn id="1" xr3:uid="{ADF7960B-271D-45CB-974E-4A3A2A9F89EE}" name="Personal Income"/>
    <tableColumn id="2" xr3:uid="{732BAC0D-D653-4FFB-B4A2-3A8D4DE7DF8C}" name="202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701D45-E710-4924-BE53-F99381BA9878}" name="Table35689" displayName="Table35689" ref="G1:H7" totalsRowShown="0">
  <autoFilter ref="G1:H7" xr:uid="{FF701D45-E710-4924-BE53-F99381BA9878}"/>
  <tableColumns count="2">
    <tableColumn id="1" xr3:uid="{6F92BA6E-B9D3-4667-92F9-C672E602AFC4}" name="Sales Tax"/>
    <tableColumn id="2" xr3:uid="{4600134E-BB25-407C-AA9A-5EE434AE2D44}" name="2020" dataDxfId="16">
      <calculatedColumnFormula>#REF!*0.0625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1BA02E-E70C-4D82-AFAE-C512F7CA1799}" name="Table3568910" displayName="Table3568910" ref="G9:H15" totalsRowShown="0">
  <autoFilter ref="G9:H15" xr:uid="{CC1BA02E-E70C-4D82-AFAE-C512F7CA1799}"/>
  <tableColumns count="2">
    <tableColumn id="1" xr3:uid="{37E6CAB7-FECD-4C32-8797-86BC5FC52E9C}" name="Severance"/>
    <tableColumn id="2" xr3:uid="{16282F32-538F-4D1A-8656-0969DBA82880}" name="2020"/>
  </tableColumns>
  <tableStyleInfo name="TableStyleMedium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421591-E089-43D1-883C-7877887AE860}" name="Table35689103" displayName="Table35689103" ref="G17:H23" totalsRowShown="0">
  <autoFilter ref="G17:H23" xr:uid="{20421591-E089-43D1-883C-7877887AE860}"/>
  <tableColumns count="2">
    <tableColumn id="1" xr3:uid="{6658E4BC-FA6F-4E4D-A051-F9052462D9EA}" name="Housing Units"/>
    <tableColumn id="2" xr3:uid="{2FC33A7B-CB81-4355-9C0B-26809098E050}" name="2020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7360DF-21FF-4CC3-A144-4669F43FDA10}" name="Table3568911" displayName="Table3568911" ref="J1:O7" totalsRowShown="0">
  <autoFilter ref="J1:O7" xr:uid="{337360DF-21FF-4CC3-A144-4669F43FDA10}"/>
  <tableColumns count="6">
    <tableColumn id="1" xr3:uid="{5DFB6488-DA13-421A-9855-B7D43705FF09}" name="Oil Production"/>
    <tableColumn id="2" xr3:uid="{1ADAD8FC-460F-45B8-832A-66D53EE7F846}" name="2020" dataDxfId="15"/>
    <tableColumn id="3" xr3:uid="{6E4BB13E-35C2-4890-AB3C-8BFC04479B0B}" name="2019"/>
    <tableColumn id="4" xr3:uid="{0EBD1F6C-3854-4C02-9134-843896495050}" name="2010" dataDxfId="14"/>
    <tableColumn id="5" xr3:uid="{7EF56886-87E0-45F3-B9DF-4229949A20FB}" name="2019% change" dataDxfId="13">
      <calculatedColumnFormula>(Table3568911[[#This Row],[2020]]-Table3568911[[#This Row],[2019]])/Table3568911[[#This Row],[2020]]</calculatedColumnFormula>
    </tableColumn>
    <tableColumn id="6" xr3:uid="{C9ED101D-0C9C-4DFA-9CCC-D7352B6DEBED}" name="2010% change" dataDxfId="12">
      <calculatedColumnFormula>(Table3568911[[#This Row],[2020]]-Table3568911[[#This Row],[2010]])/Table3568911[[#This Row],[2020]]</calculatedColumnFormula>
    </tableColumn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52D8A19-E5A6-4028-A264-EA9B0037974F}" name="Table356891113" displayName="Table356891113" ref="J9:O15" totalsRowShown="0">
  <autoFilter ref="J9:O15" xr:uid="{352D8A19-E5A6-4028-A264-EA9B0037974F}"/>
  <tableColumns count="6">
    <tableColumn id="1" xr3:uid="{57D919B7-3B28-470A-89C2-52B89C06F54C}" name="Gas Production"/>
    <tableColumn id="2" xr3:uid="{9427B5AF-D8B6-4F03-899A-1E245EDCE5AD}" name="2020" dataDxfId="11"/>
    <tableColumn id="3" xr3:uid="{D4C63B28-3585-48D0-84A0-6BB4B2E6BB87}" name="2019"/>
    <tableColumn id="4" xr3:uid="{57250029-6B69-4BC8-BE67-BC11729740DD}" name="2010" dataDxfId="10"/>
    <tableColumn id="5" xr3:uid="{20E67987-C21D-4B74-A08F-3A95958A62BB}" name="2019% change" dataCellStyle="Percent">
      <calculatedColumnFormula>(Table356891113[[#This Row],[2020]]-Table356891113[[#This Row],[2019]])/Table356891113[[#This Row],[2020]]</calculatedColumnFormula>
    </tableColumn>
    <tableColumn id="6" xr3:uid="{84E2B14A-D7EB-44E8-A1FB-B036E789CD54}" name="2010% change" dataCellStyle="Percent">
      <calculatedColumnFormula>(Table356891113[[#This Row],[2020]]-Table356891113[[#This Row],[2010]])/Table356891113[[#This Row],[2020]]</calculatedColumnFormula>
    </tableColumn>
  </tableColumns>
  <tableStyleInfo name="TableStyleLight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BED3763-B854-4A36-9FD0-C15A2998708F}" name="Table112" displayName="Table112" ref="A1:B5" totalsRowShown="0" headerRowDxfId="9">
  <autoFilter ref="A1:B5" xr:uid="{EB49C067-71ED-4489-909F-850D9D313187}"/>
  <tableColumns count="2">
    <tableColumn id="1" xr3:uid="{9725D84A-9942-42A2-9239-659459593F49}" name="Population" dataDxfId="8"/>
    <tableColumn id="2" xr3:uid="{5A47DE9F-0111-4513-949C-B6E6B0C16468}" name="2020" dataDxfId="7" dataCellStyle="Comma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78C30C7-B3C0-44EE-AE7D-9F4B3C91579F}" name="Table314" displayName="Table314" ref="D1:E5" totalsRowShown="0">
  <autoFilter ref="D1:E5" xr:uid="{60313F4C-5CB7-4DA6-B1E7-82B1BC458D11}"/>
  <tableColumns count="2">
    <tableColumn id="1" xr3:uid="{C2927A87-DFB2-44AC-A830-ABC4EEEC1B60}" name="Median Age"/>
    <tableColumn id="2" xr3:uid="{0600B9ED-994B-4894-93F0-DC4B361E0F8D}" name="2020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5DD300C-D294-44A7-9054-2C596A6C0C29}" name="Table3515" displayName="Table3515" ref="A7:B11" totalsRowShown="0">
  <autoFilter ref="A7:B11" xr:uid="{B1825884-5FFC-4E76-95EC-672E3D69056D}"/>
  <tableColumns count="2">
    <tableColumn id="1" xr3:uid="{3901602E-F45B-4D1D-994C-CE10959AD028}" name="Labor Force"/>
    <tableColumn id="2" xr3:uid="{1FD795A9-BB9D-4A84-8BF9-CFD9C1E294F1}" name="2020"/>
  </tableColumns>
  <tableStyleInfo name="TableStyleLight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F491780-334E-4FDD-BB1A-B4B8F39D0870}" name="Table35616" displayName="Table35616" ref="D7:E11" totalsRowShown="0">
  <autoFilter ref="D7:E11" xr:uid="{941314A7-A81A-494B-A9C0-B2B27172865B}"/>
  <tableColumns count="2">
    <tableColumn id="1" xr3:uid="{66604190-5CA3-4750-B8A7-24065393985F}" name="RGDP"/>
    <tableColumn id="2" xr3:uid="{47BD271E-BAD2-4F57-861A-357647409ABA}" name="2020"/>
  </tableColumns>
  <tableStyleInfo name="TableStyleLight1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83C3298-BEAD-449C-9E54-B9B3C8412A4C}" name="Table356717" displayName="Table356717" ref="A13:B17" totalsRowShown="0">
  <autoFilter ref="A13:B17" xr:uid="{9B92E4D5-4CC7-4E1B-A73F-0CE90448FA87}"/>
  <tableColumns count="2">
    <tableColumn id="1" xr3:uid="{E5A972F4-017E-449F-8449-4EF0E2D9EB56}" name="Percapita"/>
    <tableColumn id="2" xr3:uid="{7CDF9C8B-1377-40AD-AE02-B12156B26FE1}" name="2020"/>
  </tableColumns>
  <tableStyleInfo name="TableStyleLight1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48BD80-79D4-4D8F-8968-7D958E01CE4A}" name="Table356818" displayName="Table356818" ref="D13:E17" totalsRowShown="0">
  <autoFilter ref="D13:E17" xr:uid="{70971410-369C-4D0F-966E-13246BECCD6D}"/>
  <tableColumns count="2">
    <tableColumn id="1" xr3:uid="{D906C7D4-DBEF-4102-9EA8-95A5EBE25C8A}" name="Personal Income"/>
    <tableColumn id="2" xr3:uid="{AC394E18-8B84-4984-937C-62BDC2653905}" name="2020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CDB260D-BA93-462C-825A-9FEBDD20600F}" name="Table3568919" displayName="Table3568919" ref="G1:H5" totalsRowShown="0">
  <autoFilter ref="G1:H5" xr:uid="{FF701D45-E710-4924-BE53-F99381BA9878}"/>
  <tableColumns count="2">
    <tableColumn id="1" xr3:uid="{1B94AC93-B44F-48D3-8454-F1DAAAC16542}" name="Sales Tax"/>
    <tableColumn id="2" xr3:uid="{E5DF1C88-3A40-4CB2-BC67-14A65867B438}" name="2020" dataDxfId="6">
      <calculatedColumnFormula>#REF!*0.0625</calculatedColumnFormula>
    </tableColumn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85C9C9B-AFAC-4440-81CE-FD1A5857C170}" name="Table356891020" displayName="Table356891020" ref="G7:H11" totalsRowShown="0">
  <autoFilter ref="G7:H11" xr:uid="{CC1BA02E-E70C-4D82-AFAE-C512F7CA1799}"/>
  <tableColumns count="2">
    <tableColumn id="1" xr3:uid="{510E1D79-4820-4263-9254-50FBEAC5AEA6}" name="Severance"/>
    <tableColumn id="2" xr3:uid="{F0324E53-3BAA-416F-A717-D569BB304078}" name="2020"/>
  </tableColumns>
  <tableStyleInfo name="TableStyleMedium1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F38E151-E849-4488-B64F-DBCF158DAE30}" name="Table3568910321" displayName="Table3568910321" ref="G13:H17" totalsRowShown="0">
  <autoFilter ref="G13:H17" xr:uid="{20421591-E089-43D1-883C-7877887AE860}"/>
  <tableColumns count="2">
    <tableColumn id="1" xr3:uid="{16F8184E-73BD-4AF3-A9D5-38A44FDA3F97}" name="Housing Units"/>
    <tableColumn id="2" xr3:uid="{F54C1C1C-7FD9-47B9-B6FD-6084617A91BE}" name="2020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77D66A3-09F8-4015-A7B2-88926B98374C}" name="Table356891122" displayName="Table356891122" ref="J1:O5" totalsRowShown="0">
  <autoFilter ref="J1:O5" xr:uid="{337360DF-21FF-4CC3-A144-4669F43FDA10}"/>
  <tableColumns count="6">
    <tableColumn id="1" xr3:uid="{4F6B5A37-96A0-4027-AF6D-BBA77E2E1278}" name="Oil Production"/>
    <tableColumn id="2" xr3:uid="{A43BE162-9E30-42C4-A497-C11F3FD543F6}" name="2020" dataDxfId="5"/>
    <tableColumn id="3" xr3:uid="{27BE99FD-5006-429C-A8B5-9A77270490FB}" name="2019"/>
    <tableColumn id="4" xr3:uid="{0D1E89A0-F1AF-4608-A4B8-F9A93100DEBE}" name="2010" dataDxfId="4"/>
    <tableColumn id="5" xr3:uid="{C7DA76FA-64C3-4BF3-8601-72CD8BC82B62}" name="2019% change" dataDxfId="3">
      <calculatedColumnFormula>(Table356891122[[#This Row],[2020]]-Table356891122[[#This Row],[2019]])/Table356891122[[#This Row],[2020]]</calculatedColumnFormula>
    </tableColumn>
    <tableColumn id="6" xr3:uid="{741CBC40-928A-4515-872A-6A2C35A76685}" name="2010% change" dataDxfId="2">
      <calculatedColumnFormula>(Table356891122[[#This Row],[2020]]-Table356891122[[#This Row],[2010]])/Table356891122[[#This Row],[2020]]</calculatedColumnFormula>
    </tableColumn>
  </tableColumns>
  <tableStyleInfo name="TableStyleLight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1E70977-E84A-471A-A239-DCAFA7C27D6C}" name="Table35689111323" displayName="Table35689111323" ref="J7:O11" totalsRowShown="0">
  <autoFilter ref="J7:O11" xr:uid="{352D8A19-E5A6-4028-A264-EA9B0037974F}"/>
  <tableColumns count="6">
    <tableColumn id="1" xr3:uid="{2223DD07-6B39-461C-97B3-6D912B4574F7}" name="Gas Production"/>
    <tableColumn id="2" xr3:uid="{DF164118-C0A5-4D2B-BE17-96C95BEA3D9B}" name="2020" dataDxfId="1"/>
    <tableColumn id="3" xr3:uid="{F9325366-CF8C-460B-A056-DF7613D5A9D8}" name="2019"/>
    <tableColumn id="4" xr3:uid="{A413468C-6778-47C6-B57F-A4787100FCDB}" name="2010" dataDxfId="0"/>
    <tableColumn id="5" xr3:uid="{B91C97A9-5060-4589-89A2-74155CE7148D}" name="2019% change" dataCellStyle="Percent">
      <calculatedColumnFormula>(Table35689111323[[#This Row],[2020]]-Table35689111323[[#This Row],[2019]])/Table35689111323[[#This Row],[2020]]</calculatedColumnFormula>
    </tableColumn>
    <tableColumn id="6" xr3:uid="{CAE2C65C-A204-46DF-A194-EDB94F181358}" name="2010% change" dataCellStyle="Percent">
      <calculatedColumnFormula>(Table35689111323[[#This Row],[2020]]-Table35689111323[[#This Row],[2010]])/Table35689111323[[#This Row],[2020]]</calculatedColumn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12" Type="http://schemas.openxmlformats.org/officeDocument/2006/relationships/table" Target="../tables/table22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6.xml"/><Relationship Id="rId11" Type="http://schemas.openxmlformats.org/officeDocument/2006/relationships/table" Target="../tables/table21.xml"/><Relationship Id="rId5" Type="http://schemas.openxmlformats.org/officeDocument/2006/relationships/table" Target="../tables/table1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opLeftCell="C1" zoomScaleNormal="100" workbookViewId="0">
      <selection activeCell="E11" sqref="E11"/>
    </sheetView>
  </sheetViews>
  <sheetFormatPr defaultRowHeight="14.5" x14ac:dyDescent="0.35"/>
  <cols>
    <col min="1" max="1" width="14.90625" customWidth="1"/>
    <col min="2" max="2" width="19.81640625" customWidth="1"/>
    <col min="3" max="3" width="8.7265625" style="4"/>
    <col min="4" max="4" width="17.81640625" customWidth="1"/>
    <col min="5" max="5" width="15.26953125" customWidth="1"/>
    <col min="6" max="6" width="8.7265625" style="5"/>
    <col min="7" max="7" width="17.1796875" customWidth="1"/>
    <col min="8" max="8" width="17.08984375" customWidth="1"/>
    <col min="9" max="9" width="8.7265625" style="5"/>
    <col min="10" max="10" width="15.36328125" customWidth="1"/>
    <col min="11" max="11" width="16.1796875" customWidth="1"/>
    <col min="12" max="12" width="15.36328125" customWidth="1"/>
    <col min="13" max="13" width="15" customWidth="1"/>
    <col min="14" max="14" width="14.90625" bestFit="1" customWidth="1"/>
    <col min="15" max="15" width="14.90625" customWidth="1"/>
  </cols>
  <sheetData>
    <row r="1" spans="1:15" x14ac:dyDescent="0.35">
      <c r="A1" s="2" t="s">
        <v>0</v>
      </c>
      <c r="B1" s="2" t="s">
        <v>2</v>
      </c>
      <c r="D1" t="s">
        <v>5</v>
      </c>
      <c r="E1" t="s">
        <v>2</v>
      </c>
      <c r="G1" t="s">
        <v>10</v>
      </c>
      <c r="H1" t="s">
        <v>2</v>
      </c>
      <c r="J1" t="s">
        <v>14</v>
      </c>
      <c r="K1" t="s">
        <v>2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5">
      <c r="A2" s="2" t="s">
        <v>20</v>
      </c>
      <c r="B2" s="1">
        <v>18610</v>
      </c>
      <c r="D2" s="2" t="s">
        <v>20</v>
      </c>
      <c r="E2" s="17">
        <v>32.299999999999997</v>
      </c>
      <c r="G2" s="2" t="s">
        <v>20</v>
      </c>
      <c r="H2" s="1">
        <v>4885560</v>
      </c>
      <c r="J2" s="2" t="s">
        <v>20</v>
      </c>
      <c r="K2" s="1">
        <v>39071677</v>
      </c>
      <c r="L2" s="10">
        <v>36909973</v>
      </c>
      <c r="M2" s="10">
        <v>25823955</v>
      </c>
      <c r="N2" s="3">
        <f>(Table3568911[[#This Row],[2020]]-Table3568911[[#This Row],[2019]])/Table3568911[[#This Row],[2020]]</f>
        <v>5.5326624449726074E-2</v>
      </c>
      <c r="O2" s="3">
        <f>(Table3568911[[#This Row],[2020]]-Table3568911[[#This Row],[2010]])/Table3568911[[#This Row],[2020]]</f>
        <v>0.33906202695113391</v>
      </c>
    </row>
    <row r="3" spans="1:15" x14ac:dyDescent="0.35">
      <c r="A3" s="2" t="s">
        <v>21</v>
      </c>
      <c r="B3" s="1">
        <v>34860</v>
      </c>
      <c r="D3" s="2" t="s">
        <v>21</v>
      </c>
      <c r="E3" s="17">
        <v>37.5</v>
      </c>
      <c r="G3" s="2" t="s">
        <v>21</v>
      </c>
      <c r="H3" s="1">
        <v>26664048.0625</v>
      </c>
      <c r="J3" s="2" t="s">
        <v>21</v>
      </c>
      <c r="K3" s="1">
        <v>93866494</v>
      </c>
      <c r="L3" s="10">
        <v>75973008</v>
      </c>
      <c r="M3" s="10">
        <v>6134105</v>
      </c>
      <c r="N3" s="3">
        <f>(Table3568911[[#This Row],[2020]]-Table3568911[[#This Row],[2019]])/Table3568911[[#This Row],[2020]]</f>
        <v>0.19062697707661266</v>
      </c>
      <c r="O3" s="3">
        <f>(Table3568911[[#This Row],[2020]]-Table3568911[[#This Row],[2010]])/Table3568911[[#This Row],[2020]]</f>
        <v>0.93465074981920604</v>
      </c>
    </row>
    <row r="4" spans="1:15" x14ac:dyDescent="0.35">
      <c r="A4" s="2" t="s">
        <v>22</v>
      </c>
      <c r="B4" s="1">
        <v>11644</v>
      </c>
      <c r="D4" s="2" t="s">
        <v>22</v>
      </c>
      <c r="E4" s="17">
        <v>34.299999999999997</v>
      </c>
      <c r="G4" s="2" t="s">
        <v>22</v>
      </c>
      <c r="H4" s="1">
        <v>22578599.75</v>
      </c>
      <c r="J4" s="2" t="s">
        <v>22</v>
      </c>
      <c r="K4" s="1">
        <v>51353951</v>
      </c>
      <c r="L4" s="10">
        <v>47401009</v>
      </c>
      <c r="M4" s="10">
        <v>10588179</v>
      </c>
      <c r="N4" s="3">
        <f>(Table3568911[[#This Row],[2020]]-Table3568911[[#This Row],[2019]])/Table3568911[[#This Row],[2020]]</f>
        <v>7.6974447399383153E-2</v>
      </c>
      <c r="O4" s="3">
        <f>(Table3568911[[#This Row],[2020]]-Table3568911[[#This Row],[2010]])/Table3568911[[#This Row],[2020]]</f>
        <v>0.79381958361879501</v>
      </c>
    </row>
    <row r="5" spans="1:15" x14ac:dyDescent="0.35">
      <c r="A5" s="2" t="s">
        <v>1</v>
      </c>
      <c r="B5" s="1">
        <f>SUM(B1:B4)</f>
        <v>65114</v>
      </c>
      <c r="D5" t="s">
        <v>12</v>
      </c>
      <c r="E5">
        <f>AVERAGE(E2:E4)</f>
        <v>34.699999999999996</v>
      </c>
      <c r="G5" t="s">
        <v>1</v>
      </c>
      <c r="H5" s="8">
        <f>SUM(H2:H4)</f>
        <v>54128207.8125</v>
      </c>
      <c r="J5" t="s">
        <v>1</v>
      </c>
      <c r="K5" s="1">
        <f>SUBTOTAL(109,K2:K4)</f>
        <v>184292122</v>
      </c>
      <c r="L5" s="1">
        <f>SUBTOTAL(109,L2:L4)</f>
        <v>160283990</v>
      </c>
      <c r="M5" s="1">
        <f>SUBTOTAL(109,M2:M4)</f>
        <v>42546239</v>
      </c>
      <c r="N5" s="3">
        <f>(Table3568911[[#This Row],[2020]]-Table3568911[[#This Row],[2019]])/Table3568911[[#This Row],[2020]]</f>
        <v>0.130272155637776</v>
      </c>
      <c r="O5" s="3">
        <f>(Table3568911[[#This Row],[2020]]-Table3568911[[#This Row],[2010]])/Table3568911[[#This Row],[2020]]</f>
        <v>0.76913696289198952</v>
      </c>
    </row>
    <row r="6" spans="1:15" x14ac:dyDescent="0.35">
      <c r="A6" s="2" t="s">
        <v>3</v>
      </c>
      <c r="B6" s="1">
        <v>29360759</v>
      </c>
      <c r="D6" t="s">
        <v>3</v>
      </c>
      <c r="E6">
        <v>33.1</v>
      </c>
      <c r="G6" t="s">
        <v>3</v>
      </c>
      <c r="H6" s="8">
        <v>25100101441.8125</v>
      </c>
      <c r="J6" t="s">
        <v>3</v>
      </c>
      <c r="K6" s="13">
        <v>1737220945</v>
      </c>
      <c r="L6" s="14">
        <v>1682893257</v>
      </c>
      <c r="M6" s="14">
        <v>426755993</v>
      </c>
      <c r="N6" s="3">
        <f>(Table3568911[[#This Row],[2020]]-Table3568911[[#This Row],[2019]])/Table3568911[[#This Row],[2020]]</f>
        <v>3.1272756730434191E-2</v>
      </c>
      <c r="O6" s="3">
        <f>(Table3568911[[#This Row],[2020]]-Table3568911[[#This Row],[2010]])/Table3568911[[#This Row],[2020]]</f>
        <v>0.75434558613383518</v>
      </c>
    </row>
    <row r="7" spans="1:15" x14ac:dyDescent="0.35">
      <c r="A7" s="2" t="s">
        <v>4</v>
      </c>
      <c r="B7" s="7">
        <f>B5/B6</f>
        <v>2.2177219601169028E-3</v>
      </c>
      <c r="D7" t="s">
        <v>4</v>
      </c>
      <c r="E7" s="3">
        <f>E5/E6</f>
        <v>1.0483383685800602</v>
      </c>
      <c r="G7" t="s">
        <v>4</v>
      </c>
      <c r="H7" s="7">
        <f>H5/H6</f>
        <v>2.1564935878040561E-3</v>
      </c>
      <c r="J7" t="s">
        <v>4</v>
      </c>
      <c r="K7" s="7">
        <f>K5/K6</f>
        <v>0.10608444627059226</v>
      </c>
      <c r="L7" s="3">
        <f t="shared" ref="L7:M7" si="0">L5/L6</f>
        <v>9.5243111429259231E-2</v>
      </c>
      <c r="M7" s="3">
        <f t="shared" si="0"/>
        <v>9.9696875258644582E-2</v>
      </c>
      <c r="N7" s="12"/>
      <c r="O7" s="12"/>
    </row>
    <row r="8" spans="1:15" s="5" customFormat="1" x14ac:dyDescent="0.35">
      <c r="C8" s="4"/>
    </row>
    <row r="9" spans="1:15" x14ac:dyDescent="0.35">
      <c r="A9" t="s">
        <v>6</v>
      </c>
      <c r="B9" t="s">
        <v>2</v>
      </c>
      <c r="D9" t="s">
        <v>7</v>
      </c>
      <c r="E9" t="s">
        <v>2</v>
      </c>
      <c r="G9" t="s">
        <v>11</v>
      </c>
      <c r="H9" t="s">
        <v>2</v>
      </c>
      <c r="J9" t="s">
        <v>19</v>
      </c>
      <c r="K9" t="s">
        <v>2</v>
      </c>
      <c r="L9" t="s">
        <v>15</v>
      </c>
      <c r="M9" t="s">
        <v>16</v>
      </c>
      <c r="N9" t="s">
        <v>17</v>
      </c>
      <c r="O9" t="s">
        <v>18</v>
      </c>
    </row>
    <row r="10" spans="1:15" x14ac:dyDescent="0.35">
      <c r="A10" s="2" t="s">
        <v>20</v>
      </c>
      <c r="B10" s="1">
        <v>9220</v>
      </c>
      <c r="D10" s="2" t="s">
        <v>20</v>
      </c>
      <c r="E10" s="1">
        <v>4123206</v>
      </c>
      <c r="G10" s="2" t="s">
        <v>20</v>
      </c>
      <c r="H10" s="1">
        <v>79085812.206389993</v>
      </c>
      <c r="J10" s="2" t="s">
        <v>20</v>
      </c>
      <c r="K10" s="1">
        <v>68995864</v>
      </c>
      <c r="L10" s="11">
        <v>65486779</v>
      </c>
      <c r="M10" s="11">
        <v>35735385</v>
      </c>
      <c r="N10" s="3">
        <f>(Table356891113[[#This Row],[2020]]-Table356891113[[#This Row],[2019]])/Table356891113[[#This Row],[2020]]</f>
        <v>5.0859352960635436E-2</v>
      </c>
      <c r="O10" s="3">
        <f>(Table356891113[[#This Row],[2020]]-Table356891113[[#This Row],[2010]])/Table356891113[[#This Row],[2020]]</f>
        <v>0.4820648234798538</v>
      </c>
    </row>
    <row r="11" spans="1:15" x14ac:dyDescent="0.35">
      <c r="A11" s="2" t="s">
        <v>21</v>
      </c>
      <c r="B11" s="1">
        <v>13502</v>
      </c>
      <c r="D11" s="2" t="s">
        <v>21</v>
      </c>
      <c r="E11" s="1">
        <v>7463096</v>
      </c>
      <c r="G11" s="2" t="s">
        <v>21</v>
      </c>
      <c r="H11" s="1">
        <v>212015708.49765</v>
      </c>
      <c r="J11" s="2" t="s">
        <v>21</v>
      </c>
      <c r="K11" s="1">
        <v>182308367</v>
      </c>
      <c r="L11" s="11">
        <v>124463257</v>
      </c>
      <c r="M11" s="11">
        <v>8238961</v>
      </c>
      <c r="N11" s="3">
        <f>(Table356891113[[#This Row],[2020]]-Table356891113[[#This Row],[2019]])/Table356891113[[#This Row],[2020]]</f>
        <v>0.31729267807000872</v>
      </c>
      <c r="O11" s="3">
        <f>(Table356891113[[#This Row],[2020]]-Table356891113[[#This Row],[2010]])/Table356891113[[#This Row],[2020]]</f>
        <v>0.95480755417001784</v>
      </c>
    </row>
    <row r="12" spans="1:15" x14ac:dyDescent="0.35">
      <c r="A12" s="2" t="s">
        <v>22</v>
      </c>
      <c r="B12" s="1">
        <v>6171</v>
      </c>
      <c r="D12" s="2" t="s">
        <v>22</v>
      </c>
      <c r="E12" s="1">
        <v>4435082</v>
      </c>
      <c r="G12" s="2" t="s">
        <v>22</v>
      </c>
      <c r="H12" s="1">
        <v>108550474.29133995</v>
      </c>
      <c r="J12" s="2" t="s">
        <v>22</v>
      </c>
      <c r="K12" s="1">
        <v>150269709</v>
      </c>
      <c r="L12" s="11">
        <v>122146793</v>
      </c>
      <c r="M12" s="11">
        <v>47705845</v>
      </c>
      <c r="N12" s="3">
        <f>(Table356891113[[#This Row],[2020]]-Table356891113[[#This Row],[2019]])/Table356891113[[#This Row],[2020]]</f>
        <v>0.18714960045607062</v>
      </c>
      <c r="O12" s="3">
        <f>(Table356891113[[#This Row],[2020]]-Table356891113[[#This Row],[2010]])/Table356891113[[#This Row],[2020]]</f>
        <v>0.68253186009696742</v>
      </c>
    </row>
    <row r="13" spans="1:15" x14ac:dyDescent="0.35">
      <c r="A13" t="s">
        <v>1</v>
      </c>
      <c r="B13" s="1">
        <f>SUBTOTAL(109,B10:B12)</f>
        <v>28893</v>
      </c>
      <c r="D13" t="s">
        <v>1</v>
      </c>
      <c r="E13" s="9">
        <f>SUBTOTAL(109,E10:E12)</f>
        <v>16021384</v>
      </c>
      <c r="G13" t="s">
        <v>1</v>
      </c>
      <c r="H13" s="9">
        <f>SUM(H10:H12)</f>
        <v>399651994.99537992</v>
      </c>
      <c r="J13" t="s">
        <v>1</v>
      </c>
      <c r="K13" s="1">
        <f>SUBTOTAL(109,K10:K12)</f>
        <v>401573940</v>
      </c>
      <c r="L13" s="1">
        <f t="shared" ref="L13:M13" si="1">SUBTOTAL(109,L10:L12)</f>
        <v>312096829</v>
      </c>
      <c r="M13" s="1">
        <f t="shared" si="1"/>
        <v>91680191</v>
      </c>
      <c r="N13" s="3">
        <f>(Table356891113[[#This Row],[2020]]-Table356891113[[#This Row],[2019]])/Table356891113[[#This Row],[2020]]</f>
        <v>0.22281602984496454</v>
      </c>
      <c r="O13" s="3">
        <f>(Table356891113[[#This Row],[2020]]-Table356891113[[#This Row],[2010]])/Table356891113[[#This Row],[2020]]</f>
        <v>0.77169785718664907</v>
      </c>
    </row>
    <row r="14" spans="1:15" x14ac:dyDescent="0.35">
      <c r="A14" t="s">
        <v>3</v>
      </c>
      <c r="B14" s="6">
        <v>13983319</v>
      </c>
      <c r="D14" t="s">
        <v>3</v>
      </c>
      <c r="E14" s="9">
        <v>1734321101</v>
      </c>
      <c r="G14" t="s">
        <v>3</v>
      </c>
      <c r="H14" s="9">
        <v>5409401832.292141</v>
      </c>
      <c r="J14" t="s">
        <v>3</v>
      </c>
      <c r="K14" s="13">
        <v>10325203480</v>
      </c>
      <c r="L14" s="15">
        <v>9766290090</v>
      </c>
      <c r="M14" s="15">
        <v>7519766404</v>
      </c>
      <c r="N14" s="3">
        <f>(Table356891113[[#This Row],[2020]]-Table356891113[[#This Row],[2019]])/Table356891113[[#This Row],[2020]]</f>
        <v>5.4130980670997877E-2</v>
      </c>
      <c r="O14" s="3">
        <f>(Table356891113[[#This Row],[2020]]-Table356891113[[#This Row],[2010]])/Table356891113[[#This Row],[2020]]</f>
        <v>0.27170767931442258</v>
      </c>
    </row>
    <row r="15" spans="1:15" x14ac:dyDescent="0.35">
      <c r="A15" t="s">
        <v>4</v>
      </c>
      <c r="B15" s="7">
        <f>B13/B14</f>
        <v>2.0662476483587337E-3</v>
      </c>
      <c r="D15" t="s">
        <v>4</v>
      </c>
      <c r="E15" s="7">
        <f>E13/E14</f>
        <v>9.2378418222335869E-3</v>
      </c>
      <c r="G15" t="s">
        <v>4</v>
      </c>
      <c r="H15" s="7">
        <f>H13/H14</f>
        <v>7.3880995974380081E-2</v>
      </c>
      <c r="J15" t="s">
        <v>4</v>
      </c>
      <c r="K15" s="16">
        <f>K13/K14</f>
        <v>3.8892593330276913E-2</v>
      </c>
      <c r="L15" s="3">
        <f t="shared" ref="L15:M15" si="2">L13/L14</f>
        <v>3.1956538882616785E-2</v>
      </c>
      <c r="M15" s="3">
        <f t="shared" si="2"/>
        <v>1.2191893481057127E-2</v>
      </c>
      <c r="N15" s="12"/>
      <c r="O15" s="12"/>
    </row>
    <row r="16" spans="1:15" s="5" customFormat="1" x14ac:dyDescent="0.35">
      <c r="C16" s="4"/>
    </row>
    <row r="17" spans="1:8" x14ac:dyDescent="0.35">
      <c r="A17" t="s">
        <v>8</v>
      </c>
      <c r="B17" t="s">
        <v>2</v>
      </c>
      <c r="D17" t="s">
        <v>9</v>
      </c>
      <c r="E17" t="s">
        <v>2</v>
      </c>
      <c r="G17" t="s">
        <v>13</v>
      </c>
      <c r="H17" t="s">
        <v>2</v>
      </c>
    </row>
    <row r="18" spans="1:8" x14ac:dyDescent="0.35">
      <c r="A18" s="2" t="s">
        <v>20</v>
      </c>
      <c r="B18" s="1">
        <v>50248</v>
      </c>
      <c r="D18" s="2" t="s">
        <v>20</v>
      </c>
      <c r="E18" s="1">
        <v>948632</v>
      </c>
      <c r="G18" s="2" t="s">
        <v>20</v>
      </c>
      <c r="H18" s="1">
        <v>6526</v>
      </c>
    </row>
    <row r="19" spans="1:8" x14ac:dyDescent="0.35">
      <c r="A19" s="2" t="s">
        <v>21</v>
      </c>
      <c r="B19" s="1">
        <v>45105</v>
      </c>
      <c r="D19" s="2" t="s">
        <v>21</v>
      </c>
      <c r="E19" s="1">
        <v>1648120</v>
      </c>
      <c r="G19" s="2" t="s">
        <v>21</v>
      </c>
      <c r="H19" s="1">
        <v>13225</v>
      </c>
    </row>
    <row r="20" spans="1:8" x14ac:dyDescent="0.35">
      <c r="A20" s="2" t="s">
        <v>22</v>
      </c>
      <c r="B20" s="1">
        <v>48109</v>
      </c>
      <c r="D20" s="2" t="s">
        <v>22</v>
      </c>
      <c r="E20" s="1">
        <v>581974</v>
      </c>
      <c r="G20" s="2" t="s">
        <v>22</v>
      </c>
      <c r="H20" s="1">
        <v>4848</v>
      </c>
    </row>
    <row r="21" spans="1:8" x14ac:dyDescent="0.35">
      <c r="A21" t="s">
        <v>12</v>
      </c>
      <c r="B21" s="9">
        <f>AVERAGE(B18:B20)</f>
        <v>47820.666666666664</v>
      </c>
      <c r="D21" t="s">
        <v>1</v>
      </c>
      <c r="E21" s="9">
        <f>SUM(E18:E20)</f>
        <v>3178726</v>
      </c>
      <c r="G21" t="s">
        <v>1</v>
      </c>
      <c r="H21" s="1">
        <f>SUM(H18:H20)</f>
        <v>24599</v>
      </c>
    </row>
    <row r="22" spans="1:8" x14ac:dyDescent="0.35">
      <c r="A22" t="s">
        <v>3</v>
      </c>
      <c r="B22" s="9">
        <v>55129</v>
      </c>
      <c r="D22" t="s">
        <v>3</v>
      </c>
      <c r="E22" s="9">
        <v>1618635133</v>
      </c>
      <c r="G22" t="s">
        <v>3</v>
      </c>
      <c r="H22">
        <v>11487821</v>
      </c>
    </row>
    <row r="23" spans="1:8" x14ac:dyDescent="0.35">
      <c r="A23" t="s">
        <v>4</v>
      </c>
      <c r="B23" s="3">
        <f>B21/B22</f>
        <v>0.86743214400164459</v>
      </c>
      <c r="D23" t="s">
        <v>4</v>
      </c>
      <c r="E23" s="7">
        <f>E21/E22</f>
        <v>1.9638310915125801E-3</v>
      </c>
      <c r="G23" t="s">
        <v>4</v>
      </c>
      <c r="H23" s="7">
        <f>H21/H22</f>
        <v>2.1413112199432775E-3</v>
      </c>
    </row>
    <row r="24" spans="1:8" s="5" customFormat="1" x14ac:dyDescent="0.35">
      <c r="C24" s="4"/>
    </row>
  </sheetData>
  <phoneticPr fontId="4" type="noConversion"/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1789-01AD-4F04-A078-E066C6EFA7DC}">
  <dimension ref="A1:O24"/>
  <sheetViews>
    <sheetView tabSelected="1" topLeftCell="D1" zoomScaleNormal="100" workbookViewId="0">
      <selection activeCell="O2" sqref="O2"/>
    </sheetView>
  </sheetViews>
  <sheetFormatPr defaultRowHeight="14.5" x14ac:dyDescent="0.35"/>
  <cols>
    <col min="1" max="1" width="14.90625" customWidth="1"/>
    <col min="2" max="2" width="19.81640625" customWidth="1"/>
    <col min="3" max="3" width="8.7265625" style="4"/>
    <col min="4" max="4" width="17.81640625" customWidth="1"/>
    <col min="5" max="5" width="15.26953125" customWidth="1"/>
    <col min="6" max="6" width="8.7265625" style="5"/>
    <col min="7" max="7" width="17.1796875" customWidth="1"/>
    <col min="8" max="8" width="17.08984375" customWidth="1"/>
    <col min="9" max="9" width="8.7265625" style="5"/>
    <col min="10" max="10" width="15.36328125" customWidth="1"/>
    <col min="11" max="11" width="16.1796875" customWidth="1"/>
    <col min="12" max="12" width="15.36328125" customWidth="1"/>
    <col min="13" max="13" width="15" customWidth="1"/>
    <col min="14" max="14" width="14.90625" bestFit="1" customWidth="1"/>
    <col min="15" max="15" width="14.90625" customWidth="1"/>
  </cols>
  <sheetData>
    <row r="1" spans="1:15" x14ac:dyDescent="0.35">
      <c r="A1" s="2" t="s">
        <v>0</v>
      </c>
      <c r="B1" s="2" t="s">
        <v>2</v>
      </c>
      <c r="D1" t="s">
        <v>5</v>
      </c>
      <c r="E1" t="s">
        <v>2</v>
      </c>
      <c r="G1" t="s">
        <v>10</v>
      </c>
      <c r="H1" t="s">
        <v>2</v>
      </c>
      <c r="J1" t="s">
        <v>14</v>
      </c>
      <c r="K1" t="s">
        <v>2</v>
      </c>
      <c r="L1" t="s">
        <v>15</v>
      </c>
      <c r="M1" t="s">
        <v>16</v>
      </c>
      <c r="N1" t="s">
        <v>17</v>
      </c>
      <c r="O1" t="s">
        <v>18</v>
      </c>
    </row>
    <row r="2" spans="1:15" ht="15.5" x14ac:dyDescent="0.35">
      <c r="A2" s="2" t="s">
        <v>23</v>
      </c>
      <c r="B2" s="25">
        <v>14748</v>
      </c>
      <c r="D2" s="2" t="s">
        <v>23</v>
      </c>
      <c r="E2" s="23">
        <v>35.200000000000003</v>
      </c>
      <c r="G2" s="2" t="s">
        <v>23</v>
      </c>
      <c r="H2" s="27">
        <v>3612132.375</v>
      </c>
      <c r="J2" s="2" t="s">
        <v>23</v>
      </c>
      <c r="K2" s="20">
        <v>183978564</v>
      </c>
      <c r="L2" s="19">
        <v>179592175</v>
      </c>
      <c r="M2" s="19">
        <v>1614407</v>
      </c>
      <c r="N2" s="3">
        <f>(Table356891122[[#This Row],[2020]]-Table356891122[[#This Row],[2019]])/Table356891122[[#This Row],[2020]]</f>
        <v>2.3841848227492416E-2</v>
      </c>
      <c r="O2" s="29">
        <f>(Table356891122[[#This Row],[2020]]-Table356891122[[#This Row],[2010]])/Table356891122[[#This Row],[2020]]</f>
        <v>0.99122502662864576</v>
      </c>
    </row>
    <row r="3" spans="1:15" x14ac:dyDescent="0.35">
      <c r="A3" s="2" t="s">
        <v>1</v>
      </c>
      <c r="B3" s="1">
        <f>SUM(B1:B2)</f>
        <v>14748</v>
      </c>
      <c r="D3" t="s">
        <v>12</v>
      </c>
      <c r="E3">
        <f>AVERAGE(E2:E2)</f>
        <v>35.200000000000003</v>
      </c>
      <c r="G3" t="s">
        <v>1</v>
      </c>
      <c r="H3" s="8">
        <f>SUM(H2:H2)</f>
        <v>3612132.375</v>
      </c>
      <c r="J3" t="s">
        <v>1</v>
      </c>
      <c r="K3" s="1">
        <f>SUBTOTAL(109,K2:K2)</f>
        <v>183978564</v>
      </c>
      <c r="L3" s="1">
        <f>SUBTOTAL(109,L2:L2)</f>
        <v>179592175</v>
      </c>
      <c r="M3" s="1">
        <f>SUBTOTAL(109,M2:M2)</f>
        <v>1614407</v>
      </c>
      <c r="N3" s="3">
        <f>(Table356891122[[#This Row],[2020]]-Table356891122[[#This Row],[2019]])/Table356891122[[#This Row],[2020]]</f>
        <v>2.3841848227492416E-2</v>
      </c>
      <c r="O3" s="3">
        <f>(Table356891122[[#This Row],[2020]]-Table356891122[[#This Row],[2010]])/Table356891122[[#This Row],[2020]]</f>
        <v>0.99122502662864576</v>
      </c>
    </row>
    <row r="4" spans="1:15" x14ac:dyDescent="0.35">
      <c r="A4" s="2" t="s">
        <v>3</v>
      </c>
      <c r="B4" s="1">
        <v>29360759</v>
      </c>
      <c r="D4" t="s">
        <v>3</v>
      </c>
      <c r="E4">
        <v>34.4</v>
      </c>
      <c r="G4" t="s">
        <v>3</v>
      </c>
      <c r="H4" s="8">
        <v>25100101441.8125</v>
      </c>
      <c r="J4" t="s">
        <v>3</v>
      </c>
      <c r="K4" s="13">
        <v>1737220945</v>
      </c>
      <c r="L4" s="14">
        <v>1682893257</v>
      </c>
      <c r="M4" s="14">
        <v>426755993</v>
      </c>
      <c r="N4" s="3">
        <f>(Table356891122[[#This Row],[2020]]-Table356891122[[#This Row],[2019]])/Table356891122[[#This Row],[2020]]</f>
        <v>3.1272756730434191E-2</v>
      </c>
      <c r="O4" s="3">
        <f>(Table356891122[[#This Row],[2020]]-Table356891122[[#This Row],[2010]])/Table356891122[[#This Row],[2020]]</f>
        <v>0.75434558613383518</v>
      </c>
    </row>
    <row r="5" spans="1:15" x14ac:dyDescent="0.35">
      <c r="A5" s="2" t="s">
        <v>4</v>
      </c>
      <c r="B5" s="7">
        <f>B3/B4</f>
        <v>5.0230309100660509E-4</v>
      </c>
      <c r="D5" t="s">
        <v>4</v>
      </c>
      <c r="E5" s="3">
        <f>E3/E4</f>
        <v>1.0232558139534884</v>
      </c>
      <c r="G5" t="s">
        <v>4</v>
      </c>
      <c r="H5" s="7">
        <f>H3/H4</f>
        <v>1.4390907476504464E-4</v>
      </c>
      <c r="J5" t="s">
        <v>4</v>
      </c>
      <c r="K5" s="7">
        <f>K3/K4</f>
        <v>0.10590395224598216</v>
      </c>
      <c r="L5" s="3">
        <f t="shared" ref="L5:M5" si="0">L3/L4</f>
        <v>0.1067163197980536</v>
      </c>
      <c r="M5" s="3">
        <f t="shared" si="0"/>
        <v>3.782974408047739E-3</v>
      </c>
      <c r="N5" s="12"/>
      <c r="O5" s="12"/>
    </row>
    <row r="6" spans="1:15" x14ac:dyDescent="0.35">
      <c r="A6" s="5"/>
      <c r="B6" s="5"/>
      <c r="D6" s="5"/>
      <c r="E6" s="5"/>
      <c r="G6" s="5"/>
      <c r="H6" s="5"/>
      <c r="J6" s="5"/>
      <c r="K6" s="5"/>
      <c r="L6" s="5"/>
      <c r="M6" s="5"/>
      <c r="N6" s="5"/>
      <c r="O6" s="5"/>
    </row>
    <row r="7" spans="1:15" x14ac:dyDescent="0.35">
      <c r="A7" t="s">
        <v>6</v>
      </c>
      <c r="B7" t="s">
        <v>2</v>
      </c>
      <c r="D7" t="s">
        <v>7</v>
      </c>
      <c r="E7" t="s">
        <v>2</v>
      </c>
      <c r="G7" t="s">
        <v>11</v>
      </c>
      <c r="H7" t="s">
        <v>2</v>
      </c>
      <c r="J7" t="s">
        <v>19</v>
      </c>
      <c r="K7" t="s">
        <v>2</v>
      </c>
      <c r="L7" t="s">
        <v>15</v>
      </c>
      <c r="M7" t="s">
        <v>16</v>
      </c>
      <c r="N7" t="s">
        <v>17</v>
      </c>
      <c r="O7" t="s">
        <v>18</v>
      </c>
    </row>
    <row r="8" spans="1:15" s="5" customFormat="1" ht="15.5" x14ac:dyDescent="0.35">
      <c r="A8" s="2" t="s">
        <v>23</v>
      </c>
      <c r="B8" s="24">
        <v>8858</v>
      </c>
      <c r="C8" s="4"/>
      <c r="D8" s="2" t="s">
        <v>23</v>
      </c>
      <c r="E8" s="25">
        <v>12880078</v>
      </c>
      <c r="G8" s="2" t="s">
        <v>23</v>
      </c>
      <c r="H8" s="21">
        <v>459273589.38235062</v>
      </c>
      <c r="J8" s="2" t="s">
        <v>23</v>
      </c>
      <c r="K8" s="18">
        <v>1127818522</v>
      </c>
      <c r="L8" s="19">
        <v>1010685565</v>
      </c>
      <c r="M8" s="19">
        <v>32091982</v>
      </c>
      <c r="N8" s="3">
        <f>(Table35689111323[[#This Row],[2020]]-Table35689111323[[#This Row],[2019]])/Table35689111323[[#This Row],[2020]]</f>
        <v>0.10385798310200123</v>
      </c>
      <c r="O8" s="3">
        <f>(Table35689111323[[#This Row],[2020]]-Table35689111323[[#This Row],[2010]])/Table35689111323[[#This Row],[2020]]</f>
        <v>0.97154508338532142</v>
      </c>
    </row>
    <row r="9" spans="1:15" x14ac:dyDescent="0.35">
      <c r="A9" t="s">
        <v>1</v>
      </c>
      <c r="B9" s="1">
        <f>SUBTOTAL(109,B8:B8)</f>
        <v>8858</v>
      </c>
      <c r="D9" t="s">
        <v>1</v>
      </c>
      <c r="E9" s="9">
        <f>SUBTOTAL(109,E8:E8)</f>
        <v>12880078</v>
      </c>
      <c r="G9" t="s">
        <v>1</v>
      </c>
      <c r="H9" s="9">
        <f>SUM(H8:H8)</f>
        <v>459273589.38235062</v>
      </c>
      <c r="J9" t="s">
        <v>1</v>
      </c>
      <c r="K9" s="1">
        <f>SUBTOTAL(109,K8:K8)</f>
        <v>1127818522</v>
      </c>
      <c r="L9" s="1">
        <f>SUBTOTAL(109,L8:L8)</f>
        <v>1010685565</v>
      </c>
      <c r="M9" s="1">
        <f>SUBTOTAL(109,M8:M8)</f>
        <v>32091982</v>
      </c>
      <c r="N9" s="3">
        <f>(Table35689111323[[#This Row],[2020]]-Table35689111323[[#This Row],[2019]])/Table35689111323[[#This Row],[2020]]</f>
        <v>0.10385798310200123</v>
      </c>
      <c r="O9" s="3">
        <f>(Table35689111323[[#This Row],[2020]]-Table35689111323[[#This Row],[2010]])/Table35689111323[[#This Row],[2020]]</f>
        <v>0.97154508338532142</v>
      </c>
    </row>
    <row r="10" spans="1:15" x14ac:dyDescent="0.35">
      <c r="A10" t="s">
        <v>3</v>
      </c>
      <c r="B10" s="6">
        <v>13983319</v>
      </c>
      <c r="D10" t="s">
        <v>3</v>
      </c>
      <c r="E10" s="9">
        <v>1734321101</v>
      </c>
      <c r="G10" t="s">
        <v>3</v>
      </c>
      <c r="H10" s="9">
        <v>5409401832.292141</v>
      </c>
      <c r="J10" t="s">
        <v>3</v>
      </c>
      <c r="K10" s="13">
        <v>10325203480</v>
      </c>
      <c r="L10" s="15">
        <v>9766290090</v>
      </c>
      <c r="M10" s="15">
        <v>7519766404</v>
      </c>
      <c r="N10" s="3">
        <f>(Table35689111323[[#This Row],[2020]]-Table35689111323[[#This Row],[2019]])/Table35689111323[[#This Row],[2020]]</f>
        <v>5.4130980670997877E-2</v>
      </c>
      <c r="O10" s="3">
        <f>(Table35689111323[[#This Row],[2020]]-Table35689111323[[#This Row],[2010]])/Table35689111323[[#This Row],[2020]]</f>
        <v>0.27170767931442258</v>
      </c>
    </row>
    <row r="11" spans="1:15" x14ac:dyDescent="0.35">
      <c r="A11" t="s">
        <v>4</v>
      </c>
      <c r="B11" s="7">
        <f>B9/B10</f>
        <v>6.3346906410416588E-4</v>
      </c>
      <c r="D11" t="s">
        <v>4</v>
      </c>
      <c r="E11" s="7">
        <f>E9/E10</f>
        <v>7.4265820744344388E-3</v>
      </c>
      <c r="G11" t="s">
        <v>4</v>
      </c>
      <c r="H11" s="7">
        <f>H9/H10</f>
        <v>8.4902842055595881E-2</v>
      </c>
      <c r="J11" t="s">
        <v>4</v>
      </c>
      <c r="K11" s="16">
        <f>K9/K10</f>
        <v>0.10922966546708676</v>
      </c>
      <c r="L11" s="3">
        <f t="shared" ref="L11:M11" si="1">L9/L10</f>
        <v>0.10348715384103443</v>
      </c>
      <c r="M11" s="3">
        <f t="shared" si="1"/>
        <v>4.2676833661919695E-3</v>
      </c>
      <c r="N11" s="12"/>
      <c r="O11" s="12"/>
    </row>
    <row r="12" spans="1:15" x14ac:dyDescent="0.35">
      <c r="A12" s="5"/>
      <c r="B12" s="5"/>
      <c r="D12" s="5"/>
      <c r="E12" s="5"/>
      <c r="G12" s="5"/>
      <c r="H12" s="5"/>
      <c r="J12" s="5"/>
      <c r="K12" s="5"/>
      <c r="L12" s="5"/>
      <c r="M12" s="5"/>
      <c r="N12" s="5"/>
      <c r="O12" s="5"/>
    </row>
    <row r="13" spans="1:15" x14ac:dyDescent="0.35">
      <c r="A13" t="s">
        <v>8</v>
      </c>
      <c r="B13" t="s">
        <v>2</v>
      </c>
      <c r="D13" t="s">
        <v>9</v>
      </c>
      <c r="E13" t="s">
        <v>2</v>
      </c>
      <c r="G13" t="s">
        <v>13</v>
      </c>
      <c r="H13" t="s">
        <v>2</v>
      </c>
    </row>
    <row r="14" spans="1:15" ht="15.5" x14ac:dyDescent="0.35">
      <c r="A14" s="2" t="s">
        <v>23</v>
      </c>
      <c r="B14" s="28">
        <v>44232</v>
      </c>
      <c r="D14" s="2" t="s">
        <v>23</v>
      </c>
      <c r="E14" s="26">
        <v>705454</v>
      </c>
      <c r="G14" s="2" t="s">
        <v>23</v>
      </c>
      <c r="H14" s="22">
        <v>4727</v>
      </c>
    </row>
    <row r="15" spans="1:15" x14ac:dyDescent="0.35">
      <c r="A15" t="s">
        <v>12</v>
      </c>
      <c r="B15" s="9">
        <f>AVERAGE(B14:B14)</f>
        <v>44232</v>
      </c>
      <c r="D15" t="s">
        <v>1</v>
      </c>
      <c r="E15" s="9">
        <f>SUM(E14:E14)</f>
        <v>705454</v>
      </c>
      <c r="G15" t="s">
        <v>1</v>
      </c>
      <c r="H15" s="1">
        <f>SUM(H14:H14)</f>
        <v>4727</v>
      </c>
    </row>
    <row r="16" spans="1:15" s="5" customFormat="1" x14ac:dyDescent="0.35">
      <c r="A16" t="s">
        <v>3</v>
      </c>
      <c r="B16" s="9">
        <v>55129</v>
      </c>
      <c r="C16" s="4"/>
      <c r="D16" t="s">
        <v>3</v>
      </c>
      <c r="E16" s="9">
        <v>1618635133</v>
      </c>
      <c r="G16" t="s">
        <v>3</v>
      </c>
      <c r="H16">
        <v>11487821</v>
      </c>
      <c r="J16"/>
      <c r="K16"/>
      <c r="L16"/>
      <c r="M16"/>
      <c r="N16"/>
      <c r="O16"/>
    </row>
    <row r="17" spans="1:15" x14ac:dyDescent="0.35">
      <c r="A17" t="s">
        <v>4</v>
      </c>
      <c r="B17" s="16">
        <f>B15/B16</f>
        <v>0.80233633840628349</v>
      </c>
      <c r="D17" t="s">
        <v>4</v>
      </c>
      <c r="E17" s="7">
        <f>E15/E16</f>
        <v>4.3583262565943576E-4</v>
      </c>
      <c r="G17" t="s">
        <v>4</v>
      </c>
      <c r="H17" s="7">
        <f>H15/H16</f>
        <v>4.1147925267985981E-4</v>
      </c>
    </row>
    <row r="18" spans="1:15" x14ac:dyDescent="0.35">
      <c r="A18" s="5"/>
      <c r="B18" s="5"/>
      <c r="D18" s="5"/>
      <c r="E18" s="5"/>
      <c r="G18" s="5"/>
      <c r="H18" s="5"/>
    </row>
    <row r="20" spans="1:15" x14ac:dyDescent="0.35">
      <c r="J20" s="5"/>
      <c r="K20" s="5"/>
      <c r="L20" s="5"/>
      <c r="M20" s="5"/>
      <c r="N20" s="5"/>
      <c r="O20" s="5"/>
    </row>
    <row r="24" spans="1:15" s="5" customFormat="1" x14ac:dyDescent="0.35">
      <c r="A24"/>
      <c r="B24"/>
      <c r="C24" s="4"/>
      <c r="D24"/>
      <c r="E24"/>
      <c r="G24"/>
      <c r="H24"/>
      <c r="J24"/>
      <c r="K24"/>
      <c r="L24"/>
      <c r="M24"/>
      <c r="N24"/>
      <c r="O24"/>
    </row>
  </sheetData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AHW</vt:lpstr>
      <vt:lpstr>Reeves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lohani</dc:creator>
  <cp:lastModifiedBy>aswin lohani</cp:lastModifiedBy>
  <dcterms:created xsi:type="dcterms:W3CDTF">2015-06-05T18:17:20Z</dcterms:created>
  <dcterms:modified xsi:type="dcterms:W3CDTF">2022-10-16T05:05:00Z</dcterms:modified>
</cp:coreProperties>
</file>