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Rey Christian\Desktop\Extra Files\CS 132\CS-132-PH-Twitter-Mis-Disinformation-Analysis\tweets\datasets\"/>
    </mc:Choice>
  </mc:AlternateContent>
  <xr:revisionPtr revIDLastSave="0" documentId="13_ncr:1_{44072761-76D4-49C9-AEC2-8CF19E868262}" xr6:coauthVersionLast="47" xr6:coauthVersionMax="47" xr10:uidLastSave="{00000000-0000-0000-0000-000000000000}"/>
  <bookViews>
    <workbookView xWindow="-120" yWindow="-120" windowWidth="29040" windowHeight="15840" xr2:uid="{00000000-000D-0000-FFFF-FFFF00000000}"/>
  </bookViews>
  <sheets>
    <sheet name="Data" sheetId="1" r:id="rId1"/>
  </sheets>
  <definedNames>
    <definedName name="Z_44E4F6F3_1A25_4C7D_9E25_26FA4DD30539_.wvu.FilterData" localSheetId="0" hidden="1">Data!$W$53:$Y$63</definedName>
    <definedName name="Z_A209BDB8_E90C_4001_9486_DECBE6D8B3D4_.wvu.FilterData" localSheetId="0" hidden="1">Data!$W$1:$W$117</definedName>
  </definedNames>
  <calcPr calcId="191029"/>
  <customWorkbookViews>
    <customWorkbookView name="Filter 1" guid="{44E4F6F3-1A25-4C7D-9E25-26FA4DD30539}" maximized="1" windowWidth="0" windowHeight="0" activeSheetId="0"/>
    <customWorkbookView name="Filter 2" guid="{A209BDB8-E90C-4001-9486-DECBE6D8B3D4}"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75" i="1" l="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A115" i="1"/>
  <c r="R114" i="1"/>
  <c r="A114" i="1"/>
  <c r="R113" i="1"/>
  <c r="A113" i="1"/>
  <c r="R112" i="1"/>
  <c r="A112" i="1"/>
  <c r="R111" i="1"/>
  <c r="A111" i="1"/>
  <c r="R110" i="1"/>
  <c r="A110" i="1"/>
  <c r="R109" i="1"/>
  <c r="A109" i="1"/>
  <c r="R108" i="1"/>
  <c r="A108" i="1"/>
  <c r="R107" i="1"/>
  <c r="A107" i="1"/>
  <c r="R106" i="1"/>
  <c r="A106" i="1"/>
  <c r="R105" i="1"/>
  <c r="A105" i="1"/>
  <c r="R104" i="1"/>
  <c r="A104" i="1"/>
  <c r="R103" i="1"/>
  <c r="A103" i="1"/>
  <c r="R102" i="1"/>
  <c r="A102" i="1"/>
  <c r="R101" i="1"/>
  <c r="A101" i="1"/>
  <c r="R100" i="1"/>
  <c r="A100" i="1"/>
  <c r="R99" i="1"/>
  <c r="A99" i="1"/>
  <c r="R98" i="1"/>
  <c r="A98" i="1"/>
  <c r="R97" i="1"/>
  <c r="A97" i="1"/>
  <c r="R96" i="1"/>
  <c r="A96" i="1"/>
  <c r="R95" i="1"/>
  <c r="A95" i="1"/>
  <c r="R94" i="1"/>
  <c r="A94" i="1"/>
  <c r="R93" i="1"/>
  <c r="A93" i="1"/>
  <c r="R92" i="1"/>
  <c r="A92" i="1"/>
  <c r="R91" i="1"/>
  <c r="A91" i="1"/>
  <c r="R90" i="1"/>
  <c r="A90" i="1"/>
  <c r="R89" i="1"/>
  <c r="A89" i="1"/>
  <c r="R88" i="1"/>
  <c r="A88" i="1"/>
  <c r="R87" i="1"/>
  <c r="A87" i="1"/>
  <c r="R86" i="1"/>
  <c r="A86" i="1"/>
  <c r="R85" i="1"/>
  <c r="A85" i="1"/>
  <c r="R84" i="1"/>
  <c r="A84" i="1"/>
  <c r="R83" i="1"/>
  <c r="A83" i="1"/>
  <c r="R82" i="1"/>
  <c r="A82" i="1"/>
  <c r="R81" i="1"/>
  <c r="A81" i="1"/>
  <c r="R80" i="1"/>
  <c r="A80" i="1"/>
  <c r="R79" i="1"/>
  <c r="A79" i="1"/>
  <c r="R78" i="1"/>
  <c r="A78" i="1"/>
  <c r="R77" i="1"/>
  <c r="A77" i="1"/>
  <c r="R76" i="1"/>
  <c r="A76" i="1"/>
  <c r="R75" i="1"/>
  <c r="A75" i="1"/>
  <c r="R74" i="1"/>
  <c r="A74" i="1"/>
  <c r="R73" i="1"/>
  <c r="A73" i="1"/>
  <c r="R72" i="1"/>
  <c r="A72" i="1"/>
  <c r="R71" i="1"/>
  <c r="A71" i="1"/>
  <c r="R70" i="1"/>
  <c r="A70" i="1"/>
  <c r="R69" i="1"/>
  <c r="A69" i="1"/>
  <c r="R68" i="1"/>
  <c r="A68" i="1"/>
  <c r="R67" i="1"/>
  <c r="A67" i="1"/>
  <c r="R66" i="1"/>
  <c r="A66" i="1"/>
  <c r="R65" i="1"/>
  <c r="A65" i="1"/>
  <c r="R64" i="1"/>
  <c r="A64" i="1"/>
  <c r="R63" i="1"/>
  <c r="A63" i="1"/>
  <c r="R62" i="1"/>
  <c r="A62" i="1"/>
  <c r="R61" i="1"/>
  <c r="A61" i="1"/>
  <c r="R60" i="1"/>
  <c r="A60" i="1"/>
  <c r="R59" i="1"/>
  <c r="A59" i="1"/>
  <c r="R58" i="1"/>
  <c r="A58" i="1"/>
  <c r="R57" i="1"/>
  <c r="A57" i="1"/>
  <c r="R56" i="1"/>
  <c r="A56" i="1"/>
  <c r="R55" i="1"/>
  <c r="A55" i="1"/>
  <c r="R54" i="1"/>
  <c r="A54" i="1"/>
  <c r="R53" i="1"/>
  <c r="A53" i="1"/>
  <c r="R52" i="1"/>
  <c r="A52" i="1"/>
  <c r="R51" i="1"/>
  <c r="A51" i="1"/>
  <c r="R50" i="1"/>
  <c r="A50" i="1"/>
  <c r="R49" i="1"/>
  <c r="A49" i="1"/>
  <c r="R48" i="1"/>
  <c r="A48" i="1"/>
  <c r="R47" i="1"/>
  <c r="A47" i="1"/>
  <c r="R46" i="1"/>
  <c r="A46" i="1"/>
  <c r="R45" i="1"/>
  <c r="A45" i="1"/>
  <c r="R44" i="1"/>
  <c r="A44" i="1"/>
  <c r="R43" i="1"/>
  <c r="A43" i="1"/>
  <c r="R42" i="1"/>
  <c r="A42" i="1"/>
  <c r="R41" i="1"/>
  <c r="A41" i="1"/>
  <c r="R40" i="1"/>
  <c r="A40" i="1"/>
  <c r="R39" i="1"/>
  <c r="A39" i="1"/>
  <c r="R38" i="1"/>
  <c r="A38" i="1"/>
  <c r="R37" i="1"/>
  <c r="A37" i="1"/>
  <c r="R36" i="1"/>
  <c r="A36" i="1"/>
  <c r="R35" i="1"/>
  <c r="A35" i="1"/>
  <c r="R34" i="1"/>
  <c r="A34" i="1"/>
  <c r="R33" i="1"/>
  <c r="A33" i="1"/>
  <c r="R32" i="1"/>
  <c r="A32" i="1"/>
  <c r="R31" i="1"/>
  <c r="A31" i="1"/>
  <c r="R30" i="1"/>
  <c r="A30" i="1"/>
  <c r="R29" i="1"/>
  <c r="A29" i="1"/>
  <c r="R28" i="1"/>
  <c r="A28" i="1"/>
  <c r="R27" i="1"/>
  <c r="A27" i="1"/>
  <c r="R26" i="1"/>
  <c r="A26" i="1"/>
  <c r="R25" i="1"/>
  <c r="A25" i="1"/>
  <c r="R24" i="1"/>
  <c r="A24" i="1"/>
  <c r="R23" i="1"/>
  <c r="A23" i="1"/>
  <c r="R22" i="1"/>
  <c r="A22" i="1"/>
  <c r="R21" i="1"/>
  <c r="A21" i="1"/>
  <c r="R20" i="1"/>
  <c r="A20" i="1"/>
  <c r="R19" i="1"/>
  <c r="A19" i="1"/>
  <c r="R18" i="1"/>
  <c r="A18" i="1"/>
  <c r="R17" i="1"/>
  <c r="A17" i="1"/>
  <c r="R16" i="1"/>
  <c r="A16" i="1"/>
  <c r="R15" i="1"/>
  <c r="A15" i="1"/>
  <c r="R14" i="1"/>
  <c r="A14" i="1"/>
  <c r="R13" i="1"/>
  <c r="A13" i="1"/>
  <c r="R12" i="1"/>
  <c r="A12" i="1"/>
  <c r="R11" i="1"/>
  <c r="A11" i="1"/>
  <c r="R10" i="1"/>
  <c r="A10" i="1"/>
  <c r="R9" i="1"/>
  <c r="A9" i="1"/>
  <c r="R8" i="1"/>
  <c r="A8" i="1"/>
  <c r="R7" i="1"/>
  <c r="A7" i="1"/>
  <c r="R6" i="1"/>
  <c r="A6" i="1"/>
  <c r="R5" i="1"/>
  <c r="A5" i="1"/>
  <c r="R4" i="1"/>
  <c r="A4" i="1"/>
  <c r="A3"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000-000001000000}">
      <text>
        <r>
          <rPr>
            <sz val="10"/>
            <color rgb="FF000000"/>
            <rFont val="Arial"/>
            <scheme val="minor"/>
          </rPr>
          <t>Delete 2 rows before submitting
	-Aira Mae Aloveros</t>
        </r>
      </text>
    </comment>
  </commentList>
</comments>
</file>

<file path=xl/sharedStrings.xml><?xml version="1.0" encoding="utf-8"?>
<sst xmlns="http://schemas.openxmlformats.org/spreadsheetml/2006/main" count="1222" uniqueCount="663">
  <si>
    <t>ID</t>
  </si>
  <si>
    <t>Timestamp</t>
  </si>
  <si>
    <t>Tweet URL</t>
  </si>
  <si>
    <t>Group</t>
  </si>
  <si>
    <t>Collector</t>
  </si>
  <si>
    <t>Category</t>
  </si>
  <si>
    <t>Topic</t>
  </si>
  <si>
    <t>Keywords</t>
  </si>
  <si>
    <t>Account handle</t>
  </si>
  <si>
    <t>Account name</t>
  </si>
  <si>
    <t>Account bio</t>
  </si>
  <si>
    <t>Account type</t>
  </si>
  <si>
    <t>Joined</t>
  </si>
  <si>
    <t>Following</t>
  </si>
  <si>
    <t>Followers</t>
  </si>
  <si>
    <t>Location</t>
  </si>
  <si>
    <t>Tweet</t>
  </si>
  <si>
    <t>Tweet Translated</t>
  </si>
  <si>
    <t>Tweet Type</t>
  </si>
  <si>
    <t>Date posted</t>
  </si>
  <si>
    <t>Screenshot</t>
  </si>
  <si>
    <t>Content type</t>
  </si>
  <si>
    <t>Likes</t>
  </si>
  <si>
    <t>Replies</t>
  </si>
  <si>
    <t>Retweets</t>
  </si>
  <si>
    <t>Quote Tweets</t>
  </si>
  <si>
    <t>Views</t>
  </si>
  <si>
    <t>Rating</t>
  </si>
  <si>
    <t>Reasoning</t>
  </si>
  <si>
    <t>Remarks</t>
  </si>
  <si>
    <t>Add columns here</t>
  </si>
  <si>
    <t>Reviewer</t>
  </si>
  <si>
    <t>Review</t>
  </si>
  <si>
    <t>CMD+OPT+SHF+:</t>
  </si>
  <si>
    <t>Complete URL; must be clickable</t>
  </si>
  <si>
    <t>XX</t>
  </si>
  <si>
    <t>Last name, First name</t>
  </si>
  <si>
    <t>RBRD
MRCS
REDT
GOVT
AQNO
HLTH
MDIA
ECON
GNDR</t>
  </si>
  <si>
    <t>Proposed topic</t>
  </si>
  <si>
    <t>Keywords used only for searching this tweet</t>
  </si>
  <si>
    <t>@XXXXX</t>
  </si>
  <si>
    <t>Name text</t>
  </si>
  <si>
    <t>Bio text</t>
  </si>
  <si>
    <t>Identified
Anonymous
Media</t>
  </si>
  <si>
    <t>MM/YY</t>
  </si>
  <si>
    <t>Number</t>
  </si>
  <si>
    <t>Place</t>
  </si>
  <si>
    <t>Raw text
{Alt-text}</t>
  </si>
  <si>
    <t>Translated text (optional)</t>
  </si>
  <si>
    <t>Text, Image (including GIF), Video, URL, Reply (quote tweet, comment)</t>
  </si>
  <si>
    <t>DD/MM/YY HH:MM</t>
  </si>
  <si>
    <t>Google Drive Link (optional)</t>
  </si>
  <si>
    <t>Rational
Emotional
Transactional</t>
  </si>
  <si>
    <t>Count</t>
  </si>
  <si>
    <t>Count (optional)</t>
  </si>
  <si>
    <t>(optional)
FAKE
FALSE
MISLEADING
UNPROVEN
INACCURATE
NEED CONTEXT
FLIPFLOP</t>
  </si>
  <si>
    <t>Short explanation of why this is mis/disinformation
[citation URL; not hyperlink]</t>
  </si>
  <si>
    <t>Text (optional)</t>
  </si>
  <si>
    <t>Other data, e.g., SATIRE vs. NON-SATIRE</t>
  </si>
  <si>
    <t>DELETE THIS ROW BEFORE SUBMITTING</t>
  </si>
  <si>
    <t>Leave this blank.
This should be the 2nd to the last column.</t>
  </si>
  <si>
    <t xml:space="preserve">Leave this blank.
This should be the last column.
</t>
  </si>
  <si>
    <t>https://twitter.com/4MahalimaSB19/status/1531806253957099520</t>
  </si>
  <si>
    <t>Regonia, Paul</t>
  </si>
  <si>
    <t>ECON</t>
  </si>
  <si>
    <t>Philippines' gold deposits</t>
  </si>
  <si>
    <t>Ph 2nd richest gold</t>
  </si>
  <si>
    <t>@4MahalimaSB19</t>
  </si>
  <si>
    <t>4MahalimaSB19</t>
  </si>
  <si>
    <t>I'm an SB19 supporter saved by Jesus Christ who is the only way, the truth and the life. Fan account appreciating the boys' exceptional God-given talent.</t>
  </si>
  <si>
    <t>Anonymous</t>
  </si>
  <si>
    <t>Philippines</t>
  </si>
  <si>
    <t>Speaking of gold, the PH has the 2nd largest  gold deposit. Some theorist alludes 2 PH as Solomon's Ophir in the Bible. After thousands of years, we still have one of the largest deposits. Below is a depiction of a 16th century Visayan Noble. 
#FELIP_Bulan 
#FELIP 
@felipsuperior
{Alt-text image: illustration of a tribal man and a woman}</t>
  </si>
  <si>
    <t>Text, Image, URL, Reply</t>
  </si>
  <si>
    <t>https://drive.google.com/file/d/1EHgO0CtAyORFmlGd_rVxGi983b2uurUn/view?usp=share_link</t>
  </si>
  <si>
    <t>Rational</t>
  </si>
  <si>
    <t>Data from 2022 shows that the Philippines has 157.06 metric tons of gold reserves, a far cry from that of the US, which boasts of having 8,133.46 metric tons of gold reserves
[https://www.rappler.com/newsbreak/fact-check/philippines-not-second-richest-country-gold-deposits-worldwide/]</t>
  </si>
  <si>
    <t>Tweet is part of a thread</t>
  </si>
  <si>
    <t>21/02/23 16:18:00</t>
  </si>
  <si>
    <t>https://twitter.com/carlabrews/status/1627018349753565184</t>
  </si>
  <si>
    <t>Aloveros, Aira Mae</t>
  </si>
  <si>
    <t>Red tagging students from UP and PUP</t>
  </si>
  <si>
    <t>UP NPA PUP</t>
  </si>
  <si>
    <t>@carlabrews</t>
  </si>
  <si>
    <t>Carla Brews</t>
  </si>
  <si>
    <t>Only Twitter Account|UPLB|PRO Philippines|Narrative lang walang personalan</t>
  </si>
  <si>
    <t>Republic of the Philippines</t>
  </si>
  <si>
    <t>Will check kila Ka Eric pero most students esp from UP or PUP will end up as Cadre ng CPP-NPA-NDF</t>
  </si>
  <si>
    <t>21/02/23 16:19:00</t>
  </si>
  <si>
    <t>https://twitter.com/amylauderdake/status/1330359548436246529</t>
  </si>
  <si>
    <t>Red tagging students from different universities</t>
  </si>
  <si>
    <t>@amylauderdake</t>
  </si>
  <si>
    <t>amylauderdake</t>
  </si>
  <si>
    <t>Typical NPA UNIVERSITIES   .... Ateneo, UP. PUP . USTI ARE  BECOMING A  BREADING GROUND   FOR CPP NPA NDF</t>
  </si>
  <si>
    <t>21/02/23 16:20:10</t>
  </si>
  <si>
    <t>https://twitter.com/SamukaNimoUy/status/1525757348039389185</t>
  </si>
  <si>
    <t>@SamukaNimoUy</t>
  </si>
  <si>
    <t>-Nessa-</t>
  </si>
  <si>
    <t>Your Engineer ❤️💚🤍</t>
  </si>
  <si>
    <t>UP and PUP are NPA’s recruitment hubs.</t>
  </si>
  <si>
    <t>21/02/23 16:25:35</t>
  </si>
  <si>
    <t>https://twitter.com/Shaider_de/status/1351921960847101954</t>
  </si>
  <si>
    <t>Delos Reyes, Rey</t>
  </si>
  <si>
    <t>@Shaider_de</t>
  </si>
  <si>
    <t>Dai Sawamura</t>
  </si>
  <si>
    <t>Pulis Pangkalawan, Space Sheriff</t>
  </si>
  <si>
    <t>Yokohama City Minami Ward</t>
  </si>
  <si>
    <t>History itself shows that Almost all CPP/NPA Leaders and Members came from UP and PUP in addition to those they have fooled from the Province and Mountains.</t>
  </si>
  <si>
    <t>21/02/23 17:23:35</t>
  </si>
  <si>
    <t>https://twitter.com/n4qpu/status/1351844058935615488</t>
  </si>
  <si>
    <t>Doros, Joshua</t>
  </si>
  <si>
    <t>Red tagging students from universities</t>
  </si>
  <si>
    <t>TERORISTA UP NPA</t>
  </si>
  <si>
    <t>@n4qpu</t>
  </si>
  <si>
    <t>浜崎 夏海 🏅</t>
  </si>
  <si>
    <t>I rant based on my judgment
I also slap onion-skinned milktea wokes
MY TWITTER ACCOUNT, MY RULES!</t>
  </si>
  <si>
    <t>None of your business</t>
  </si>
  <si>
    <t>Tapos ire-recruit nila yung makikita nilang pogi na sundalo at pulis na sumapi sa NPA at magsagawa ng civil disobedience. So entitled brats, mga takam naman sa b*rats 😂😂</t>
  </si>
  <si>
    <t>21/02/23 17:25:35</t>
  </si>
  <si>
    <t>https://twitter.com/JethroGamez/status/1293145325163569152</t>
  </si>
  <si>
    <t>Red tagging students from UP</t>
  </si>
  <si>
    <t>@JethroGamez</t>
  </si>
  <si>
    <t>jethjeth ♥️💚</t>
  </si>
  <si>
    <t>Mahalin natin ang Pilipinas at sama-sama tayong babangon muli. 👊🇵🇭</t>
  </si>
  <si>
    <t>Taguig City, NCR, Philippines</t>
  </si>
  <si>
    <t>Well, I thought I'm gonna be brainwashed by their tactics but thank God, that 10 hours program is one of the worst in my lifetime. A state university being controlled by a terrorist entity called CPP-NPA-NDF.</t>
  </si>
  <si>
    <t>21/02/23 17:26:35</t>
  </si>
  <si>
    <t>https://twitter.com/samsunguser13/status/1552909911394500608</t>
  </si>
  <si>
    <t>@samsunguser13</t>
  </si>
  <si>
    <t>Your Arms🇵🇭/🇩🇪</t>
  </si>
  <si>
    <t>🤓🫠 22❤️💚</t>
  </si>
  <si>
    <t>Zaragoza, Philippines</t>
  </si>
  <si>
    <t>UP terorista what do we expect</t>
  </si>
  <si>
    <t>21/02/23 17:26:50</t>
  </si>
  <si>
    <t>https://twitter.com/brymac9168/status/1351295215403864065</t>
  </si>
  <si>
    <t>Red tagging students from state universities</t>
  </si>
  <si>
    <t>state university terorista</t>
  </si>
  <si>
    <t>@brymac9168</t>
  </si>
  <si>
    <t>Bryan ❤️💚🇵🇭</t>
  </si>
  <si>
    <t>Internet Savvy | Hates summer | loves halloween | Pisces ♓ | music lover</t>
  </si>
  <si>
    <t>Ulol kiko. Tinulungan nyong makapasok ang terorista dyan sa UP. TINUNGAN NYONG MAKAPASOK ANG TERORISTA SA STATE UNIVERSITY. SA SKWELAHAN NA PAG AARI NG GOBYERNO. Tapos pinagtatangol mo pa?! Ganyan ka ka ulol.</t>
  </si>
  <si>
    <t>21/02/23 17:27:12</t>
  </si>
  <si>
    <t>https://twitter.com/e_eisaacs/status/1319503590248108032</t>
  </si>
  <si>
    <t>@e_eisaacs</t>
  </si>
  <si>
    <t>ECS</t>
  </si>
  <si>
    <t>Mayor oo meron tayong pandemya, pero ang kumunistang terorista ay matagal nang epidemya sa lipunan. Paano mo matutulungan ang gobyerno lalo na at maraming state university sa iyong nasasakupan na lantaran ang recruitment sa school,social media at maging sa kalsada?!</t>
  </si>
  <si>
    <t>21/02/23 17:28:35</t>
  </si>
  <si>
    <t>https://twitter.com/juz_zuri/status/1553636881698811904</t>
  </si>
  <si>
    <t>@juz_zuri</t>
  </si>
  <si>
    <t>pearl</t>
  </si>
  <si>
    <t>Life is what you make it.</t>
  </si>
  <si>
    <t>Breeding ground ng terorista ang UP</t>
  </si>
  <si>
    <t>https://twitter.com/juviagreey/status/1328844051450195968</t>
  </si>
  <si>
    <t>(UPD OR PUP OR DLSU OR Ateneo) AND (Komunista OR NPA OR Elitista) until:2023-01-01 since:2019-01-01</t>
  </si>
  <si>
    <t>@juviagreey</t>
  </si>
  <si>
    <t>astelle</t>
  </si>
  <si>
    <t>I used this account for  political purpose and rants . I'm not a troll but a citizen in the Philippines 🇵🇭. For the love of the country</t>
  </si>
  <si>
    <t>Ano naman? Ang daming mga komunistang nirerecruit binabrainwash ayun naging NPA na mga bobong kabataan laking twitter kaya ganyan pag iisip</t>
  </si>
  <si>
    <t>18/11/20 7:34</t>
  </si>
  <si>
    <t>https://twitter.com/ioannesesledieu/status/1146027711489552384</t>
  </si>
  <si>
    <t>@ioannesesledieu</t>
  </si>
  <si>
    <t>G ᴀ ʙ ʙ ʏ 🌴 | 𝐅𝐈𝐋𝐈𝐏𝐈𝐍𝐎 𝐅𝐈𝐑𝐒𝐓</t>
  </si>
  <si>
    <t>Naturalist 🌱 • Ultra-Nationalist • Stoic • Marcos Loyalist •</t>
  </si>
  <si>
    <t>I thought the term "majority" should be replaced by the word "plurality" by now.
Dilawans even suck at consistency.
6,342,939 people who voted for Diokno is not the majority of 18,847,230 Gen Z voters.
Baka dun sa mga survey ng Universities na breeding grounds ng komunista.</t>
  </si>
  <si>
    <t>https://twitter.com/ronylbravo/status/1161113827775143936</t>
  </si>
  <si>
    <t>@ronylbravo</t>
  </si>
  <si>
    <t>Ronyl Bravo</t>
  </si>
  <si>
    <t>Early retirement at 40 is the name of the game. After that I want to spend the rest of my life trying to help people and explore the Philippines.</t>
  </si>
  <si>
    <t>"INYONG PAARALAN"?!!! Pagmamay ari po yan ng gobyerno ng Pilipinas. Di sa inyo yan. Anong ibig nyong sabihin forever kayong nasa college at universities? Headquarters na ba yan ng mga komunista at makakaliwang grupo. Paggraduate nyo layas kayo jan.</t>
  </si>
  <si>
    <t>Retweet</t>
  </si>
  <si>
    <t>13/8/19 11:14</t>
  </si>
  <si>
    <t>https://twitter.com/RomeSantos10/status/1524388680797868032</t>
  </si>
  <si>
    <t>@RomeSantos10</t>
  </si>
  <si>
    <t>Rome Santos</t>
  </si>
  <si>
    <t>Gum Sole Sucker</t>
  </si>
  <si>
    <t>This is goodnews!
First order of the day- SIBAKIN at TANGGALAN NG SCHOLARSHIP ang lahat ng mga tibak at komunista sa UP at mga State Universities.
High time also to audit these deranged professors who are instigators and movers of this crap rallies!
Sayang lang ang tax namin!!!</t>
  </si>
  <si>
    <t>Reply</t>
  </si>
  <si>
    <t>https://twitter.com/normsterific/status/1553579381590609920</t>
  </si>
  <si>
    <t>@normsterific</t>
  </si>
  <si>
    <t>Normsterfic ❤💚❤💚✌️👊</t>
  </si>
  <si>
    <t>I reactivated and active again in twitter for BBM and Sara Uniteam
🍆🍑🆒🔝🇵🇭🇨🇳</t>
  </si>
  <si>
    <t>Kaya wala na sa top 10 university ang UP sa buong Asia dahil rebelde sa gobyerno at bansa eh. Pinapag aral sila ng bayan pero halos lahat komunista at Terorista panay reklamo at atake sa bansa.</t>
  </si>
  <si>
    <t>31/07/22 11:12</t>
  </si>
  <si>
    <t>https://twitter.com/MamTessCD/status/1326551378672586754</t>
  </si>
  <si>
    <t>@MamTessCD</t>
  </si>
  <si>
    <t>Teresita Curato-Dapoc</t>
  </si>
  <si>
    <t>0po,please for every bodys safety and progress of the country, UBUSIN mga komunista, teroristang, NPA, CPP, NDF wherever they are, In SCUs, Big Universities, Congress, lower and upper house, Mountains, Barrios, Cities in other word InAllPlacesOf PH Archipelago,
#PDU30BestLegacy</t>
  </si>
  <si>
    <t>https://twitter.com/ChristianusRick/status/1351932807279472644</t>
  </si>
  <si>
    <t>@ChristianusRick</t>
  </si>
  <si>
    <t>Ricardo Gobres</t>
  </si>
  <si>
    <t>Materials/Procurement Specialist OFW, not a troll real account here. BTS Army and SB19- A' tin. Loves K-drama esp. Historical.</t>
  </si>
  <si>
    <t>Pasay City, National Capital Region</t>
  </si>
  <si>
    <t>Yung bang pag recruit ng mga Komunista sa UP at iba pang state university upang gawing NPA ang kabataan ay isang Academic Freedom?</t>
  </si>
  <si>
    <t>21/01/21 00:41</t>
  </si>
  <si>
    <t>https://twitter.com/cnnphilippines/status/1328730200226447364</t>
  </si>
  <si>
    <t>@cnnphilippines</t>
  </si>
  <si>
    <t xml:space="preserve">CNN Philippines
</t>
  </si>
  <si>
    <t>News you can trust. 
@cnnphlife
@sportsdeskph</t>
  </si>
  <si>
    <t>Verified Account</t>
  </si>
  <si>
    <t>Duterte to UP students: Fine, maghinto kayo ng aral. I will stop the funding. Wala ng ginawa, kundi mag-recruit ng mga komunista diyan.</t>
  </si>
  <si>
    <t>News Tweet</t>
  </si>
  <si>
    <t>18/11/20 00:02</t>
  </si>
  <si>
    <t>https://twitter.com/Cloud9Ken/status/1385214169570373636</t>
  </si>
  <si>
    <t>@Cloud9Ken</t>
  </si>
  <si>
    <t>Inkie.beatbox</t>
  </si>
  <si>
    <t>Keep It Strange. Area 51 is my hometown</t>
  </si>
  <si>
    <t>Moscow, Russia</t>
  </si>
  <si>
    <t>Do you even know what the hell the CPP NPA is doing in our country? 
"Bakit ayaw niyo sa komunista?" What a fucking stupid question. You mean it's okay for them to execute our soldiers, recruit rebels inside our state-funded university?!</t>
  </si>
  <si>
    <t>22/04/21 20:49</t>
  </si>
  <si>
    <t>https://twitter.com/DZMMTeleRadyo/status/1328951475008131080</t>
  </si>
  <si>
    <t>@DZMMTeleRadyo</t>
  </si>
  <si>
    <t>DZMM TeleRadyo</t>
  </si>
  <si>
    <t>The Official Twitter news feed of DZMM Radyo Patrol 630, DZMM TeleRadyo and http://DZMM.com.ph. Like us on Facebook: http://facebook.com/DZMMTeleRadyo</t>
  </si>
  <si>
    <t>ABS-CBN, Diliman, Quezon City</t>
  </si>
  <si>
    <t>Pinagbantaan ni Pangulong Duterte na tatanggalan niya ng pondo ang University of the Philippines dahil sa panawagan nitong academic freeze. Binanatan din niya ang unibersidad na nagre-recruit para maging komunista. #HeadlinePilipinas</t>
  </si>
  <si>
    <t>18/11/20 14:41</t>
  </si>
  <si>
    <t>https://twitter.com/tecigurl/status/1229068096377212930</t>
  </si>
  <si>
    <t>@tecigurl</t>
  </si>
  <si>
    <t>Tess Pulido</t>
  </si>
  <si>
    <t>Inspired to inspire. ✨</t>
  </si>
  <si>
    <t>United Kingdom</t>
  </si>
  <si>
    <t>Kids of OFW's can afford private schools. They experience capitalism and approve of it.
State universities have entrance exams, and the best students pass. These come from the best schools, usually private schools.
Ang problema = mga komunistang nagtuturo sa mga anak natin.</t>
  </si>
  <si>
    <t>16/02/20 23:40</t>
  </si>
  <si>
    <t>https://twitter.com/OlenFrancisco/status/1229106982319271937</t>
  </si>
  <si>
    <t>@OlenFrancisco</t>
  </si>
  <si>
    <t>u370</t>
  </si>
  <si>
    <t>wisdom is knowing
when to listen to your heart
in favor of your head</t>
  </si>
  <si>
    <t>somewhere in the universe</t>
  </si>
  <si>
    <t>Kung tama ang palaki at aral sa mga anak natin hindi dapat madaling mauto. Ng mga nagtuturong komunista man sa UP ayon sa banggit mo. O kaya kay Mocha rin at ni TP. Lalo na ni Duterte✌</t>
  </si>
  <si>
    <t>17/2/20 2:15</t>
  </si>
  <si>
    <t>https://twitter.com/jaforms/status/1229299122500337664</t>
  </si>
  <si>
    <t>@jaforms</t>
  </si>
  <si>
    <t>jaforms</t>
  </si>
  <si>
    <t>Inhenyero sa ibang bansa.</t>
  </si>
  <si>
    <t>Mahirap makapasok sa UP pero preferred yan ng mas marami regardless kung ofw ka. Karamihan sa nababalitaan ko mga estudyante nagiging maka kaliwa ay galing sa state universities. Kailangan gumawa ng paraan ang govt para ayusin eto.</t>
  </si>
  <si>
    <t>https://twitter.com/yrrag_iraziri/status/1229250554292928512</t>
  </si>
  <si>
    <t>@yrrag_iraziri</t>
  </si>
  <si>
    <t>garry</t>
  </si>
  <si>
    <t>Surigao del Sur</t>
  </si>
  <si>
    <t>Aanhin ang  pagiging matalino kung nag papadala sa mga ganyan ulol hinto ka nalng tama ang ipag laban ang nararapat pero dapat sa maayos na paraan di ganyan!  Sayang pinag aralan.</t>
  </si>
  <si>
    <t>17/02/20 11:45</t>
  </si>
  <si>
    <t>https://twitter.com/kyky_vincitrc/status/1508424637184897028</t>
  </si>
  <si>
    <t>Red tagging students from PUP</t>
  </si>
  <si>
    <t>@kyky_vincitrc</t>
  </si>
  <si>
    <t>麗</t>
  </si>
  <si>
    <t>𝘁𝗶𝗿𝗲𝗱 𝗮𝗳</t>
  </si>
  <si>
    <t>Antipolo City, Calabarzon</t>
  </si>
  <si>
    <t>"sa pup nag-aaral apo ko, masipag yan" sa umaga
"komunista ata, baka namumundok na yan" sa gabi</t>
  </si>
  <si>
    <t>28/03/22 20:43</t>
  </si>
  <si>
    <t>https://twitter.com/PUPTheCatalyst/status/1382889774751440897</t>
  </si>
  <si>
    <t>@PUPTheCatalyst</t>
  </si>
  <si>
    <t>The Catalyst</t>
  </si>
  <si>
    <t>Opisyal na pahayagang pang-mag-aaral ng Politeknikong Unibersidad ng Pilipinas (PUP) na 37 taon nang nagsisilbi para sa interes ng mga estudyante at mamamayan.</t>
  </si>
  <si>
    <t>Rm 206 Charlie del Rosario PUP</t>
  </si>
  <si>
    <t>Mariano: Lagi mong pinupuksa (Duterte) ang mga kabataan, mga guro dahil ang PUP ay kuta ng mga komunista.</t>
  </si>
  <si>
    <t>16/04/21 10:53</t>
  </si>
  <si>
    <t>https://twitter.com/CertifiedAlipin/status/1233369698407866371</t>
  </si>
  <si>
    <t>@CertifiedAlipin</t>
  </si>
  <si>
    <t>Creating Possibilities</t>
  </si>
  <si>
    <t>Things that don’t kill you, will only makes you stronger.</t>
  </si>
  <si>
    <t>Kumunista</t>
  </si>
  <si>
    <r>
      <rPr>
        <sz val="9"/>
        <rFont val="Arial"/>
        <family val="2"/>
      </rPr>
      <t xml:space="preserve">Reply on The Philippine Star News "LOOK: University students protest along the streets of Baguio City for the National Coordinated Action for Education and Democracy on Friday." </t>
    </r>
    <r>
      <rPr>
        <u/>
        <sz val="9"/>
        <color rgb="FF1155CC"/>
        <rFont val="Arial"/>
        <family val="2"/>
      </rPr>
      <t>https://twitter.com/PhilippineStar</t>
    </r>
  </si>
  <si>
    <t>28/02/20 20:33</t>
  </si>
  <si>
    <t>https://twitter.com/CertifiedAlipin/status/1233513043402817536</t>
  </si>
  <si>
    <t>Hoy kupal, PUP Alumni ito. Mag aral ka mabuti baka hindi ka makatapos e sa bundok na matagpuan katawan mo.</t>
  </si>
  <si>
    <t>29/02/20 6:03</t>
  </si>
  <si>
    <t>https://twitter.com/paulshenes/status/1352189648597090305</t>
  </si>
  <si>
    <t>@paulshenes</t>
  </si>
  <si>
    <t>renz arabia</t>
  </si>
  <si>
    <t>united kingdom</t>
  </si>
  <si>
    <t>Why the HELL does UP/ PUP have this privilege??? Kapal ng mukha nyo ha.. No wonder parang kabute mga NPA dahil kayo pala ang FARM ng mga Komunista.. If you don’t like the abrogation eh make an agreement too na there will be no UP/  PUP students will be recruited by the NPA.</t>
  </si>
  <si>
    <t>https://twitter.com/thelyn23/status/1351425160281288706</t>
  </si>
  <si>
    <t>@thelyn23</t>
  </si>
  <si>
    <t>Catherine Q Castro</t>
  </si>
  <si>
    <t>UP used to have a credibility in terms of highest educational achievements; ngayon breeding na ng  mga NPA. Pina paaral kyo ng gobyerno tapos in the end kakalabanin nyo. Pweh😡😡</t>
  </si>
  <si>
    <t>19/01/21 15:04</t>
  </si>
  <si>
    <t>https://twitter.com/MetalRain_76/status/1351377313670320136</t>
  </si>
  <si>
    <t>@MetalRain_76</t>
  </si>
  <si>
    <t>Metal Rain 76</t>
  </si>
  <si>
    <t>Your mind is your best weapon</t>
  </si>
  <si>
    <t>Because it is a breeding ground of NPA?,  bistado na Kiko, ang tipo nyo matamis mag sasalita, pero walang laman.</t>
  </si>
  <si>
    <t>19/01/21 11:53</t>
  </si>
  <si>
    <t>https://twitter.com/ChristianusRick/status/1351440312112205824</t>
  </si>
  <si>
    <t>Taxpayers own UP-Diliman. You don't want Military in UP Campuses but you allowed Makabayan Bloc who recruiting Students to become rebels (NPA). How many UP activist students died in Military encounters?</t>
  </si>
  <si>
    <t>19/01/21 16:04</t>
  </si>
  <si>
    <t>https://twitter.com/rowyn_cons/status/1351375766898921472</t>
  </si>
  <si>
    <t>@rowyn_cons</t>
  </si>
  <si>
    <t>rowyn concepcion</t>
  </si>
  <si>
    <t>National Capital Region</t>
  </si>
  <si>
    <t>Dpt po Sir, wag nyo png tutulan ang pag hihimasok ng PNP sa UP bagkus, dpt nyong gwin ay itanng kng my Basis ba tlg ang paratang ng PNP at AFP na mrn ngang mga NPA na nkkapsok sa UP. Ayun dpt yng gwin nyo pong assignment.</t>
  </si>
  <si>
    <t>19/01/21 11:47</t>
  </si>
  <si>
    <t>https://twitter.com/eddie020196/status/1351587088739692545</t>
  </si>
  <si>
    <t>@eddie020196</t>
  </si>
  <si>
    <t>eddiejr❤️💚</t>
  </si>
  <si>
    <t>We have our own day to day struggle don't compare yourself from others</t>
  </si>
  <si>
    <t>Lanao del Norte</t>
  </si>
  <si>
    <t>Ano po ba meron at mawawala sa UP Campus pag may military presence? Aren't you happy to lessen the recruitment and enablers of CPP NPA? 🤔🤔</t>
  </si>
  <si>
    <t>20/01/21 1:47</t>
  </si>
  <si>
    <t>https://twitter.com/MChyme/status/1351159200257372164</t>
  </si>
  <si>
    <t>@MChyme</t>
  </si>
  <si>
    <t>DIY Man</t>
  </si>
  <si>
    <t>basketball fan!</t>
  </si>
  <si>
    <t>Paki usap umalis ka na lang ng Pinas senator kung ganyan ka magisip! madami narecruit ang NPA jan sa UP at may evidence as presented in senate hearing. Let the state forces do their job since you are also a part of government. kung may pag abuso sila then investigate in senate.</t>
  </si>
  <si>
    <t>18/01/21 21:27</t>
  </si>
  <si>
    <t>https://twitter.com/JohnFretz3/status/1351157357385052162</t>
  </si>
  <si>
    <t>@JohnFretz3</t>
  </si>
  <si>
    <t>Jake Villafuerte</t>
  </si>
  <si>
    <t>Gusto ko kapayaan, Ayaw ko sa CPP-NPA-NDF/ Works at Armed Forces of The Philippines</t>
  </si>
  <si>
    <t>HOY Bobo nung nakapasok ba ang mga Terroristang CPP-NPA-NDF sa UP, may #DefendUP ba kayong Pina trend? Tae mo magsama ka'yo ni Sarat Elangot.</t>
  </si>
  <si>
    <t>18/01/21 21:19</t>
  </si>
  <si>
    <t>https://twitter.com/JohnFretz3/status/1351163155280519168</t>
  </si>
  <si>
    <t>May pa #DefendUP pa kayong nalalaman, anong tingin nyo sa mga pulis at sundalo terrorista? tulad ng mga salot na CPP-NPA-NDF, mabuti nga yang ganyan eh para hindi na makapang uto ang mga punyetang NPA na pabigat sa lipunan! Gaya nalang ng pulpol nato na blinocked ako. 😂🤣🤣</t>
  </si>
  <si>
    <t>18/01/21 21:42</t>
  </si>
  <si>
    <t>Text, Attached image</t>
  </si>
  <si>
    <t>https://twitter.com/DragonSeed11/status/1351180211317043210</t>
  </si>
  <si>
    <t>@DragonSeed11</t>
  </si>
  <si>
    <t>DragonSeed</t>
  </si>
  <si>
    <t>pam pa ram pam pam</t>
  </si>
  <si>
    <t>Mamundok na kayo umalis kayo NPA sa property ng gobyerno.
#DependUPsaTeroristangNPA
#DefundUP</t>
  </si>
  <si>
    <t>Text</t>
  </si>
  <si>
    <t>https://twitter.com/Yass721/status/1351452048093569030</t>
  </si>
  <si>
    <t>@Yass721</t>
  </si>
  <si>
    <t>Yass72</t>
  </si>
  <si>
    <t>I keep trying and trying and trying....</t>
  </si>
  <si>
    <t>Uu Sen Kiko tinutulan nyo ang UP na.pakiaalaman ng Gobyerno eh saan ba galing ang pundo nito. Hypocrite ka dahil pabor ka na gawin pugad ng CPP NPA NDF at recruitment network ng mga communist-terrorist. P*****a nyong mga Dilawan mga salot kayo!</t>
  </si>
  <si>
    <t>19/01/21 16:50</t>
  </si>
  <si>
    <t>https://twitter.com/Yass721/status/1351452908269821954</t>
  </si>
  <si>
    <t>UP ginawang mess hall ng mga communists! Dapat monitor ng government to! It's a Republic of the Phil. Public school not a CPP NPA NDF   recruitment base</t>
  </si>
  <si>
    <t>19/01/21 16:54</t>
  </si>
  <si>
    <t>https://twitter.com/biker722/status/1351352071291772928</t>
  </si>
  <si>
    <t>@biker722</t>
  </si>
  <si>
    <t>biker72</t>
  </si>
  <si>
    <t>Just goes to show that you are a supporter of the communists!!! Bakit special ba ang UP at sila lang mga anak ng diyos na exempted sila na pasukin ng pulis at sundalo?ibang schools pwde naman ba't UP d pwede!?</t>
  </si>
  <si>
    <t>19/01/21 10:13</t>
  </si>
  <si>
    <t>https://twitter.com/pachamva/status/1351480938601959424</t>
  </si>
  <si>
    <t>@pachamva</t>
  </si>
  <si>
    <t>KUNTENTO</t>
  </si>
  <si>
    <t>gusto ninyo UP PAG AARI NG TERRORISTA SANA GUMAWA KAYO BATAS NA DAPAT MAY AUTONOMY ANG UP. PAG AARI BA NINYO UP? HULMAHAN PO YAN NG MGA SIMARON AT WALANG PAGALANG SA BAYAN DI NILA KINIKILALA ANG ATING BANDILA, NILASON NILA ISIP NG KABATAAN. PALAYAIN NINYO UP</t>
  </si>
  <si>
    <t>19/01/21 18:45</t>
  </si>
  <si>
    <t>https://twitter.com/rodrigo_ricos/status/1351445598616973313</t>
  </si>
  <si>
    <t>@rodrigo_ricos</t>
  </si>
  <si>
    <t>Rodrigo M. Ricos, Jr</t>
  </si>
  <si>
    <t>i love to sing! Entertainment Soccer Movies Music</t>
  </si>
  <si>
    <t>UP a citadel of freedom and democracy?really kiko u still expect us to believe ur narrative? or u are just convincing urself na may maniniwala pa sayo? trust us, we dont trust u anymore. UP hs long been a citadel of communist recruitment. and thats NOT freedom but TERRORISM!</t>
  </si>
  <si>
    <t>19/01/21 16:25</t>
  </si>
  <si>
    <t>https://twitter.com/prog_pwrc/status/1527390066154565633</t>
  </si>
  <si>
    <t>Red tagging students from universities in Mindanao</t>
  </si>
  <si>
    <t>NPA mindanao university</t>
  </si>
  <si>
    <t>@prog_pwrc</t>
  </si>
  <si>
    <t>https://www.terrorismwatch.com.ph</t>
  </si>
  <si>
    <t>Labanan ang CPP-NPA-NDF at ang mga Local na terorista</t>
  </si>
  <si>
    <t>A University of the Philippines-Mindanao (UP-Min) alumnus has confirmed that recruitment activities are being carried out by the communist New People’s Army (NPA), sometimes even with the help of their mentor</t>
  </si>
  <si>
    <t>Tweet, Image</t>
  </si>
  <si>
    <t>Confirmation based only on an alumnus</t>
  </si>
  <si>
    <t>https://twitter.com/UnitedPhilippi1/status/1182184273756839936</t>
  </si>
  <si>
    <t>@UnitedPhilippi1</t>
  </si>
  <si>
    <t>UnitedPhilippines</t>
  </si>
  <si>
    <t>Love for Country, Love for God and Love for Family</t>
  </si>
  <si>
    <t>May kababata ako na naging NPA at nag balik loob. Sa Mindanao na sya nakatira ngayon. Ang kwento nya sakin simula umupo ang mga Aquino unti unti na nakapasok sa gobyerno ang mga members ng NPA. Marami sa Congress, meron sa Senate, Sa Media, sa HRC sa Universities.</t>
  </si>
  <si>
    <t>May pagdawit ng pangalan ng Aquino at Universities</t>
  </si>
  <si>
    <t>https://twitter.com/QMotherGothel/status/1351437859719245829</t>
  </si>
  <si>
    <t>npa state university ateneo</t>
  </si>
  <si>
    <t>@QMotherGothel</t>
  </si>
  <si>
    <t>Mother Gothel</t>
  </si>
  <si>
    <t>Skip the drama. Stay with mama.</t>
  </si>
  <si>
    <t>UP is getting more and more baduy by the day. Pa-victim. Feeling untouchable. State university pero kung umasta kala mo sila nagbabayad ng tuition nila. Lol. Gets ko pa kung umattitude mga taga-Ateneo, pero UP? Yuck. Kuta ng NPA.
Give UP back to the deserving youth! #DefundUP</t>
  </si>
  <si>
    <t>19/01/21 15:54</t>
  </si>
  <si>
    <t>"Kuta ng NPA"</t>
  </si>
  <si>
    <t>https://twitter.com/Jonas47161499/status/1399926059735293952</t>
  </si>
  <si>
    <t>Red tagging students from different colleges</t>
  </si>
  <si>
    <t>Komunista NPA college</t>
  </si>
  <si>
    <t>@Jonas47161499</t>
  </si>
  <si>
    <t>Jonas</t>
  </si>
  <si>
    <t>OFFICIAL account</t>
  </si>
  <si>
    <t>mqa college niyo komunista, gawing Npa itira sa bundok, naku kaawa awa ang biktima nila</t>
  </si>
  <si>
    <t>"mqa college niyo komunista"</t>
  </si>
  <si>
    <t>https://twitter.com/agador7/status/1600149684894720000</t>
  </si>
  <si>
    <t>@agador7</t>
  </si>
  <si>
    <t>A Gador</t>
  </si>
  <si>
    <t>Matagal na itong LFS na ito. Nasa college pa ako sa PUP, recruiter ng mga estudyante para maging NPA. Pakawala mg komunista, mg CPP NDF.😖 Ingat kayo mga kabataan dito, gamitin ang utak.😑 Marcos Jr.</t>
  </si>
  <si>
    <t>"Nasa college pa ako sa PUP, recruiter ng mga estudyante para maging NPA."</t>
  </si>
  <si>
    <t>https://twitter.com/Natans_Lover/status/1417854636044607489</t>
  </si>
  <si>
    <t>breeding ground npa college</t>
  </si>
  <si>
    <t>@Natans_Lover</t>
  </si>
  <si>
    <t>Sun Wukong ❤️ Tripitaka #YesToJeepneyPhaseOut</t>
  </si>
  <si>
    <t>Artist
🇵🇭👊✌️🏳️‍🌈
Teetotaler 
Abortion is Murder
Sex Work is not Work
IN THE NAME OF GOD: A HOLY BETRAYAL</t>
  </si>
  <si>
    <t>I kinda need go to college for a different purpose,
The only school that I avoid is University of Philippines because that school is a breeding ground of communist terrorist, NPA CPP NDF
@danullgirl 
@xokenshee</t>
  </si>
  <si>
    <t>21/7/21 22:31</t>
  </si>
  <si>
    <t>Statement stating that UP is a NPA breeding ground</t>
  </si>
  <si>
    <t>https://twitter.com/BaconUpon/status/1330310302945193989</t>
  </si>
  <si>
    <t>breeding ground ng NPA</t>
  </si>
  <si>
    <t>@BaconUpon</t>
  </si>
  <si>
    <t>Eric Son</t>
  </si>
  <si>
    <t>UP breeding ground ng NPA.</t>
  </si>
  <si>
    <t>22/11/20 8:41</t>
  </si>
  <si>
    <t>https://twitter.com/jssalvador225/status/1096406730160754688</t>
  </si>
  <si>
    <t>@jssalvador225</t>
  </si>
  <si>
    <t>Joselito Salvador</t>
  </si>
  <si>
    <t>Breeding ground ng npa yan yupi! Pati mga teachers dyan komunista!!!</t>
  </si>
  <si>
    <t>15/2/19 21:51</t>
  </si>
  <si>
    <t>https://twitter.com/fey_ded/status/1555264748773842944</t>
  </si>
  <si>
    <t>@fey_ded</t>
  </si>
  <si>
    <t>Au.</t>
  </si>
  <si>
    <t>gon' steal ur heart</t>
  </si>
  <si>
    <t>UP breeding ground ng NPA</t>
  </si>
  <si>
    <t>https://twitter.com/vlabvs21/status/1523689683019984898</t>
  </si>
  <si>
    <t>@vlabvs21</t>
  </si>
  <si>
    <t>Kimpoy Palaboy ❤️💚✌️👊</t>
  </si>
  <si>
    <t>Small business owner and boat enthusiast.</t>
  </si>
  <si>
    <t>Tanggalan ng scholarship mga yan. Sobra ng abusado!!! Sayang ang pera ng gobyerno sa breeding ground ng mga NPA!!! 😈😈😈</t>
  </si>
  <si>
    <t>https://twitter.com/JoRacaza/status/1484997777251704833</t>
  </si>
  <si>
    <t>Red tagging students from UPLB</t>
  </si>
  <si>
    <t>@JoRacaza</t>
  </si>
  <si>
    <t>Jewrocks</t>
  </si>
  <si>
    <t>Zipline &amp; Campsite Dev’t Consultant; Pioneered CCI Phils; Love my Wife &amp; Kids, above all Christ is my Lord and Saviour!</t>
  </si>
  <si>
    <t>Quezon City, Philippines</t>
  </si>
  <si>
    <t>Ikaw ay mulat na mulat na UP grad, we salute your patriotism for the country and people! Totoong grad ka ng bayan dahil pinahalagahan mo ang dapat at mabuti hindi ang kasakiman ng communist terrorist group at aquino-LPigs propaganda!</t>
  </si>
  <si>
    <t>23/1/22 5:13</t>
  </si>
  <si>
    <t>Statement claiming UPLB  a communist terrorist group and aquino-LPigs propaganda</t>
  </si>
  <si>
    <t>https://twitter.com/KamaoNiJuan/status/1485090863424622594</t>
  </si>
  <si>
    <t>@KamaoNiJuan</t>
  </si>
  <si>
    <t>Pilipinas Sentinel</t>
  </si>
  <si>
    <t>Kamao Ni Juan supports ❤️BBM-SARA💚. Thank you very much po sa mga nag-follow at nag-follow back sa akin.</t>
  </si>
  <si>
    <t>Tatlo po ang nawala sa batch ko (yung isa eh nakitang patay), yung dalawa eh hinde alam kung nasaan na…mga miyembro sila ng Pi Sigma frat,-sa panahon ko, dalawa g org ang breeding ground ng NPA 👉LFS at Pi Sigma frat.</t>
  </si>
  <si>
    <t>23/1/22 11:23</t>
  </si>
  <si>
    <t>Statement claiming 2 UPLB organization as NPA breeding ground</t>
  </si>
  <si>
    <t>https://twitter.com/jdcruzph/status/936005453850353664</t>
  </si>
  <si>
    <t>@jdcruzph</t>
  </si>
  <si>
    <t>Juan Dela Cruz</t>
  </si>
  <si>
    <t>Not so techie.</t>
  </si>
  <si>
    <r>
      <rPr>
        <sz val="9"/>
        <rFont val="Arial"/>
        <family val="2"/>
      </rPr>
      <t xml:space="preserve">Marami talaga dyan sa UP breeding ground ng NPA yan </t>
    </r>
    <r>
      <rPr>
        <u/>
        <sz val="9"/>
        <color rgb="FF1155CC"/>
        <rFont val="Arial"/>
        <family val="2"/>
      </rPr>
      <t>https://twitter.com/Bazoom_/status/936005155962499072</t>
    </r>
  </si>
  <si>
    <t>Quote Tweet</t>
  </si>
  <si>
    <t>30/11/17 6:54</t>
  </si>
  <si>
    <t>https://twitter.com/lovethyself143/status/1351356451747291136</t>
  </si>
  <si>
    <t>Red tagging students from UP because of the accord</t>
  </si>
  <si>
    <t>@lovethyself143</t>
  </si>
  <si>
    <t>Justin</t>
  </si>
  <si>
    <t>Supports Good and Condemns Evil</t>
  </si>
  <si>
    <t>That accord was maliciously set up in the first place by the Aquino's and Dilawans so they can breed terrorist there. Numbers don't lie so it's just proper to curtail that agreement and allow the army and police to cleanse that infested institution.</t>
  </si>
  <si>
    <t>18/1/21 22:36</t>
  </si>
  <si>
    <t>Statement stating that UP is a NPA breeding ground because of the accord</t>
  </si>
  <si>
    <t>Walang ganun Mars, at least not for me although I know jan sa pagiging actibista nagsisimula ang lahat. Too long na naging breeding ground ng NPA ang UP because of that accord. I think it's for the safety of the students and peace of mind sa mga parents.</t>
  </si>
  <si>
    <t>19/1/21 22:30</t>
  </si>
  <si>
    <t>https://twitter.com/lovethyself143/status/1351359121317011456</t>
  </si>
  <si>
    <t>Of course. 1st, enablers need not be students and they are secretly meeting there. 2nd, when all will go back to normal, parents are at peace because may military and pnp presence sa campus (not just in UP) until this insurgency is resolved.</t>
  </si>
  <si>
    <t>19/1/21 22:41</t>
  </si>
  <si>
    <t>Statement stating that UP is a NPA breeding ground and enablers are secretly meeting at the campus</t>
  </si>
  <si>
    <t>https://twitter.com/Unotres1384/status/1351165467902300170</t>
  </si>
  <si>
    <t>https://twitter.com/kulas23/status/1352819537155133441</t>
  </si>
  <si>
    <t>https://twitter.com/Backycrisostom1/status/1351163752582946821</t>
  </si>
  <si>
    <t>https://twitter.com/flip1sba/status/1351507451791593474</t>
  </si>
  <si>
    <t>https://twitter.com/xtna_wanderer/status/1351352749569372160</t>
  </si>
  <si>
    <t>https://twitter.com/dozZ3h_Vbril/status/1351352109287915521</t>
  </si>
  <si>
    <t>https://twitter.com/JMF0927/status/1351200682108477443</t>
  </si>
  <si>
    <t>https://twitter.com/dzeraldjulio/status/1351403917452578816</t>
  </si>
  <si>
    <t>https://twitter.com/dandanielm47/status/1338035630203228163</t>
  </si>
  <si>
    <t>https://twitter.com/armando_domo/status/1292953722566381574</t>
  </si>
  <si>
    <t>https://twitter.com/direkmarl/status/1387787897235931148</t>
  </si>
  <si>
    <t>https://twitter.com/orochiherman/status/1351834643167776769</t>
  </si>
  <si>
    <t>https://twitter.com/MamTessCD/status/1353194890146975744</t>
  </si>
  <si>
    <t>https://twitter.com/bernallene/status/1352969312210874368</t>
  </si>
  <si>
    <t>https://twitter.com/AslLotoy/status/1397799784010772481</t>
  </si>
  <si>
    <t>https://twitter.com/AslLotoy/status/1377082369161617408</t>
  </si>
  <si>
    <t>https://twitter.com/clawclaw87/status/1160101374526394369</t>
  </si>
  <si>
    <t>https://twitter.com/inquirerdotnet/status/1329983635009593344</t>
  </si>
  <si>
    <t>https://twitter.com/jojoastudillo/status/1311500096819785728</t>
  </si>
  <si>
    <t>https://twitter.com/GasmienJean/status/1172517478703845376</t>
  </si>
  <si>
    <t>https://twitter.com/librengsapatos_/status/1196051316079915008</t>
  </si>
  <si>
    <t>https://twitter.com/rubio_surber/status/1351517450010038279</t>
  </si>
  <si>
    <t>https://twitter.com/ancelmoooo/status/1351515673093050368</t>
  </si>
  <si>
    <t>https://twitter.com/NellyGBasco/status/1484285143879946243</t>
  </si>
  <si>
    <t>https://twitter.com/GrowlHarhar/status/1489578771900293120</t>
  </si>
  <si>
    <t>https://twitter.com/rod_pinochet/status/1262572164244357120</t>
  </si>
  <si>
    <t>https://twitter.com/ptpernia12/status/1352446244019261444</t>
  </si>
  <si>
    <t>https://twitter.com/XENX1A/status/1159458837880926208</t>
  </si>
  <si>
    <t>https://twitter.com/greaterDan_/status/1240575056658329606</t>
  </si>
  <si>
    <t>https://twitter.com/nickyysilverio/status/1358425103831236608</t>
  </si>
  <si>
    <t>https://twitter.com/Migrate_Austral/status/1353483418915336192</t>
  </si>
  <si>
    <t>https://twitter.com/dcvergarax/status/1531616716782206977</t>
  </si>
  <si>
    <t>https://twitter.com/pusanggala007/status/1605976540881174532</t>
  </si>
  <si>
    <t>https://twitter.com/TishaCM/status/1560406082085855235</t>
  </si>
  <si>
    <t>https://twitter.com/TishaCM/status/1560407216196296704</t>
  </si>
  <si>
    <t>https://twitter.com/AlexBNFC/status/1521752392932331521</t>
  </si>
  <si>
    <t>https://twitter.com/i_amniccss/status/1600695812501426176</t>
  </si>
  <si>
    <t>https://twitter.com/ThePaladin33/status/1535225155550855168</t>
  </si>
  <si>
    <t>https://twitter.com/sapio_sensual/status/1608555990118731779</t>
  </si>
  <si>
    <t>https://twitter.com/GonzagaKii/status/1593764056825212930</t>
  </si>
  <si>
    <t>https://twitter.com/Ragnar_Lapulapu/status/1412955700561518595</t>
  </si>
  <si>
    <t>https://twitter.com/ella_villa1/status/1412936022636130305</t>
  </si>
  <si>
    <t>https://twitter.com/AlexisVeek2ria/status/1544094127653916672</t>
  </si>
  <si>
    <t>https://twitter.com/kakag_ev/status/1539115868856229889</t>
  </si>
  <si>
    <t>https://twitter.com/ceeessamestreet/status/1528212085837950981</t>
  </si>
  <si>
    <t>https://twitter.com/gigaigurlmd/status/1549405084555137024</t>
  </si>
  <si>
    <t>https://twitter.com/iamsparky79/status/1571659529775116292</t>
  </si>
  <si>
    <t>https://twitter.com/xOrigin24x/status/1559586311748608003</t>
  </si>
  <si>
    <t>https://twitter.com/keizerinj/status/1545333817790976000</t>
  </si>
  <si>
    <t>https://twitter.com/keizerinj/status/1545330851772125184</t>
  </si>
  <si>
    <t>https://twitter.com/keizerinj/status/1545266471248338945</t>
  </si>
  <si>
    <t>https://twitter.com/IANCUOfficial1/status/1456956732987437062</t>
  </si>
  <si>
    <t>Doros, Joshua Lloyd</t>
  </si>
  <si>
    <t>rebelde aktibista UP</t>
  </si>
  <si>
    <t>@IANCUOfficial1</t>
  </si>
  <si>
    <t>just_IAN CU</t>
  </si>
  <si>
    <t>MUSIC can bridge us together. Spreading Goodvibes to Everyone
https://youtube.com/c/justIANCU
#IANCU
#just_IANCU</t>
  </si>
  <si>
    <t>Pasay, Philippines</t>
  </si>
  <si>
    <t>wala ng bago dyan...nagkalat kasi rebelde at aktibista sa UP, kaya sino paba susuportahan nila diba eh di c mama leni ! close kaya cla ni ka JOMA ano?😂 wag ka talaga mama leni, naaalala mo (di mo to alam for sure) nung pinalaya ni CORY c joma, mas lalong dumami rebelde? 😂</t>
  </si>
  <si>
    <t>8:08 PM · Nov 6, 2021</t>
  </si>
  <si>
    <t>Text, Attached Image</t>
  </si>
  <si>
    <t>https://twitter.com/juan_cruz_2014/status/709541987997712384</t>
  </si>
  <si>
    <t>@juan_cruz_2014</t>
  </si>
  <si>
    <t>Juan Cruz</t>
  </si>
  <si>
    <t>I want the Filipino people to suffer so that they will hate Marcos - Pres. Corazon C. Aquino</t>
  </si>
  <si>
    <t>@BabyFace78119 karamihan kasing mga aktibista at rebelde na pinaghuhuli ni Marcos ay galing sa UP.
#ABSCBNDECLINE</t>
  </si>
  <si>
    <t>8:49 AM · Mar 15, 2016</t>
  </si>
  <si>
    <t>https://twitter.com/EURIKA49463907/status/1449393514668650497</t>
  </si>
  <si>
    <t>@EURIKA49463907</t>
  </si>
  <si>
    <t>E U R I K A</t>
  </si>
  <si>
    <t>Walang label.🇮🇹
Dabawenya 😘👩‍💼</t>
  </si>
  <si>
    <t>Davao Region, Republic of the</t>
  </si>
  <si>
    <t>Mga estudyanteng aktibista NG UP ang nghihikayat sa mga bulubundukin noon sa mga magsasakang simple ang pamumuhay, muntik NG mabaliw ang Lolo ko dahil sa pag pugot NG isang estudyante sa utos NG kumander Nila dahil ayaw nming mag bigay NG bigas sa rebelde</t>
  </si>
  <si>
    <t>11:15 PM · Oct 16, 2021</t>
  </si>
  <si>
    <t>https://twitter.com/attyejc/status/1328928058686935040</t>
  </si>
  <si>
    <t>@attyejc</t>
  </si>
  <si>
    <t>Mr. 100 🥑</t>
  </si>
  <si>
    <t>BBM is a fraud!</t>
  </si>
  <si>
    <t>Yes! May point naman sya. Di porket madaming aktibista at rebelde from UP it does not mean nag rerecruit sila. It's a breeding ground for NPAs and recruitment center. Hindi po ang admin ng UP ang nagrerecruit. Yun pong mga leaders ng student orgs at leaders.</t>
  </si>
  <si>
    <t>1:08 PM · Nov 18, 2020</t>
  </si>
  <si>
    <t>https://twitter.com/LevynxT/status/1352150154531414020</t>
  </si>
  <si>
    <t>@LevynxT</t>
  </si>
  <si>
    <t>hunter Liu</t>
  </si>
  <si>
    <t>im a frontliner</t>
  </si>
  <si>
    <t>Kaya nga now, lumakas na masyado ang pwersa ng kadiliman, ang mga NPA..hindi parin sila naniniwala na labas masok ang mga rebelde sa UP at wapakels sa mga estudyanteng nakukuhang mamundok.. hindi daw nila ineencourage na mag rebelde ang mga aktibista, activism lang..</t>
  </si>
  <si>
    <t>3:04 PM · Jan 21, 2021</t>
  </si>
  <si>
    <t>https://twitter.com/MhelPerez20/status/1516724519360253952</t>
  </si>
  <si>
    <t>@MhelPerez20</t>
  </si>
  <si>
    <t>Mhel</t>
  </si>
  <si>
    <t>No1 kc ang up sa dmi ng mga aktibista student...dumadmi n din ang mga rebelde studyante...at dahil yan sa mga pinklawan n nillsin ang utak ng mga studyante</t>
  </si>
  <si>
    <t>6:24 PM · Apr 20, 2022</t>
  </si>
  <si>
    <t>https://twitter.com/Bongtothemax/status/1352298275102052352</t>
  </si>
  <si>
    <t>@Bongtothemax</t>
  </si>
  <si>
    <t>Bong</t>
  </si>
  <si>
    <t>I"Am your lifeguard...</t>
  </si>
  <si>
    <t>Cebu City, Central Visayas</t>
  </si>
  <si>
    <t>Bulag ka yata,Ang eskwelahan ng UP ay pag aari ng ating gobyerno ok,nasa UP at PUP o sa iba pang state university yung mga aktibista na nagiging rebelde o NPA na sa ngayon,gusto lang ng ating gobyerno mailayo ang mga kabataang mag aaral sa kanila...</t>
  </si>
  <si>
    <t>12:53 AM · Jan 22, 2021</t>
  </si>
  <si>
    <t>@rdmarcelo</t>
  </si>
  <si>
    <t>Robert Marcelo</t>
  </si>
  <si>
    <t>1.334967,103.846309</t>
  </si>
  <si>
    <t>Great job Isko. Puro mga protesta na lang nalalaman ng mga taga UP. Mga walang respecto sa batas. Mga matatalino raw pero gusto pabagsakin palagi ang govt. Impose penalties or jail time sa walang permit. Abusado! Dapat turuan ng leksyon yan. Aktibista, Rebelde at communista! pwe!</t>
  </si>
  <si>
    <t>10:52 PM · May 11, 2022</t>
  </si>
  <si>
    <t>https://twitter.com/NuestraCleticia/status/1150908518498570240</t>
  </si>
  <si>
    <t>@NuestraCleticia</t>
  </si>
  <si>
    <t>Clettie Dy</t>
  </si>
  <si>
    <t>Proud Filipino Entrepreneur</t>
  </si>
  <si>
    <t>Manila City</t>
  </si>
  <si>
    <t>Good choice! That’s why I sent my kids to UST instead of UP. Iba ang culture ng mga batang aktibista dun. Nagiging bastos at rebelde and prone to radicalism. Salot yang punong bayan na yan.</t>
  </si>
  <si>
    <t>7:22 AM · Jul 16, 2019</t>
  </si>
  <si>
    <t>https://twitter.com/Juanmakabayan9/status/1356073668351119364</t>
  </si>
  <si>
    <t>@Juanmakabayan9</t>
  </si>
  <si>
    <t>Juanmakabayan</t>
  </si>
  <si>
    <t>Intelligent</t>
  </si>
  <si>
    <t>Sana magkaroon  ng  Heroes MONUMENT para itala ang pangalan ng mga  PNP na pinatay at namatay  in line of DUTY.   UP DILIMAN  ginawan  nga  para  sa kanilang  pinatay  KUNO na mga AKTIBISTA at naging mga  Armadong  Rebelde at Tinaguriang mga  BAYANING NPA nila.</t>
  </si>
  <si>
    <t>10:55 AM · Feb 1, 2021</t>
  </si>
  <si>
    <t>https://twitter.com/Bongtothemax/status/1355846948645871616</t>
  </si>
  <si>
    <t>Aktibista ang kupal.....kaya BOBO,Gusto lang naman protektahan ang mga kabataang nag aaral dyan sa UP ng ating kapulisan at kasundaluhan kasi karamihang nagiging rebelde o NPA galing sa UP, kailangan ng wakasan ang recruitment...Napaka TANGA at BOBO mo kung di mo pa maintindihan</t>
  </si>
  <si>
    <t>7:54 PM · Jan 31, 2021</t>
  </si>
  <si>
    <t>https://twitter.com/Dominik73792556/status/1551043533142118400</t>
  </si>
  <si>
    <t>@Dominik73792556</t>
  </si>
  <si>
    <t>Dominik</t>
  </si>
  <si>
    <t>cute and honest</t>
  </si>
  <si>
    <t>Paano nman ngbbyad ng buwis Ang mga Aktibista na UP students sila pa nga pinapaaral Ng gobyerno Ng libre para sana mkatulong sa bayan Peru Anu ginawa nila nag rebelde at naging salot !!!wag Kang mema dyan buguk na pinkshit !!!!</t>
  </si>
  <si>
    <t>11:16 AM · Jul 24, 2022</t>
  </si>
  <si>
    <t>https://twitter.com/criskiang/status/1522065106037002241</t>
  </si>
  <si>
    <t>npa recruit UP</t>
  </si>
  <si>
    <t>@criskiang</t>
  </si>
  <si>
    <t>Cris Kiang</t>
  </si>
  <si>
    <t>Loving Mom, wife, &amp; a loving sister with an “I Don’t Care” mantra in life. It keeps me sane so long as I continue to evolve with respect as my core value.</t>
  </si>
  <si>
    <t>Seattle, WA</t>
  </si>
  <si>
    <t>Hence the existence of cult. How the NPA was able to recruit the supposedly smart students of UP. Weak minds are easily persuaded ….. then commanded to the point of committing xyz.. you name it.</t>
  </si>
  <si>
    <t>12:06 PM · May 5, 2022</t>
  </si>
  <si>
    <t>https://twitter.com/Abundare2022/status/1583233341674835968</t>
  </si>
  <si>
    <t>@Abundare2022</t>
  </si>
  <si>
    <t>Edge</t>
  </si>
  <si>
    <t>NCR</t>
  </si>
  <si>
    <t>Really? When why di nila allowed ang military sa UP if they are for transparency? Because they are hiding something, how they recruit students to join as NPA. Lol 😂</t>
  </si>
  <si>
    <t>7:06 AM · Oct 21, 2022</t>
  </si>
  <si>
    <t>https://twitter.com/Jnvlmcon/status/1351479300252463105</t>
  </si>
  <si>
    <t>@Jnvlmcon</t>
  </si>
  <si>
    <t>bcon</t>
  </si>
  <si>
    <t>Follow your heart but always take your brain with you!</t>
  </si>
  <si>
    <t>Switzerland</t>
  </si>
  <si>
    <t>CPP-NPA-NDF indoctrinated the UP students and recruit them to becomes members of CCP NPA. A lot a of them already. If you noticed majority of the UP students always opposed the governance.</t>
  </si>
  <si>
    <t>6:39 PM · Jan 19, 2021</t>
  </si>
  <si>
    <t>https://twitter.com/3rd11_2020/status/1531108548221906945</t>
  </si>
  <si>
    <t>@3rd11_2020</t>
  </si>
  <si>
    <t>💙PhoenixAZ 2022❤️💚🇺🇸🇵🇭🇺🇦</t>
  </si>
  <si>
    <t>By this everyone will know that you are my disciples, if you love one another.” John 13:35 BSN OR-ER RN CNOR Specializing in Vascular Surgery</t>
  </si>
  <si>
    <t>That was before Pinktalibans’ INFESTATION of UP! Gets mo? Before the NPA, New Pink Army started to indoctrinate, recruit, students with their communist ideologies. Walang ganyan nuong lapanahunan nila President Marcos at Diokno when they were students sa UP … gets mo?</t>
  </si>
  <si>
    <t>11:01 AM · May 30, 2022</t>
  </si>
  <si>
    <t>https://twitter.com/AlfonsoCorpuz/status/1523806047655559168</t>
  </si>
  <si>
    <t>@AlfonsoCorpuz</t>
  </si>
  <si>
    <t>Sir-Al-Cee</t>
  </si>
  <si>
    <t>I love Books, Movies &amp; Videos, Nature, Technology, Math, Science. Master-in-Physics Education. Marcos Loyalist. Duterte Supporter. http://youtube.com/channel/UCo_Iy…</t>
  </si>
  <si>
    <t>Mindanao</t>
  </si>
  <si>
    <t>UP Walkout? Eh di, UP Kick-out. Sayang ang pera ng mga gobyerno na pondohan ang mga estudyante para maging anti-government ang or worse maging NPA recruit!</t>
  </si>
  <si>
    <t>7:24 AM · May 10, 2022</t>
  </si>
  <si>
    <t>https://twitter.com/MisterRealTalk2/status/1553602120573943808</t>
  </si>
  <si>
    <t>https://twitter.com/gerrydeleo/status/1352230873752473600</t>
  </si>
  <si>
    <t>https://twitter.com/ShameOnYouPpl/status/1351886225439801347</t>
  </si>
  <si>
    <t>https://twitter.com/BobReye68206730/status/1524647820208525312</t>
  </si>
  <si>
    <t>https://twitter.com/wysiwyg8080/status/936271294433132544</t>
  </si>
  <si>
    <t>https://twitter.com/gigaigurlmd/status/1553725595166572544</t>
  </si>
  <si>
    <t>https://twitter.com/iamsparky79/status/15716595297751162922</t>
  </si>
  <si>
    <t>https://twitter.com/JaredXenos/status/1352243773519007746</t>
  </si>
  <si>
    <t>https://twitter.com/Daniski10/status/1330302136756875269</t>
  </si>
  <si>
    <t>https://twitter.com/thoughtsforfoo5/status/1351377609171456000</t>
  </si>
  <si>
    <t>https://twitter.com/Solabioss/status/1162927058906836993</t>
  </si>
  <si>
    <t>https://twitter.com/JustinJayBeats/status/1254377514673205249</t>
  </si>
  <si>
    <t>https://twitter.com/antecuado/status/1351698648208314371</t>
  </si>
  <si>
    <t>https://twitter.com/tonyoscartoons/status/1605656426017394688</t>
  </si>
  <si>
    <t>enemy of the state university</t>
  </si>
  <si>
    <t>https://twitter.com/AHazardLeap/status/1518497332501053440</t>
  </si>
  <si>
    <t>komunista university</t>
  </si>
  <si>
    <t>https://twitter.com/AslLotoy/status/1360937438563033089</t>
  </si>
  <si>
    <t>joma sison university</t>
  </si>
  <si>
    <t>https://twitter.com/Agalancelot1225/status/1580876909033816064</t>
  </si>
  <si>
    <t>https://twitter.com/JackSison6/status/1525204618522898432</t>
  </si>
  <si>
    <t>https://twitter.com/kissha_miguel/status/1519054856954073088</t>
  </si>
  <si>
    <t>https://twitter.com/dozZ3h_Vbril/status/1351882111821639680</t>
  </si>
  <si>
    <t>https://twitter.com/VineUlysses/status/1353340802425118720</t>
  </si>
  <si>
    <t>https://twitter.com/DonFrance13/status/1469151223526072322</t>
  </si>
  <si>
    <t>https://twitter.com/MamTessCD/status/1282529974369390595</t>
  </si>
  <si>
    <t>https://twitter.com/JojoFlorendo/status/1559875443045683202</t>
  </si>
  <si>
    <t>https://twitter.com/ioannesesledieu/status/1090919973206282241</t>
  </si>
  <si>
    <t>https://twitter.com/JaredXenos/status/1459924320206352384</t>
  </si>
  <si>
    <t>npa recruit university</t>
  </si>
  <si>
    <t>https://twitter.com/hayup69/status/1552943527839277057</t>
  </si>
  <si>
    <t>https://twitter.com/AMOR6161/status/1352901987050819589</t>
  </si>
  <si>
    <t>https://twitter.com/GobHenMiguelLDL/status/1352042841283809285</t>
  </si>
  <si>
    <t>https://twitter.com/Edelwei8/status/1505596571320209414</t>
  </si>
  <si>
    <t>https://twitter.com/lloydmayer_369/status/1558068650703466496</t>
  </si>
  <si>
    <r>
      <rPr>
        <u/>
        <sz val="9"/>
        <color rgb="FF1155CC"/>
        <rFont val="Arial"/>
        <family val="2"/>
      </rPr>
      <t>https://twitter.com/wysiwyg8080/status/936271294433132544</t>
    </r>
    <r>
      <rPr>
        <sz val="9"/>
        <rFont val="Arial"/>
        <family val="2"/>
      </rPr>
      <t>4</t>
    </r>
  </si>
  <si>
    <t>https://twitter.com/pro12socotppsc/status/1173756824765386752</t>
  </si>
  <si>
    <t>https://twitter.com/UnitedPhilippi1/status/1329545014947368960</t>
  </si>
  <si>
    <t>https://twitter.com/Pinkmartini0923/status/1279338961253457922</t>
  </si>
  <si>
    <t>npa pinapaaral</t>
  </si>
  <si>
    <t>https://twitter.com/attyndbcpa/status/1503967141732622337</t>
  </si>
  <si>
    <t>https://twitter.com/DaRealEmil/status/1241951055073562624</t>
  </si>
  <si>
    <t>https://twitter.com/OmarMubarakh/status/1269085974996238336</t>
  </si>
  <si>
    <t>https://twitter.com/justinmanzano8/status/1048108985813950464</t>
  </si>
  <si>
    <t>https://twitter.com/hellahannah_/status/1521699710452396034</t>
  </si>
  <si>
    <t>https://twitter.com/BUTIamKing/status/1268450136876670978</t>
  </si>
  <si>
    <t>https://twitter.com/RommelPamotong1/status/1268456387685867520</t>
  </si>
  <si>
    <t>https://twitter.com/anniemaykho/status/972517511295111168</t>
  </si>
  <si>
    <t>https://twitter.com/AloSetron/status/1090508663062708224</t>
  </si>
  <si>
    <t>https://twitter.com/EssieMaharlika/status/1457667658405453835</t>
  </si>
  <si>
    <t>https://twitter.com/milbpoy/status/1160428492393046017</t>
  </si>
  <si>
    <t>https://twitter.com/milbpoy/status/976301095717752832</t>
  </si>
  <si>
    <t>https://twitter.com/BambieDucay/status/959410501703913472</t>
  </si>
  <si>
    <t>https://twitter.com/marcosparin2022/status/1296647722083131392</t>
  </si>
  <si>
    <t>https://twitter.com/b_antonio3/status/1279307819750064128</t>
  </si>
  <si>
    <t>https://twitter.com/v0n_er/status/1240310077296271361</t>
  </si>
  <si>
    <t>https://twitter.com/rdmarcelo/status/1524402143398350851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</si>
</sst>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quot;/&quot;mm&quot;/&quot;yy&quot; &quot;hh&quot;:&quot;mm&quot;:&quot;ss"/>
    <numFmt numFmtId="165" formatCode="00"/>
    <numFmt numFmtId="166" formatCode="mm&quot;/&quot;yy"/>
    <numFmt numFmtId="167" formatCode="dd&quot;/&quot;mm&quot;/&quot;yy&quot; &quot;hh&quot;:&quot;mm"/>
    <numFmt numFmtId="168" formatCode="m/d/yyyy"/>
    <numFmt numFmtId="169" formatCode="mmmm\ d\ yyyy\ h:mm:ss"/>
  </numFmts>
  <fonts count="18" x14ac:knownFonts="1">
    <font>
      <sz val="10"/>
      <color rgb="FF000000"/>
      <name val="Arial"/>
      <scheme val="minor"/>
    </font>
    <font>
      <b/>
      <sz val="9"/>
      <color theme="1"/>
      <name val="Arial"/>
      <family val="2"/>
      <scheme val="minor"/>
    </font>
    <font>
      <sz val="9"/>
      <color rgb="FFFF0000"/>
      <name val="Arial"/>
      <family val="2"/>
      <scheme val="minor"/>
    </font>
    <font>
      <b/>
      <sz val="12"/>
      <color rgb="FFFF0000"/>
      <name val="Arial"/>
      <family val="2"/>
      <scheme val="minor"/>
    </font>
    <font>
      <b/>
      <sz val="9"/>
      <color rgb="FFFF0000"/>
      <name val="Arial"/>
      <family val="2"/>
      <scheme val="minor"/>
    </font>
    <font>
      <sz val="9"/>
      <color theme="1"/>
      <name val="Arial"/>
      <family val="2"/>
      <scheme val="minor"/>
    </font>
    <font>
      <u/>
      <sz val="9"/>
      <color rgb="FF0000FF"/>
      <name val="Arial"/>
      <family val="2"/>
    </font>
    <font>
      <u/>
      <sz val="9"/>
      <color rgb="FF0000FF"/>
      <name val="Arial"/>
      <family val="2"/>
    </font>
    <font>
      <u/>
      <sz val="9"/>
      <color rgb="FF0000FF"/>
      <name val="Arial"/>
      <family val="2"/>
    </font>
    <font>
      <sz val="9"/>
      <color theme="1"/>
      <name val="Arial"/>
      <family val="2"/>
    </font>
    <font>
      <u/>
      <sz val="9"/>
      <color rgb="FF0000FF"/>
      <name val="Arial"/>
      <family val="2"/>
    </font>
    <font>
      <u/>
      <sz val="10"/>
      <color rgb="FF0000FF"/>
      <name val="Arial"/>
      <family val="2"/>
    </font>
    <font>
      <u/>
      <sz val="9"/>
      <color rgb="FF0000FF"/>
      <name val="Arial"/>
      <family val="2"/>
    </font>
    <font>
      <sz val="10"/>
      <color theme="1"/>
      <name val="Arial"/>
      <family val="2"/>
      <scheme val="minor"/>
    </font>
    <font>
      <u/>
      <sz val="10"/>
      <color rgb="FF0000FF"/>
      <name val="Arial"/>
      <family val="2"/>
    </font>
    <font>
      <sz val="9"/>
      <name val="Arial"/>
      <family val="2"/>
    </font>
    <font>
      <u/>
      <sz val="9"/>
      <color rgb="FF1155CC"/>
      <name val="Arial"/>
      <family val="2"/>
    </font>
    <font>
      <u/>
      <sz val="10"/>
      <color theme="10"/>
      <name val="Arial"/>
      <family val="2"/>
      <scheme val="minor"/>
    </font>
  </fonts>
  <fills count="4">
    <fill>
      <patternFill patternType="none"/>
    </fill>
    <fill>
      <patternFill patternType="gray125"/>
    </fill>
    <fill>
      <patternFill patternType="solid">
        <fgColor rgb="FFB7B7B7"/>
        <bgColor rgb="FFB7B7B7"/>
      </patternFill>
    </fill>
    <fill>
      <patternFill patternType="solid">
        <fgColor rgb="FFD9D9D9"/>
        <bgColor rgb="FFD9D9D9"/>
      </patternFill>
    </fill>
  </fills>
  <borders count="5">
    <border>
      <left/>
      <right/>
      <top/>
      <bottom/>
      <diagonal/>
    </border>
    <border>
      <left style="thin">
        <color rgb="FFFFFFFF"/>
      </left>
      <right style="thin">
        <color rgb="FFFFFFFF"/>
      </right>
      <top style="thin">
        <color rgb="FFFFFFFF"/>
      </top>
      <bottom style="thin">
        <color rgb="FF000000"/>
      </bottom>
      <diagonal/>
    </border>
    <border>
      <left style="thin">
        <color rgb="FFFFFFFF"/>
      </left>
      <right style="thin">
        <color rgb="FFFFFFFF"/>
      </right>
      <top/>
      <bottom style="thin">
        <color rgb="FF000000"/>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s>
  <cellStyleXfs count="2">
    <xf numFmtId="0" fontId="0" fillId="0" borderId="0"/>
    <xf numFmtId="0" fontId="17" fillId="0" borderId="0" applyNumberFormat="0" applyFill="0" applyBorder="0" applyAlignment="0" applyProtection="0"/>
  </cellStyleXfs>
  <cellXfs count="43">
    <xf numFmtId="0" fontId="0" fillId="0" borderId="0" xfId="0"/>
    <xf numFmtId="0" fontId="1" fillId="2" borderId="1" xfId="0" applyFont="1" applyFill="1" applyBorder="1" applyAlignment="1">
      <alignment horizontal="left" vertical="center" wrapText="1"/>
    </xf>
    <xf numFmtId="164" fontId="1" fillId="0" borderId="1" xfId="0" applyNumberFormat="1" applyFont="1" applyBorder="1" applyAlignment="1">
      <alignment horizontal="left" vertical="center" wrapText="1"/>
    </xf>
    <xf numFmtId="0" fontId="1" fillId="0" borderId="2" xfId="0" applyFont="1" applyBorder="1" applyAlignment="1">
      <alignment horizontal="left" vertical="center" wrapText="1"/>
    </xf>
    <xf numFmtId="165" fontId="1" fillId="0" borderId="1" xfId="0" applyNumberFormat="1" applyFont="1" applyBorder="1" applyAlignment="1">
      <alignment horizontal="left" vertical="center" wrapText="1"/>
    </xf>
    <xf numFmtId="0" fontId="1" fillId="0" borderId="1" xfId="0" applyFont="1" applyBorder="1" applyAlignment="1">
      <alignment horizontal="left" vertical="center" wrapText="1"/>
    </xf>
    <xf numFmtId="166" fontId="1" fillId="0" borderId="2" xfId="0" applyNumberFormat="1" applyFont="1" applyBorder="1" applyAlignment="1">
      <alignment horizontal="left" vertical="center" wrapText="1"/>
    </xf>
    <xf numFmtId="167" fontId="1" fillId="0" borderId="2" xfId="0" applyNumberFormat="1" applyFont="1" applyBorder="1" applyAlignment="1">
      <alignment horizontal="left" vertical="center" wrapText="1"/>
    </xf>
    <xf numFmtId="0" fontId="1" fillId="3" borderId="1" xfId="0" applyFont="1" applyFill="1" applyBorder="1" applyAlignment="1">
      <alignment horizontal="left" vertical="center" wrapText="1"/>
    </xf>
    <xf numFmtId="0" fontId="2" fillId="2" borderId="3" xfId="0" applyFont="1" applyFill="1" applyBorder="1" applyAlignment="1">
      <alignment horizontal="left" vertical="top" wrapText="1"/>
    </xf>
    <xf numFmtId="164" fontId="2" fillId="0" borderId="3" xfId="0" applyNumberFormat="1" applyFont="1" applyBorder="1" applyAlignment="1">
      <alignment horizontal="left" vertical="top" wrapText="1"/>
    </xf>
    <xf numFmtId="0" fontId="2" fillId="0" borderId="3" xfId="0" applyFont="1" applyBorder="1" applyAlignment="1">
      <alignment horizontal="left" vertical="top" wrapText="1"/>
    </xf>
    <xf numFmtId="165" fontId="2" fillId="0" borderId="3" xfId="0" applyNumberFormat="1" applyFont="1" applyBorder="1" applyAlignment="1">
      <alignment horizontal="left" vertical="top" wrapText="1"/>
    </xf>
    <xf numFmtId="166" fontId="2" fillId="0" borderId="3" xfId="0" applyNumberFormat="1" applyFont="1" applyBorder="1" applyAlignment="1">
      <alignment horizontal="left" vertical="top" wrapText="1"/>
    </xf>
    <xf numFmtId="0" fontId="3" fillId="0" borderId="3" xfId="0" applyFont="1" applyBorder="1" applyAlignment="1">
      <alignment horizontal="center" vertical="top" wrapText="1"/>
    </xf>
    <xf numFmtId="0" fontId="4" fillId="3" borderId="3" xfId="0" applyFont="1" applyFill="1" applyBorder="1" applyAlignment="1">
      <alignment horizontal="center" vertical="top" wrapText="1"/>
    </xf>
    <xf numFmtId="0" fontId="5" fillId="2" borderId="3" xfId="0" applyFont="1" applyFill="1" applyBorder="1" applyAlignment="1">
      <alignment horizontal="left" vertical="top" wrapText="1"/>
    </xf>
    <xf numFmtId="164" fontId="5" fillId="0" borderId="3" xfId="0" applyNumberFormat="1" applyFont="1" applyBorder="1" applyAlignment="1">
      <alignment horizontal="left" vertical="top" wrapText="1"/>
    </xf>
    <xf numFmtId="0" fontId="6" fillId="0" borderId="3" xfId="0" applyFont="1" applyBorder="1" applyAlignment="1">
      <alignment horizontal="left" vertical="top" wrapText="1"/>
    </xf>
    <xf numFmtId="165" fontId="5" fillId="0" borderId="3" xfId="0" applyNumberFormat="1" applyFont="1" applyBorder="1" applyAlignment="1">
      <alignment horizontal="left" vertical="top" wrapText="1"/>
    </xf>
    <xf numFmtId="0" fontId="5" fillId="0" borderId="3" xfId="0" applyFont="1" applyBorder="1" applyAlignment="1">
      <alignment horizontal="left" vertical="top" wrapText="1"/>
    </xf>
    <xf numFmtId="166" fontId="5" fillId="0" borderId="3" xfId="0" applyNumberFormat="1" applyFont="1" applyBorder="1" applyAlignment="1">
      <alignment horizontal="left" vertical="top" wrapText="1"/>
    </xf>
    <xf numFmtId="167" fontId="5" fillId="0" borderId="3" xfId="0" applyNumberFormat="1" applyFont="1" applyBorder="1" applyAlignment="1">
      <alignment horizontal="left" vertical="top" wrapText="1"/>
    </xf>
    <xf numFmtId="0" fontId="7" fillId="0" borderId="0" xfId="0" applyFont="1" applyAlignment="1">
      <alignment vertical="top"/>
    </xf>
    <xf numFmtId="0" fontId="5" fillId="3" borderId="3" xfId="0" applyFont="1" applyFill="1" applyBorder="1" applyAlignment="1">
      <alignment horizontal="left" vertical="top" wrapText="1"/>
    </xf>
    <xf numFmtId="0" fontId="8" fillId="0" borderId="3" xfId="0" applyFont="1" applyBorder="1" applyAlignment="1">
      <alignment horizontal="left" vertical="top" wrapText="1"/>
    </xf>
    <xf numFmtId="0" fontId="9" fillId="0" borderId="4" xfId="0" applyFont="1" applyBorder="1" applyAlignment="1">
      <alignment vertical="top" wrapText="1"/>
    </xf>
    <xf numFmtId="3" fontId="5" fillId="0" borderId="3" xfId="0" applyNumberFormat="1" applyFont="1" applyBorder="1" applyAlignment="1">
      <alignment horizontal="left" vertical="top" wrapText="1"/>
    </xf>
    <xf numFmtId="168" fontId="5" fillId="0" borderId="3" xfId="0" applyNumberFormat="1" applyFont="1" applyBorder="1" applyAlignment="1">
      <alignment horizontal="left" vertical="top" wrapText="1"/>
    </xf>
    <xf numFmtId="0" fontId="5" fillId="2" borderId="0" xfId="0" applyFont="1" applyFill="1" applyAlignment="1">
      <alignment horizontal="left" vertical="top" wrapText="1"/>
    </xf>
    <xf numFmtId="169" fontId="5" fillId="0" borderId="0" xfId="0" applyNumberFormat="1" applyFont="1" applyAlignment="1">
      <alignment horizontal="left" vertical="top" wrapText="1"/>
    </xf>
    <xf numFmtId="0" fontId="10" fillId="0" borderId="0" xfId="0" applyFont="1" applyAlignment="1">
      <alignment horizontal="left" vertical="top" wrapText="1"/>
    </xf>
    <xf numFmtId="165" fontId="5" fillId="0" borderId="0" xfId="0" applyNumberFormat="1" applyFont="1" applyAlignment="1">
      <alignment horizontal="left" vertical="top" wrapText="1"/>
    </xf>
    <xf numFmtId="0" fontId="5" fillId="0" borderId="0" xfId="0" applyFont="1" applyAlignment="1">
      <alignment horizontal="left" vertical="top" wrapText="1"/>
    </xf>
    <xf numFmtId="166" fontId="5" fillId="0" borderId="0" xfId="0" applyNumberFormat="1" applyFont="1" applyAlignment="1">
      <alignment horizontal="left" vertical="top" wrapText="1"/>
    </xf>
    <xf numFmtId="0" fontId="5" fillId="3" borderId="0" xfId="0" applyFont="1" applyFill="1" applyAlignment="1">
      <alignment horizontal="left" vertical="top" wrapText="1"/>
    </xf>
    <xf numFmtId="164" fontId="5" fillId="0" borderId="0" xfId="0" applyNumberFormat="1" applyFont="1" applyAlignment="1">
      <alignment horizontal="left" vertical="top" wrapText="1"/>
    </xf>
    <xf numFmtId="0" fontId="11" fillId="0" borderId="0" xfId="0" applyFont="1"/>
    <xf numFmtId="167" fontId="5" fillId="0" borderId="0" xfId="0" applyNumberFormat="1" applyFont="1" applyAlignment="1">
      <alignment horizontal="left" vertical="top" wrapText="1"/>
    </xf>
    <xf numFmtId="0" fontId="12" fillId="0" borderId="0" xfId="0" applyFont="1" applyAlignment="1">
      <alignment horizontal="left" vertical="top" wrapText="1"/>
    </xf>
    <xf numFmtId="0" fontId="13" fillId="0" borderId="0" xfId="0" applyFont="1"/>
    <xf numFmtId="0" fontId="14" fillId="0" borderId="0" xfId="0" applyFont="1"/>
    <xf numFmtId="0" fontId="17" fillId="0" borderId="0" xfId="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19</xdr:col>
      <xdr:colOff>1228725</xdr:colOff>
      <xdr:row>38</xdr:row>
      <xdr:rowOff>981075</xdr:rowOff>
    </xdr:from>
    <xdr:ext cx="876300" cy="1152525"/>
    <xdr:pic>
      <xdr:nvPicPr>
        <xdr:cNvPr id="2" name="image5.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19</xdr:col>
      <xdr:colOff>1228725</xdr:colOff>
      <xdr:row>39</xdr:row>
      <xdr:rowOff>1247775</xdr:rowOff>
    </xdr:from>
    <xdr:ext cx="1114425" cy="638175"/>
    <xdr:pic>
      <xdr:nvPicPr>
        <xdr:cNvPr id="3" name="image7.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19</xdr:col>
      <xdr:colOff>1228725</xdr:colOff>
      <xdr:row>41</xdr:row>
      <xdr:rowOff>19050</xdr:rowOff>
    </xdr:from>
    <xdr:ext cx="1114425" cy="733425"/>
    <xdr:pic>
      <xdr:nvPicPr>
        <xdr:cNvPr id="4" name="image8.png" title="Image">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19</xdr:col>
      <xdr:colOff>1181100</xdr:colOff>
      <xdr:row>41</xdr:row>
      <xdr:rowOff>981075</xdr:rowOff>
    </xdr:from>
    <xdr:ext cx="1219200" cy="457200"/>
    <xdr:pic>
      <xdr:nvPicPr>
        <xdr:cNvPr id="5" name="image6.png" title="Image">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19</xdr:col>
      <xdr:colOff>1228725</xdr:colOff>
      <xdr:row>42</xdr:row>
      <xdr:rowOff>847725</xdr:rowOff>
    </xdr:from>
    <xdr:ext cx="1114425" cy="457200"/>
    <xdr:pic>
      <xdr:nvPicPr>
        <xdr:cNvPr id="6" name="image3.png" title="Image">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19</xdr:col>
      <xdr:colOff>1228725</xdr:colOff>
      <xdr:row>43</xdr:row>
      <xdr:rowOff>981075</xdr:rowOff>
    </xdr:from>
    <xdr:ext cx="1114425" cy="638175"/>
    <xdr:pic>
      <xdr:nvPicPr>
        <xdr:cNvPr id="7" name="image2.png" title="Image">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19</xdr:col>
      <xdr:colOff>1228725</xdr:colOff>
      <xdr:row>44</xdr:row>
      <xdr:rowOff>1247775</xdr:rowOff>
    </xdr:from>
    <xdr:ext cx="1114425" cy="457200"/>
    <xdr:pic>
      <xdr:nvPicPr>
        <xdr:cNvPr id="8" name="image1.png" title="Image">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19</xdr:col>
      <xdr:colOff>1228725</xdr:colOff>
      <xdr:row>45</xdr:row>
      <xdr:rowOff>1247775</xdr:rowOff>
    </xdr:from>
    <xdr:ext cx="781050" cy="885825"/>
    <xdr:pic>
      <xdr:nvPicPr>
        <xdr:cNvPr id="9" name="image4.png" title="Image">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20</xdr:col>
      <xdr:colOff>0</xdr:colOff>
      <xdr:row>153</xdr:row>
      <xdr:rowOff>0</xdr:rowOff>
    </xdr:from>
    <xdr:ext cx="114300" cy="200025"/>
    <xdr:pic>
      <xdr:nvPicPr>
        <xdr:cNvPr id="10" name="image9.png">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twitter.com/keizerinj/status/1545330851772125184" TargetMode="External"/><Relationship Id="rId21" Type="http://schemas.openxmlformats.org/officeDocument/2006/relationships/hyperlink" Target="https://twitter.com/cnnphilippines/status/1328730200226447364" TargetMode="External"/><Relationship Id="rId42" Type="http://schemas.openxmlformats.org/officeDocument/2006/relationships/hyperlink" Target="https://twitter.com/DragonSeed11/status/1351180211317043210" TargetMode="External"/><Relationship Id="rId63" Type="http://schemas.openxmlformats.org/officeDocument/2006/relationships/hyperlink" Target="https://twitter.com/lovethyself143/status/1351356451747291136" TargetMode="External"/><Relationship Id="rId84" Type="http://schemas.openxmlformats.org/officeDocument/2006/relationships/hyperlink" Target="https://twitter.com/inquirerdotnet/status/1329983635009593344" TargetMode="External"/><Relationship Id="rId138" Type="http://schemas.openxmlformats.org/officeDocument/2006/relationships/hyperlink" Target="https://twitter.com/ShameOnYouPpl/status/1351886225439801347" TargetMode="External"/><Relationship Id="rId159" Type="http://schemas.openxmlformats.org/officeDocument/2006/relationships/hyperlink" Target="https://twitter.com/DonFrance13/status/1469151223526072322" TargetMode="External"/><Relationship Id="rId170" Type="http://schemas.openxmlformats.org/officeDocument/2006/relationships/hyperlink" Target="https://twitter.com/pro12socotppsc/status/1173756824765386752" TargetMode="External"/><Relationship Id="rId191" Type="http://schemas.openxmlformats.org/officeDocument/2006/relationships/comments" Target="../comments1.xml"/><Relationship Id="rId107" Type="http://schemas.openxmlformats.org/officeDocument/2006/relationships/hyperlink" Target="https://twitter.com/GonzagaKii/status/1593764056825212930" TargetMode="External"/><Relationship Id="rId11" Type="http://schemas.openxmlformats.org/officeDocument/2006/relationships/hyperlink" Target="https://twitter.com/brymac9168/status/1351295215403864065" TargetMode="External"/><Relationship Id="rId32" Type="http://schemas.openxmlformats.org/officeDocument/2006/relationships/hyperlink" Target="https://twitter.com/CertifiedAlipin/status/1233513043402817536" TargetMode="External"/><Relationship Id="rId53" Type="http://schemas.openxmlformats.org/officeDocument/2006/relationships/hyperlink" Target="https://twitter.com/agador7/status/1600149684894720000" TargetMode="External"/><Relationship Id="rId74" Type="http://schemas.openxmlformats.org/officeDocument/2006/relationships/hyperlink" Target="https://twitter.com/dzeraldjulio/status/1351403917452578816" TargetMode="External"/><Relationship Id="rId128" Type="http://schemas.openxmlformats.org/officeDocument/2006/relationships/hyperlink" Target="https://twitter.com/Juanmakabayan9/status/1356073668351119364" TargetMode="External"/><Relationship Id="rId149" Type="http://schemas.openxmlformats.org/officeDocument/2006/relationships/hyperlink" Target="https://twitter.com/tonyoscartoons/status/1605656426017394688" TargetMode="External"/><Relationship Id="rId5" Type="http://schemas.openxmlformats.org/officeDocument/2006/relationships/hyperlink" Target="https://twitter.com/amylauderdake/status/1330359548436246529" TargetMode="External"/><Relationship Id="rId95" Type="http://schemas.openxmlformats.org/officeDocument/2006/relationships/hyperlink" Target="https://twitter.com/XENX1A/status/1159458837880926208" TargetMode="External"/><Relationship Id="rId160" Type="http://schemas.openxmlformats.org/officeDocument/2006/relationships/hyperlink" Target="https://twitter.com/MamTessCD/status/1282529974369390595" TargetMode="External"/><Relationship Id="rId181" Type="http://schemas.openxmlformats.org/officeDocument/2006/relationships/hyperlink" Target="https://twitter.com/AloSetron/status/1090508663062708224" TargetMode="External"/><Relationship Id="rId22" Type="http://schemas.openxmlformats.org/officeDocument/2006/relationships/hyperlink" Target="https://twitter.com/Cloud9Ken/status/1385214169570373636" TargetMode="External"/><Relationship Id="rId43" Type="http://schemas.openxmlformats.org/officeDocument/2006/relationships/hyperlink" Target="https://twitter.com/Yass721/status/1351452048093569030" TargetMode="External"/><Relationship Id="rId64" Type="http://schemas.openxmlformats.org/officeDocument/2006/relationships/hyperlink" Target="https://twitter.com/lovethyself143/status/1351356451747291136" TargetMode="External"/><Relationship Id="rId118" Type="http://schemas.openxmlformats.org/officeDocument/2006/relationships/hyperlink" Target="https://twitter.com/keizerinj/status/1545266471248338945" TargetMode="External"/><Relationship Id="rId139" Type="http://schemas.openxmlformats.org/officeDocument/2006/relationships/hyperlink" Target="https://twitter.com/BobReye68206730/status/1524647820208525312" TargetMode="External"/><Relationship Id="rId85" Type="http://schemas.openxmlformats.org/officeDocument/2006/relationships/hyperlink" Target="https://twitter.com/jojoastudillo/status/1311500096819785728" TargetMode="External"/><Relationship Id="rId150" Type="http://schemas.openxmlformats.org/officeDocument/2006/relationships/hyperlink" Target="https://twitter.com/AHazardLeap/status/1518497332501053440" TargetMode="External"/><Relationship Id="rId171" Type="http://schemas.openxmlformats.org/officeDocument/2006/relationships/hyperlink" Target="https://twitter.com/UnitedPhilippi1/status/1329545014947368960" TargetMode="External"/><Relationship Id="rId12" Type="http://schemas.openxmlformats.org/officeDocument/2006/relationships/hyperlink" Target="https://twitter.com/e_eisaacs/status/1319503590248108032" TargetMode="External"/><Relationship Id="rId33" Type="http://schemas.openxmlformats.org/officeDocument/2006/relationships/hyperlink" Target="https://twitter.com/paulshenes/status/1352189648597090305" TargetMode="External"/><Relationship Id="rId108" Type="http://schemas.openxmlformats.org/officeDocument/2006/relationships/hyperlink" Target="https://twitter.com/Ragnar_Lapulapu/status/1412955700561518595" TargetMode="External"/><Relationship Id="rId129" Type="http://schemas.openxmlformats.org/officeDocument/2006/relationships/hyperlink" Target="https://twitter.com/Bongtothemax/status/1355846948645871616?s=20" TargetMode="External"/><Relationship Id="rId54" Type="http://schemas.openxmlformats.org/officeDocument/2006/relationships/hyperlink" Target="https://twitter.com/Natans_Lover/status/1417854636044607489" TargetMode="External"/><Relationship Id="rId75" Type="http://schemas.openxmlformats.org/officeDocument/2006/relationships/hyperlink" Target="https://twitter.com/dandanielm47/status/1338035630203228163" TargetMode="External"/><Relationship Id="rId96" Type="http://schemas.openxmlformats.org/officeDocument/2006/relationships/hyperlink" Target="https://twitter.com/greaterDan_/status/1240575056658329606" TargetMode="External"/><Relationship Id="rId140" Type="http://schemas.openxmlformats.org/officeDocument/2006/relationships/hyperlink" Target="https://twitter.com/wysiwyg8080/status/936271294433132544" TargetMode="External"/><Relationship Id="rId161" Type="http://schemas.openxmlformats.org/officeDocument/2006/relationships/hyperlink" Target="https://twitter.com/JojoFlorendo/status/1559875443045683202" TargetMode="External"/><Relationship Id="rId182" Type="http://schemas.openxmlformats.org/officeDocument/2006/relationships/hyperlink" Target="https://twitter.com/EssieMaharlika/status/1457667658405453835" TargetMode="External"/><Relationship Id="rId6" Type="http://schemas.openxmlformats.org/officeDocument/2006/relationships/hyperlink" Target="https://twitter.com/SamukaNimoUy/status/1525757348039389185" TargetMode="External"/><Relationship Id="rId23" Type="http://schemas.openxmlformats.org/officeDocument/2006/relationships/hyperlink" Target="https://twitter.com/DZMMTeleRadyo/status/1328951475008131080" TargetMode="External"/><Relationship Id="rId119" Type="http://schemas.openxmlformats.org/officeDocument/2006/relationships/hyperlink" Target="https://twitter.com/IANCUOfficial1/status/1456956732987437062?s=20" TargetMode="External"/><Relationship Id="rId44" Type="http://schemas.openxmlformats.org/officeDocument/2006/relationships/hyperlink" Target="https://twitter.com/Yass721/status/1351452908269821954" TargetMode="External"/><Relationship Id="rId65" Type="http://schemas.openxmlformats.org/officeDocument/2006/relationships/hyperlink" Target="https://twitter.com/lovethyself143/status/1351359121317011456" TargetMode="External"/><Relationship Id="rId86" Type="http://schemas.openxmlformats.org/officeDocument/2006/relationships/hyperlink" Target="https://twitter.com/GasmienJean/status/1172517478703845376" TargetMode="External"/><Relationship Id="rId130" Type="http://schemas.openxmlformats.org/officeDocument/2006/relationships/hyperlink" Target="https://twitter.com/Dominik73792556/status/1551043533142118400" TargetMode="External"/><Relationship Id="rId151" Type="http://schemas.openxmlformats.org/officeDocument/2006/relationships/hyperlink" Target="https://twitter.com/normsterific/status/1553579381590609920" TargetMode="External"/><Relationship Id="rId172" Type="http://schemas.openxmlformats.org/officeDocument/2006/relationships/hyperlink" Target="https://twitter.com/Pinkmartini0923/status/1279338961253457922" TargetMode="External"/><Relationship Id="rId13" Type="http://schemas.openxmlformats.org/officeDocument/2006/relationships/hyperlink" Target="https://twitter.com/juz_zuri/status/1553636881698811904" TargetMode="External"/><Relationship Id="rId18" Type="http://schemas.openxmlformats.org/officeDocument/2006/relationships/hyperlink" Target="https://twitter.com/normsterific/status/1553579381590609920" TargetMode="External"/><Relationship Id="rId39" Type="http://schemas.openxmlformats.org/officeDocument/2006/relationships/hyperlink" Target="https://twitter.com/MChyme/status/1351159200257372164" TargetMode="External"/><Relationship Id="rId109" Type="http://schemas.openxmlformats.org/officeDocument/2006/relationships/hyperlink" Target="https://twitter.com/ella_villa1/status/1412936022636130305" TargetMode="External"/><Relationship Id="rId34" Type="http://schemas.openxmlformats.org/officeDocument/2006/relationships/hyperlink" Target="https://twitter.com/thelyn23/status/1351425160281288706" TargetMode="External"/><Relationship Id="rId50" Type="http://schemas.openxmlformats.org/officeDocument/2006/relationships/hyperlink" Target="https://twitter.com/UnitedPhilippi1/status/1182184273756839936" TargetMode="External"/><Relationship Id="rId55" Type="http://schemas.openxmlformats.org/officeDocument/2006/relationships/hyperlink" Target="https://twitter.com/BaconUpon/status/1330310302945193989" TargetMode="External"/><Relationship Id="rId76" Type="http://schemas.openxmlformats.org/officeDocument/2006/relationships/hyperlink" Target="https://twitter.com/armando_domo/status/1292953722566381574" TargetMode="External"/><Relationship Id="rId97" Type="http://schemas.openxmlformats.org/officeDocument/2006/relationships/hyperlink" Target="https://twitter.com/nickyysilverio/status/1358425103831236608" TargetMode="External"/><Relationship Id="rId104" Type="http://schemas.openxmlformats.org/officeDocument/2006/relationships/hyperlink" Target="https://twitter.com/i_amniccss/status/1600695812501426176" TargetMode="External"/><Relationship Id="rId120" Type="http://schemas.openxmlformats.org/officeDocument/2006/relationships/hyperlink" Target="https://twitter.com/juan_cruz_2014/status/709541987997712384?s=20" TargetMode="External"/><Relationship Id="rId125" Type="http://schemas.openxmlformats.org/officeDocument/2006/relationships/hyperlink" Target="https://twitter.com/Bongtothemax/status/1352298275102052352?s=20" TargetMode="External"/><Relationship Id="rId141" Type="http://schemas.openxmlformats.org/officeDocument/2006/relationships/hyperlink" Target="https://twitter.com/gigaigurlmd/status/1553725595166572544" TargetMode="External"/><Relationship Id="rId146" Type="http://schemas.openxmlformats.org/officeDocument/2006/relationships/hyperlink" Target="https://twitter.com/Solabioss/status/1162927058906836993" TargetMode="External"/><Relationship Id="rId167" Type="http://schemas.openxmlformats.org/officeDocument/2006/relationships/hyperlink" Target="https://twitter.com/Edelwei8/status/1505596571320209414" TargetMode="External"/><Relationship Id="rId188" Type="http://schemas.openxmlformats.org/officeDocument/2006/relationships/hyperlink" Target="https://twitter.com/v0n_er/status/1240310077296271361" TargetMode="External"/><Relationship Id="rId7" Type="http://schemas.openxmlformats.org/officeDocument/2006/relationships/hyperlink" Target="https://twitter.com/Shaider_de/status/1351921960847101954" TargetMode="External"/><Relationship Id="rId71" Type="http://schemas.openxmlformats.org/officeDocument/2006/relationships/hyperlink" Target="https://twitter.com/xtna_wanderer/status/1351352749569372160" TargetMode="External"/><Relationship Id="rId92" Type="http://schemas.openxmlformats.org/officeDocument/2006/relationships/hyperlink" Target="https://twitter.com/GrowlHarhar/status/1489578771900293120" TargetMode="External"/><Relationship Id="rId162" Type="http://schemas.openxmlformats.org/officeDocument/2006/relationships/hyperlink" Target="https://twitter.com/ioannesesledieu/status/1090919973206282241" TargetMode="External"/><Relationship Id="rId183" Type="http://schemas.openxmlformats.org/officeDocument/2006/relationships/hyperlink" Target="https://twitter.com/milbpoy/status/1160428492393046017" TargetMode="External"/><Relationship Id="rId2" Type="http://schemas.openxmlformats.org/officeDocument/2006/relationships/hyperlink" Target="https://drive.google.com/file/d/1EHgO0CtAyORFmlGd_rVxGi983b2uurUn/view?usp=share_link" TargetMode="External"/><Relationship Id="rId29" Type="http://schemas.openxmlformats.org/officeDocument/2006/relationships/hyperlink" Target="https://twitter.com/PUPTheCatalyst/status/1382889774751440897" TargetMode="External"/><Relationship Id="rId24" Type="http://schemas.openxmlformats.org/officeDocument/2006/relationships/hyperlink" Target="https://twitter.com/tecigurl/status/1229068096377212930" TargetMode="External"/><Relationship Id="rId40" Type="http://schemas.openxmlformats.org/officeDocument/2006/relationships/hyperlink" Target="https://twitter.com/JohnFretz3/status/1351157357385052162" TargetMode="External"/><Relationship Id="rId45" Type="http://schemas.openxmlformats.org/officeDocument/2006/relationships/hyperlink" Target="https://twitter.com/biker722/status/1351352071291772928" TargetMode="External"/><Relationship Id="rId66" Type="http://schemas.openxmlformats.org/officeDocument/2006/relationships/hyperlink" Target="https://twitter.com/Jonas47161499/status/1399926059735293952" TargetMode="External"/><Relationship Id="rId87" Type="http://schemas.openxmlformats.org/officeDocument/2006/relationships/hyperlink" Target="https://twitter.com/librengsapatos_/status/1196051316079915008" TargetMode="External"/><Relationship Id="rId110" Type="http://schemas.openxmlformats.org/officeDocument/2006/relationships/hyperlink" Target="https://twitter.com/AlexisVeek2ria/status/1544094127653916672" TargetMode="External"/><Relationship Id="rId115" Type="http://schemas.openxmlformats.org/officeDocument/2006/relationships/hyperlink" Target="https://twitter.com/xOrigin24x/status/1559586311748608003" TargetMode="External"/><Relationship Id="rId131" Type="http://schemas.openxmlformats.org/officeDocument/2006/relationships/hyperlink" Target="https://twitter.com/criskiang/status/1522065106037002241?s=20" TargetMode="External"/><Relationship Id="rId136" Type="http://schemas.openxmlformats.org/officeDocument/2006/relationships/hyperlink" Target="https://twitter.com/MisterRealTalk2/status/1553602120573943808" TargetMode="External"/><Relationship Id="rId157" Type="http://schemas.openxmlformats.org/officeDocument/2006/relationships/hyperlink" Target="https://twitter.com/dozZ3h_Vbril/status/1351882111821639680" TargetMode="External"/><Relationship Id="rId178" Type="http://schemas.openxmlformats.org/officeDocument/2006/relationships/hyperlink" Target="https://twitter.com/BUTIamKing/status/1268450136876670978" TargetMode="External"/><Relationship Id="rId61" Type="http://schemas.openxmlformats.org/officeDocument/2006/relationships/hyperlink" Target="https://twitter.com/jdcruzph/status/936005453850353664" TargetMode="External"/><Relationship Id="rId82" Type="http://schemas.openxmlformats.org/officeDocument/2006/relationships/hyperlink" Target="https://twitter.com/AslLotoy/status/1377082369161617408" TargetMode="External"/><Relationship Id="rId152" Type="http://schemas.openxmlformats.org/officeDocument/2006/relationships/hyperlink" Target="https://twitter.com/ChristianusRick/status/1351932807279472644" TargetMode="External"/><Relationship Id="rId173" Type="http://schemas.openxmlformats.org/officeDocument/2006/relationships/hyperlink" Target="https://twitter.com/attyndbcpa/status/1503967141732622337" TargetMode="External"/><Relationship Id="rId19" Type="http://schemas.openxmlformats.org/officeDocument/2006/relationships/hyperlink" Target="https://twitter.com/MamTessCD/status/1326551378672586754" TargetMode="External"/><Relationship Id="rId14" Type="http://schemas.openxmlformats.org/officeDocument/2006/relationships/hyperlink" Target="https://twitter.com/juviagreey/status/1328844051450195968" TargetMode="External"/><Relationship Id="rId30" Type="http://schemas.openxmlformats.org/officeDocument/2006/relationships/hyperlink" Target="https://twitter.com/CertifiedAlipin/status/1233369698407866371" TargetMode="External"/><Relationship Id="rId35" Type="http://schemas.openxmlformats.org/officeDocument/2006/relationships/hyperlink" Target="https://twitter.com/MetalRain_76/status/1351377313670320136" TargetMode="External"/><Relationship Id="rId56" Type="http://schemas.openxmlformats.org/officeDocument/2006/relationships/hyperlink" Target="https://twitter.com/jssalvador225/status/1096406730160754688" TargetMode="External"/><Relationship Id="rId77" Type="http://schemas.openxmlformats.org/officeDocument/2006/relationships/hyperlink" Target="https://twitter.com/direkmarl/status/1387787897235931148" TargetMode="External"/><Relationship Id="rId100" Type="http://schemas.openxmlformats.org/officeDocument/2006/relationships/hyperlink" Target="https://twitter.com/pusanggala007/status/1605976540881174532" TargetMode="External"/><Relationship Id="rId105" Type="http://schemas.openxmlformats.org/officeDocument/2006/relationships/hyperlink" Target="https://twitter.com/ThePaladin33/status/1535225155550855168" TargetMode="External"/><Relationship Id="rId126" Type="http://schemas.openxmlformats.org/officeDocument/2006/relationships/hyperlink" Target="https://twitter.com/rdmarcelo/status/1524402143398350851" TargetMode="External"/><Relationship Id="rId147" Type="http://schemas.openxmlformats.org/officeDocument/2006/relationships/hyperlink" Target="https://twitter.com/JustinJayBeats/status/1254377514673205249" TargetMode="External"/><Relationship Id="rId168" Type="http://schemas.openxmlformats.org/officeDocument/2006/relationships/hyperlink" Target="https://twitter.com/lloydmayer_369/status/1558068650703466496" TargetMode="External"/><Relationship Id="rId8" Type="http://schemas.openxmlformats.org/officeDocument/2006/relationships/hyperlink" Target="https://twitter.com/n4qpu/status/1351844058935615488" TargetMode="External"/><Relationship Id="rId51" Type="http://schemas.openxmlformats.org/officeDocument/2006/relationships/hyperlink" Target="https://twitter.com/QMotherGothel/status/1351437859719245829" TargetMode="External"/><Relationship Id="rId72" Type="http://schemas.openxmlformats.org/officeDocument/2006/relationships/hyperlink" Target="https://twitter.com/dozZ3h_Vbril/status/1351352109287915521" TargetMode="External"/><Relationship Id="rId93" Type="http://schemas.openxmlformats.org/officeDocument/2006/relationships/hyperlink" Target="https://twitter.com/rod_pinochet/status/1262572164244357120" TargetMode="External"/><Relationship Id="rId98" Type="http://schemas.openxmlformats.org/officeDocument/2006/relationships/hyperlink" Target="https://twitter.com/Migrate_Austral/status/1353483418915336192" TargetMode="External"/><Relationship Id="rId121" Type="http://schemas.openxmlformats.org/officeDocument/2006/relationships/hyperlink" Target="https://twitter.com/EURIKA49463907/status/1449393514668650497?s=20" TargetMode="External"/><Relationship Id="rId142" Type="http://schemas.openxmlformats.org/officeDocument/2006/relationships/hyperlink" Target="https://twitter.com/iamsparky79/status/15716595297751162922" TargetMode="External"/><Relationship Id="rId163" Type="http://schemas.openxmlformats.org/officeDocument/2006/relationships/hyperlink" Target="https://twitter.com/JaredXenos/status/1459924320206352384" TargetMode="External"/><Relationship Id="rId184" Type="http://schemas.openxmlformats.org/officeDocument/2006/relationships/hyperlink" Target="https://twitter.com/milbpoy/status/976301095717752832" TargetMode="External"/><Relationship Id="rId189" Type="http://schemas.openxmlformats.org/officeDocument/2006/relationships/drawing" Target="../drawings/drawing1.xml"/><Relationship Id="rId3" Type="http://schemas.openxmlformats.org/officeDocument/2006/relationships/hyperlink" Target="https://www.rappler.com/newsbreak/fact-check/philippines-not-second-richest-country-gold-deposits-worldwide/" TargetMode="External"/><Relationship Id="rId25" Type="http://schemas.openxmlformats.org/officeDocument/2006/relationships/hyperlink" Target="https://twitter.com/OlenFrancisco/status/1229106982319271937" TargetMode="External"/><Relationship Id="rId46" Type="http://schemas.openxmlformats.org/officeDocument/2006/relationships/hyperlink" Target="https://twitter.com/pachamva/status/1351480938601959424" TargetMode="External"/><Relationship Id="rId67" Type="http://schemas.openxmlformats.org/officeDocument/2006/relationships/hyperlink" Target="https://twitter.com/Unotres1384/status/1351165467902300170" TargetMode="External"/><Relationship Id="rId116" Type="http://schemas.openxmlformats.org/officeDocument/2006/relationships/hyperlink" Target="https://twitter.com/keizerinj/status/1545333817790976000" TargetMode="External"/><Relationship Id="rId137" Type="http://schemas.openxmlformats.org/officeDocument/2006/relationships/hyperlink" Target="https://twitter.com/gerrydeleo/status/1352230873752473600" TargetMode="External"/><Relationship Id="rId158" Type="http://schemas.openxmlformats.org/officeDocument/2006/relationships/hyperlink" Target="https://twitter.com/VineUlysses/status/1353340802425118720" TargetMode="External"/><Relationship Id="rId20" Type="http://schemas.openxmlformats.org/officeDocument/2006/relationships/hyperlink" Target="https://twitter.com/ChristianusRick/status/1351932807279472644" TargetMode="External"/><Relationship Id="rId41" Type="http://schemas.openxmlformats.org/officeDocument/2006/relationships/hyperlink" Target="https://twitter.com/JohnFretz3/status/1351163155280519168" TargetMode="External"/><Relationship Id="rId62" Type="http://schemas.openxmlformats.org/officeDocument/2006/relationships/hyperlink" Target="https://twitter.com/Bazoom_/status/936005155962499072" TargetMode="External"/><Relationship Id="rId83" Type="http://schemas.openxmlformats.org/officeDocument/2006/relationships/hyperlink" Target="https://twitter.com/clawclaw87/status/1160101374526394369" TargetMode="External"/><Relationship Id="rId88" Type="http://schemas.openxmlformats.org/officeDocument/2006/relationships/hyperlink" Target="https://twitter.com/rubio_surber/status/1351517450010038279" TargetMode="External"/><Relationship Id="rId111" Type="http://schemas.openxmlformats.org/officeDocument/2006/relationships/hyperlink" Target="https://twitter.com/kakag_ev/status/1539115868856229889" TargetMode="External"/><Relationship Id="rId132" Type="http://schemas.openxmlformats.org/officeDocument/2006/relationships/hyperlink" Target="https://twitter.com/Abundare2022/status/1583233341674835968" TargetMode="External"/><Relationship Id="rId153" Type="http://schemas.openxmlformats.org/officeDocument/2006/relationships/hyperlink" Target="https://twitter.com/AslLotoy/status/1360937438563033089" TargetMode="External"/><Relationship Id="rId174" Type="http://schemas.openxmlformats.org/officeDocument/2006/relationships/hyperlink" Target="https://twitter.com/DaRealEmil/status/1241951055073562624" TargetMode="External"/><Relationship Id="rId179" Type="http://schemas.openxmlformats.org/officeDocument/2006/relationships/hyperlink" Target="https://twitter.com/RommelPamotong1/status/1268456387685867520" TargetMode="External"/><Relationship Id="rId190" Type="http://schemas.openxmlformats.org/officeDocument/2006/relationships/vmlDrawing" Target="../drawings/vmlDrawing1.vml"/><Relationship Id="rId15" Type="http://schemas.openxmlformats.org/officeDocument/2006/relationships/hyperlink" Target="https://twitter.com/ioannesesledieu/status/1146027711489552384" TargetMode="External"/><Relationship Id="rId36" Type="http://schemas.openxmlformats.org/officeDocument/2006/relationships/hyperlink" Target="https://twitter.com/ChristianusRick/status/1351440312112205824" TargetMode="External"/><Relationship Id="rId57" Type="http://schemas.openxmlformats.org/officeDocument/2006/relationships/hyperlink" Target="https://twitter.com/fey_ded/status/1555264748773842944" TargetMode="External"/><Relationship Id="rId106" Type="http://schemas.openxmlformats.org/officeDocument/2006/relationships/hyperlink" Target="https://twitter.com/sapio_sensual/status/1608555990118731779" TargetMode="External"/><Relationship Id="rId127" Type="http://schemas.openxmlformats.org/officeDocument/2006/relationships/hyperlink" Target="https://twitter.com/NuestraCleticia/status/1150908518498570240" TargetMode="External"/><Relationship Id="rId10" Type="http://schemas.openxmlformats.org/officeDocument/2006/relationships/hyperlink" Target="https://twitter.com/samsunguser13/status/1552909911394500608" TargetMode="External"/><Relationship Id="rId31" Type="http://schemas.openxmlformats.org/officeDocument/2006/relationships/hyperlink" Target="https://twitter.com/PhilippineStar" TargetMode="External"/><Relationship Id="rId52" Type="http://schemas.openxmlformats.org/officeDocument/2006/relationships/hyperlink" Target="https://twitter.com/Jonas47161499/status/1399926059735293952" TargetMode="External"/><Relationship Id="rId73" Type="http://schemas.openxmlformats.org/officeDocument/2006/relationships/hyperlink" Target="https://twitter.com/JMF0927/status/1351200682108477443" TargetMode="External"/><Relationship Id="rId78" Type="http://schemas.openxmlformats.org/officeDocument/2006/relationships/hyperlink" Target="https://twitter.com/orochiherman/status/1351834643167776769" TargetMode="External"/><Relationship Id="rId94" Type="http://schemas.openxmlformats.org/officeDocument/2006/relationships/hyperlink" Target="https://twitter.com/ptpernia12/status/1352446244019261444" TargetMode="External"/><Relationship Id="rId99" Type="http://schemas.openxmlformats.org/officeDocument/2006/relationships/hyperlink" Target="https://twitter.com/dcvergarax/status/1531616716782206977" TargetMode="External"/><Relationship Id="rId101" Type="http://schemas.openxmlformats.org/officeDocument/2006/relationships/hyperlink" Target="https://twitter.com/TishaCM/status/1560406082085855235" TargetMode="External"/><Relationship Id="rId122" Type="http://schemas.openxmlformats.org/officeDocument/2006/relationships/hyperlink" Target="https://twitter.com/attyejc/status/1328928058686935040?s=20" TargetMode="External"/><Relationship Id="rId143" Type="http://schemas.openxmlformats.org/officeDocument/2006/relationships/hyperlink" Target="https://twitter.com/JaredXenos/status/1352243773519007746" TargetMode="External"/><Relationship Id="rId148" Type="http://schemas.openxmlformats.org/officeDocument/2006/relationships/hyperlink" Target="https://twitter.com/antecuado/status/1351698648208314371" TargetMode="External"/><Relationship Id="rId164" Type="http://schemas.openxmlformats.org/officeDocument/2006/relationships/hyperlink" Target="https://twitter.com/hayup69/status/1552943527839277057" TargetMode="External"/><Relationship Id="rId169" Type="http://schemas.openxmlformats.org/officeDocument/2006/relationships/hyperlink" Target="https://twitter.com/wysiwyg8080/status/936271294433132544" TargetMode="External"/><Relationship Id="rId185" Type="http://schemas.openxmlformats.org/officeDocument/2006/relationships/hyperlink" Target="https://twitter.com/BambieDucay/status/959410501703913472" TargetMode="External"/><Relationship Id="rId4" Type="http://schemas.openxmlformats.org/officeDocument/2006/relationships/hyperlink" Target="https://twitter.com/carlabrews/status/1627018349753565184" TargetMode="External"/><Relationship Id="rId9" Type="http://schemas.openxmlformats.org/officeDocument/2006/relationships/hyperlink" Target="https://twitter.com/JethroGamez/status/1293145325163569152" TargetMode="External"/><Relationship Id="rId180" Type="http://schemas.openxmlformats.org/officeDocument/2006/relationships/hyperlink" Target="https://twitter.com/anniemaykho/status/972517511295111168" TargetMode="External"/><Relationship Id="rId26" Type="http://schemas.openxmlformats.org/officeDocument/2006/relationships/hyperlink" Target="https://twitter.com/jaforms/status/1229299122500337664" TargetMode="External"/><Relationship Id="rId47" Type="http://schemas.openxmlformats.org/officeDocument/2006/relationships/hyperlink" Target="https://twitter.com/rodrigo_ricos/status/1351445598616973313" TargetMode="External"/><Relationship Id="rId68" Type="http://schemas.openxmlformats.org/officeDocument/2006/relationships/hyperlink" Target="https://twitter.com/kulas23/status/1352819537155133441" TargetMode="External"/><Relationship Id="rId89" Type="http://schemas.openxmlformats.org/officeDocument/2006/relationships/hyperlink" Target="https://twitter.com/ancelmoooo/status/1351515673093050368" TargetMode="External"/><Relationship Id="rId112" Type="http://schemas.openxmlformats.org/officeDocument/2006/relationships/hyperlink" Target="https://twitter.com/ceeessamestreet/status/1528212085837950981" TargetMode="External"/><Relationship Id="rId133" Type="http://schemas.openxmlformats.org/officeDocument/2006/relationships/hyperlink" Target="https://twitter.com/Jnvlmcon/status/1351479300252463105" TargetMode="External"/><Relationship Id="rId154" Type="http://schemas.openxmlformats.org/officeDocument/2006/relationships/hyperlink" Target="https://twitter.com/Agalancelot1225/status/1580876909033816064" TargetMode="External"/><Relationship Id="rId175" Type="http://schemas.openxmlformats.org/officeDocument/2006/relationships/hyperlink" Target="https://twitter.com/OmarMubarakh/status/1269085974996238336" TargetMode="External"/><Relationship Id="rId16" Type="http://schemas.openxmlformats.org/officeDocument/2006/relationships/hyperlink" Target="https://twitter.com/ronylbravo/status/1161113827775143936" TargetMode="External"/><Relationship Id="rId37" Type="http://schemas.openxmlformats.org/officeDocument/2006/relationships/hyperlink" Target="https://twitter.com/rowyn_cons/status/1351375766898921472" TargetMode="External"/><Relationship Id="rId58" Type="http://schemas.openxmlformats.org/officeDocument/2006/relationships/hyperlink" Target="https://twitter.com/vlabvs21/status/1523689683019984898" TargetMode="External"/><Relationship Id="rId79" Type="http://schemas.openxmlformats.org/officeDocument/2006/relationships/hyperlink" Target="https://twitter.com/MamTessCD/status/1353194890146975744" TargetMode="External"/><Relationship Id="rId102" Type="http://schemas.openxmlformats.org/officeDocument/2006/relationships/hyperlink" Target="https://twitter.com/TishaCM/status/1560407216196296704" TargetMode="External"/><Relationship Id="rId123" Type="http://schemas.openxmlformats.org/officeDocument/2006/relationships/hyperlink" Target="https://twitter.com/LevynxT/status/1352150154531414020?s=20" TargetMode="External"/><Relationship Id="rId144" Type="http://schemas.openxmlformats.org/officeDocument/2006/relationships/hyperlink" Target="https://twitter.com/Daniski10/status/1330302136756875269" TargetMode="External"/><Relationship Id="rId90" Type="http://schemas.openxmlformats.org/officeDocument/2006/relationships/hyperlink" Target="https://twitter.com/agador7/status/1600149684894720000" TargetMode="External"/><Relationship Id="rId165" Type="http://schemas.openxmlformats.org/officeDocument/2006/relationships/hyperlink" Target="https://twitter.com/AMOR6161/status/1352901987050819589" TargetMode="External"/><Relationship Id="rId186" Type="http://schemas.openxmlformats.org/officeDocument/2006/relationships/hyperlink" Target="https://twitter.com/marcosparin2022/status/1296647722083131392" TargetMode="External"/><Relationship Id="rId27" Type="http://schemas.openxmlformats.org/officeDocument/2006/relationships/hyperlink" Target="https://twitter.com/yrrag_iraziri/status/1229250554292928512" TargetMode="External"/><Relationship Id="rId48" Type="http://schemas.openxmlformats.org/officeDocument/2006/relationships/hyperlink" Target="https://twitter.com/prog_pwrc/status/1527390066154565633" TargetMode="External"/><Relationship Id="rId69" Type="http://schemas.openxmlformats.org/officeDocument/2006/relationships/hyperlink" Target="https://twitter.com/Backycrisostom1/status/1351163752582946821" TargetMode="External"/><Relationship Id="rId113" Type="http://schemas.openxmlformats.org/officeDocument/2006/relationships/hyperlink" Target="https://twitter.com/gigaigurlmd/status/1549405084555137024" TargetMode="External"/><Relationship Id="rId134" Type="http://schemas.openxmlformats.org/officeDocument/2006/relationships/hyperlink" Target="https://twitter.com/3rd11_2020/status/1531108548221906945?s=20" TargetMode="External"/><Relationship Id="rId80" Type="http://schemas.openxmlformats.org/officeDocument/2006/relationships/hyperlink" Target="https://twitter.com/bernallene/status/1352969312210874368" TargetMode="External"/><Relationship Id="rId155" Type="http://schemas.openxmlformats.org/officeDocument/2006/relationships/hyperlink" Target="https://twitter.com/JackSison6/status/1525204618522898432" TargetMode="External"/><Relationship Id="rId176" Type="http://schemas.openxmlformats.org/officeDocument/2006/relationships/hyperlink" Target="https://twitter.com/justinmanzano8/status/1048108985813950464" TargetMode="External"/><Relationship Id="rId17" Type="http://schemas.openxmlformats.org/officeDocument/2006/relationships/hyperlink" Target="https://twitter.com/RomeSantos10/status/1524388680797868032" TargetMode="External"/><Relationship Id="rId38" Type="http://schemas.openxmlformats.org/officeDocument/2006/relationships/hyperlink" Target="https://twitter.com/eddie020196/status/1351587088739692545" TargetMode="External"/><Relationship Id="rId59" Type="http://schemas.openxmlformats.org/officeDocument/2006/relationships/hyperlink" Target="https://twitter.com/JoRacaza/status/1484997777251704833" TargetMode="External"/><Relationship Id="rId103" Type="http://schemas.openxmlformats.org/officeDocument/2006/relationships/hyperlink" Target="https://twitter.com/AlexBNFC/status/1521752392932331521" TargetMode="External"/><Relationship Id="rId124" Type="http://schemas.openxmlformats.org/officeDocument/2006/relationships/hyperlink" Target="https://twitter.com/MhelPerez20/status/1516724519360253952?s=20" TargetMode="External"/><Relationship Id="rId70" Type="http://schemas.openxmlformats.org/officeDocument/2006/relationships/hyperlink" Target="https://twitter.com/flip1sba/status/1351507451791593474" TargetMode="External"/><Relationship Id="rId91" Type="http://schemas.openxmlformats.org/officeDocument/2006/relationships/hyperlink" Target="https://twitter.com/NellyGBasco/status/1484285143879946243" TargetMode="External"/><Relationship Id="rId145" Type="http://schemas.openxmlformats.org/officeDocument/2006/relationships/hyperlink" Target="https://twitter.com/thoughtsforfoo5/status/1351377609171456000" TargetMode="External"/><Relationship Id="rId166" Type="http://schemas.openxmlformats.org/officeDocument/2006/relationships/hyperlink" Target="https://twitter.com/GobHenMiguelLDL/status/1352042841283809285" TargetMode="External"/><Relationship Id="rId187" Type="http://schemas.openxmlformats.org/officeDocument/2006/relationships/hyperlink" Target="https://twitter.com/b_antonio3/status/1279307819750064128" TargetMode="External"/><Relationship Id="rId1" Type="http://schemas.openxmlformats.org/officeDocument/2006/relationships/hyperlink" Target="https://twitter.com/4MahalimaSB19/status/1531806253957099520" TargetMode="External"/><Relationship Id="rId28" Type="http://schemas.openxmlformats.org/officeDocument/2006/relationships/hyperlink" Target="https://twitter.com/kyky_vincitrc/status/1508424637184897028" TargetMode="External"/><Relationship Id="rId49" Type="http://schemas.openxmlformats.org/officeDocument/2006/relationships/hyperlink" Target="https://www.terrorismwatch.com.ph/" TargetMode="External"/><Relationship Id="rId114" Type="http://schemas.openxmlformats.org/officeDocument/2006/relationships/hyperlink" Target="https://twitter.com/iamsparky79/status/1571659529775116292" TargetMode="External"/><Relationship Id="rId60" Type="http://schemas.openxmlformats.org/officeDocument/2006/relationships/hyperlink" Target="https://twitter.com/KamaoNiJuan/status/1485090863424622594" TargetMode="External"/><Relationship Id="rId81" Type="http://schemas.openxmlformats.org/officeDocument/2006/relationships/hyperlink" Target="https://twitter.com/AslLotoy/status/1397799784010772481" TargetMode="External"/><Relationship Id="rId135" Type="http://schemas.openxmlformats.org/officeDocument/2006/relationships/hyperlink" Target="https://twitter.com/AlfonsoCorpuz/status/1523806047655559168" TargetMode="External"/><Relationship Id="rId156" Type="http://schemas.openxmlformats.org/officeDocument/2006/relationships/hyperlink" Target="https://twitter.com/kissha_miguel/status/1519054856954073088" TargetMode="External"/><Relationship Id="rId177" Type="http://schemas.openxmlformats.org/officeDocument/2006/relationships/hyperlink" Target="https://twitter.com/hellahannah_/status/152169971045239603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I185"/>
  <sheetViews>
    <sheetView tabSelected="1" workbookViewId="0">
      <pane xSplit="3" ySplit="1" topLeftCell="D121" activePane="bottomRight" state="frozen"/>
      <selection pane="topRight" activeCell="D1" sqref="D1"/>
      <selection pane="bottomLeft" activeCell="A2" sqref="A2"/>
      <selection pane="bottomRight" activeCell="C123" sqref="C123"/>
    </sheetView>
  </sheetViews>
  <sheetFormatPr defaultColWidth="12.5703125" defaultRowHeight="15.75" customHeight="1" x14ac:dyDescent="0.2"/>
  <cols>
    <col min="1" max="1" width="5.5703125" customWidth="1"/>
    <col min="2" max="2" width="14.140625" customWidth="1"/>
    <col min="3" max="3" width="81.85546875" customWidth="1"/>
    <col min="4" max="4" width="6.85546875" customWidth="1"/>
    <col min="5" max="5" width="16.28515625" customWidth="1"/>
    <col min="6" max="6" width="12.42578125" customWidth="1"/>
    <col min="7" max="9" width="16" customWidth="1"/>
    <col min="10" max="10" width="14.7109375" customWidth="1"/>
    <col min="12" max="12" width="22.7109375" customWidth="1"/>
    <col min="17" max="17" width="27.42578125" customWidth="1"/>
    <col min="18" max="19" width="24" customWidth="1"/>
    <col min="20" max="20" width="16.140625" customWidth="1"/>
    <col min="21" max="21" width="15.42578125" customWidth="1"/>
    <col min="22" max="22" width="20.7109375" customWidth="1"/>
    <col min="28" max="28" width="28.42578125" customWidth="1"/>
    <col min="29" max="29" width="17.42578125" customWidth="1"/>
    <col min="31" max="35" width="15.85546875" customWidth="1"/>
  </cols>
  <sheetData>
    <row r="1" spans="1:35" ht="24.75" customHeight="1" x14ac:dyDescent="0.2">
      <c r="A1" s="1" t="s">
        <v>0</v>
      </c>
      <c r="B1" s="2" t="s">
        <v>1</v>
      </c>
      <c r="C1" s="3" t="s">
        <v>2</v>
      </c>
      <c r="D1" s="4" t="s">
        <v>3</v>
      </c>
      <c r="E1" s="5" t="s">
        <v>4</v>
      </c>
      <c r="F1" s="5" t="s">
        <v>5</v>
      </c>
      <c r="G1" s="5" t="s">
        <v>6</v>
      </c>
      <c r="H1" s="5" t="s">
        <v>7</v>
      </c>
      <c r="I1" s="3" t="s">
        <v>8</v>
      </c>
      <c r="J1" s="3" t="s">
        <v>9</v>
      </c>
      <c r="K1" s="3" t="s">
        <v>10</v>
      </c>
      <c r="L1" s="3" t="s">
        <v>11</v>
      </c>
      <c r="M1" s="6" t="s">
        <v>12</v>
      </c>
      <c r="N1" s="3" t="s">
        <v>13</v>
      </c>
      <c r="O1" s="3" t="s">
        <v>14</v>
      </c>
      <c r="P1" s="3" t="s">
        <v>15</v>
      </c>
      <c r="Q1" s="3" t="s">
        <v>16</v>
      </c>
      <c r="R1" s="3" t="s">
        <v>17</v>
      </c>
      <c r="S1" s="3" t="s">
        <v>18</v>
      </c>
      <c r="T1" s="7" t="s">
        <v>19</v>
      </c>
      <c r="U1" s="3" t="s">
        <v>20</v>
      </c>
      <c r="V1" s="3" t="s">
        <v>21</v>
      </c>
      <c r="W1" s="3" t="s">
        <v>22</v>
      </c>
      <c r="X1" s="3" t="s">
        <v>23</v>
      </c>
      <c r="Y1" s="3" t="s">
        <v>24</v>
      </c>
      <c r="Z1" s="3" t="s">
        <v>25</v>
      </c>
      <c r="AA1" s="3" t="s">
        <v>26</v>
      </c>
      <c r="AB1" s="3" t="s">
        <v>27</v>
      </c>
      <c r="AC1" s="3" t="s">
        <v>28</v>
      </c>
      <c r="AD1" s="5" t="s">
        <v>29</v>
      </c>
      <c r="AE1" s="5" t="s">
        <v>30</v>
      </c>
      <c r="AF1" s="5" t="s">
        <v>30</v>
      </c>
      <c r="AG1" s="5" t="s">
        <v>30</v>
      </c>
      <c r="AH1" s="8" t="s">
        <v>31</v>
      </c>
      <c r="AI1" s="8" t="s">
        <v>32</v>
      </c>
    </row>
    <row r="2" spans="1:35" ht="108" x14ac:dyDescent="0.2">
      <c r="A2" s="9" t="str">
        <f t="shared" ref="A2:A115" si="0">TEXT(D2,"00")&amp;"-"&amp;ROW(D2)-1</f>
        <v>XX-1</v>
      </c>
      <c r="B2" s="10" t="s">
        <v>33</v>
      </c>
      <c r="C2" s="11" t="s">
        <v>34</v>
      </c>
      <c r="D2" s="12" t="s">
        <v>35</v>
      </c>
      <c r="E2" s="11" t="s">
        <v>36</v>
      </c>
      <c r="F2" s="11" t="s">
        <v>37</v>
      </c>
      <c r="G2" s="11" t="s">
        <v>38</v>
      </c>
      <c r="H2" s="11" t="s">
        <v>39</v>
      </c>
      <c r="I2" s="11" t="s">
        <v>40</v>
      </c>
      <c r="J2" s="11" t="s">
        <v>41</v>
      </c>
      <c r="K2" s="11" t="s">
        <v>42</v>
      </c>
      <c r="L2" s="11" t="s">
        <v>43</v>
      </c>
      <c r="M2" s="13" t="s">
        <v>44</v>
      </c>
      <c r="N2" s="11" t="s">
        <v>45</v>
      </c>
      <c r="O2" s="11" t="s">
        <v>45</v>
      </c>
      <c r="P2" s="11" t="s">
        <v>46</v>
      </c>
      <c r="Q2" s="11" t="s">
        <v>47</v>
      </c>
      <c r="R2" s="11" t="s">
        <v>48</v>
      </c>
      <c r="S2" s="11" t="s">
        <v>49</v>
      </c>
      <c r="T2" s="11" t="s">
        <v>50</v>
      </c>
      <c r="U2" s="11" t="s">
        <v>51</v>
      </c>
      <c r="V2" s="11" t="s">
        <v>52</v>
      </c>
      <c r="W2" s="11" t="s">
        <v>53</v>
      </c>
      <c r="X2" s="11" t="s">
        <v>53</v>
      </c>
      <c r="Y2" s="11" t="s">
        <v>53</v>
      </c>
      <c r="Z2" s="11" t="s">
        <v>54</v>
      </c>
      <c r="AA2" s="11" t="s">
        <v>54</v>
      </c>
      <c r="AB2" s="11" t="s">
        <v>55</v>
      </c>
      <c r="AC2" s="11" t="s">
        <v>56</v>
      </c>
      <c r="AD2" s="11" t="s">
        <v>57</v>
      </c>
      <c r="AE2" s="11" t="s">
        <v>58</v>
      </c>
      <c r="AF2" s="11"/>
      <c r="AG2" s="14" t="s">
        <v>59</v>
      </c>
      <c r="AH2" s="15" t="s">
        <v>60</v>
      </c>
      <c r="AI2" s="15" t="s">
        <v>61</v>
      </c>
    </row>
    <row r="3" spans="1:35" ht="216" x14ac:dyDescent="0.2">
      <c r="A3" s="16" t="str">
        <f t="shared" si="0"/>
        <v>00-2</v>
      </c>
      <c r="B3" s="17">
        <v>44968.676096886571</v>
      </c>
      <c r="C3" s="18" t="s">
        <v>62</v>
      </c>
      <c r="D3" s="19">
        <v>0</v>
      </c>
      <c r="E3" s="20" t="s">
        <v>63</v>
      </c>
      <c r="F3" s="20" t="s">
        <v>64</v>
      </c>
      <c r="G3" s="20" t="s">
        <v>65</v>
      </c>
      <c r="H3" s="20" t="s">
        <v>66</v>
      </c>
      <c r="I3" s="20" t="s">
        <v>67</v>
      </c>
      <c r="J3" s="20" t="s">
        <v>68</v>
      </c>
      <c r="K3" s="20" t="s">
        <v>69</v>
      </c>
      <c r="L3" s="20" t="s">
        <v>70</v>
      </c>
      <c r="M3" s="21">
        <v>44652</v>
      </c>
      <c r="N3" s="20">
        <v>434</v>
      </c>
      <c r="O3" s="20">
        <v>322</v>
      </c>
      <c r="P3" s="20" t="s">
        <v>71</v>
      </c>
      <c r="Q3" s="20" t="s">
        <v>72</v>
      </c>
      <c r="R3" s="20"/>
      <c r="S3" s="20" t="s">
        <v>73</v>
      </c>
      <c r="T3" s="22">
        <v>44713.384780092594</v>
      </c>
      <c r="U3" s="23" t="s">
        <v>74</v>
      </c>
      <c r="V3" s="20" t="s">
        <v>75</v>
      </c>
      <c r="W3" s="20">
        <v>42</v>
      </c>
      <c r="X3" s="20">
        <v>1</v>
      </c>
      <c r="Y3" s="20">
        <v>34</v>
      </c>
      <c r="Z3" s="20"/>
      <c r="AA3" s="20"/>
      <c r="AB3" s="20" t="b">
        <v>0</v>
      </c>
      <c r="AC3" s="18" t="s">
        <v>76</v>
      </c>
      <c r="AD3" s="20" t="s">
        <v>77</v>
      </c>
      <c r="AE3" s="20"/>
      <c r="AF3" s="20"/>
      <c r="AG3" s="14" t="s">
        <v>59</v>
      </c>
      <c r="AH3" s="24"/>
      <c r="AI3" s="24"/>
    </row>
    <row r="4" spans="1:35" ht="84" x14ac:dyDescent="0.2">
      <c r="A4" s="16" t="str">
        <f t="shared" si="0"/>
        <v>00-3</v>
      </c>
      <c r="B4" s="20" t="s">
        <v>78</v>
      </c>
      <c r="C4" s="25" t="s">
        <v>79</v>
      </c>
      <c r="D4" s="19"/>
      <c r="E4" s="20" t="s">
        <v>80</v>
      </c>
      <c r="F4" s="20"/>
      <c r="G4" s="20" t="s">
        <v>81</v>
      </c>
      <c r="H4" s="20" t="s">
        <v>82</v>
      </c>
      <c r="I4" s="20" t="s">
        <v>83</v>
      </c>
      <c r="J4" s="20" t="s">
        <v>84</v>
      </c>
      <c r="K4" s="20" t="s">
        <v>85</v>
      </c>
      <c r="L4" s="20"/>
      <c r="M4" s="21">
        <v>44621</v>
      </c>
      <c r="N4" s="20">
        <v>148</v>
      </c>
      <c r="O4" s="20">
        <v>2634</v>
      </c>
      <c r="P4" s="20" t="s">
        <v>86</v>
      </c>
      <c r="Q4" s="20" t="s">
        <v>87</v>
      </c>
      <c r="R4" s="20" t="str">
        <f ca="1">IFERROR(__xludf.DUMMYFUNCTION("GOOGLETRANSLATE(Q4)"),"Will check kila Ka Eric pero most students esp from UP or PUP will end up as Cadre ng CPP-NPA-NDF")</f>
        <v>Will check kila Ka Eric pero most students esp from UP or PUP will end up as Cadre ng CPP-NPA-NDF</v>
      </c>
      <c r="S4" s="20"/>
      <c r="T4" s="22">
        <v>44976.119444444441</v>
      </c>
      <c r="U4" s="20"/>
      <c r="V4" s="20"/>
      <c r="W4" s="26">
        <v>0</v>
      </c>
      <c r="X4" s="26">
        <v>0</v>
      </c>
      <c r="Y4" s="26">
        <v>0</v>
      </c>
      <c r="Z4" s="26">
        <v>0</v>
      </c>
      <c r="AA4" s="20"/>
      <c r="AB4" s="20"/>
      <c r="AC4" s="20"/>
      <c r="AD4" s="20"/>
      <c r="AE4" s="20"/>
      <c r="AF4" s="20"/>
      <c r="AG4" s="20"/>
      <c r="AH4" s="24"/>
      <c r="AI4" s="24"/>
    </row>
    <row r="5" spans="1:35" ht="60" x14ac:dyDescent="0.2">
      <c r="A5" s="16" t="str">
        <f t="shared" si="0"/>
        <v>00-4</v>
      </c>
      <c r="B5" s="20" t="s">
        <v>88</v>
      </c>
      <c r="C5" s="25" t="s">
        <v>89</v>
      </c>
      <c r="D5" s="19"/>
      <c r="E5" s="20" t="s">
        <v>80</v>
      </c>
      <c r="F5" s="20"/>
      <c r="G5" s="20" t="s">
        <v>90</v>
      </c>
      <c r="H5" s="20" t="s">
        <v>82</v>
      </c>
      <c r="I5" s="20" t="s">
        <v>91</v>
      </c>
      <c r="J5" s="20" t="s">
        <v>92</v>
      </c>
      <c r="K5" s="20"/>
      <c r="L5" s="20"/>
      <c r="M5" s="21">
        <v>44044</v>
      </c>
      <c r="N5" s="20">
        <v>18</v>
      </c>
      <c r="O5" s="20">
        <v>12</v>
      </c>
      <c r="P5" s="20"/>
      <c r="Q5" s="20" t="s">
        <v>93</v>
      </c>
      <c r="R5" s="20" t="str">
        <f ca="1">IFERROR(__xludf.DUMMYFUNCTION("GOOGLETRANSLATE(Q5)"),"Typical NPA UNIVERSITIES   .... Ateneo, UP. PUP . USTI ARE  BECOMING A  BREADING GROUND   FOR CPP NPA NDF")</f>
        <v>Typical NPA UNIVERSITIES   .... Ateneo, UP. PUP . USTI ARE  BECOMING A  BREADING GROUND   FOR CPP NPA NDF</v>
      </c>
      <c r="S5" s="20"/>
      <c r="T5" s="22">
        <v>44157.49722222222</v>
      </c>
      <c r="U5" s="20"/>
      <c r="V5" s="20"/>
      <c r="W5" s="26">
        <v>0</v>
      </c>
      <c r="X5" s="26">
        <v>0</v>
      </c>
      <c r="Y5" s="26">
        <v>0</v>
      </c>
      <c r="Z5" s="26">
        <v>0</v>
      </c>
      <c r="AA5" s="20"/>
      <c r="AB5" s="20"/>
      <c r="AC5" s="20"/>
      <c r="AD5" s="20"/>
      <c r="AE5" s="20"/>
      <c r="AF5" s="20"/>
      <c r="AG5" s="20"/>
      <c r="AH5" s="24"/>
      <c r="AI5" s="24"/>
    </row>
    <row r="6" spans="1:35" ht="60" x14ac:dyDescent="0.2">
      <c r="A6" s="16" t="str">
        <f t="shared" si="0"/>
        <v>00-5</v>
      </c>
      <c r="B6" s="20" t="s">
        <v>94</v>
      </c>
      <c r="C6" s="25" t="s">
        <v>95</v>
      </c>
      <c r="D6" s="19"/>
      <c r="E6" s="20" t="s">
        <v>80</v>
      </c>
      <c r="F6" s="20"/>
      <c r="G6" s="20" t="s">
        <v>81</v>
      </c>
      <c r="H6" s="20" t="s">
        <v>82</v>
      </c>
      <c r="I6" s="20" t="s">
        <v>96</v>
      </c>
      <c r="J6" s="20" t="s">
        <v>97</v>
      </c>
      <c r="K6" s="20" t="s">
        <v>98</v>
      </c>
      <c r="L6" s="20"/>
      <c r="M6" s="21">
        <v>44562</v>
      </c>
      <c r="N6" s="20">
        <v>137</v>
      </c>
      <c r="O6" s="20">
        <v>110</v>
      </c>
      <c r="P6" s="20"/>
      <c r="Q6" s="20" t="s">
        <v>99</v>
      </c>
      <c r="R6" s="20" t="str">
        <f ca="1">IFERROR(__xludf.DUMMYFUNCTION("GOOGLETRANSLATE(Q6)"),"UP and PUP are NPA’s recruitment hubs.")</f>
        <v>UP and PUP are NPA’s recruitment hubs.</v>
      </c>
      <c r="S6" s="20"/>
      <c r="T6" s="22">
        <v>44696.692361111112</v>
      </c>
      <c r="U6" s="20"/>
      <c r="V6" s="20"/>
      <c r="W6" s="26">
        <v>0</v>
      </c>
      <c r="X6" s="26">
        <v>0</v>
      </c>
      <c r="Y6" s="26">
        <v>0</v>
      </c>
      <c r="Z6" s="26">
        <v>0</v>
      </c>
      <c r="AA6" s="20"/>
      <c r="AB6" s="20"/>
      <c r="AC6" s="20"/>
      <c r="AD6" s="20"/>
      <c r="AE6" s="20"/>
      <c r="AF6" s="20"/>
      <c r="AG6" s="20"/>
      <c r="AH6" s="24"/>
      <c r="AI6" s="24"/>
    </row>
    <row r="7" spans="1:35" ht="84" x14ac:dyDescent="0.2">
      <c r="A7" s="16" t="str">
        <f t="shared" si="0"/>
        <v>00-6</v>
      </c>
      <c r="B7" s="20" t="s">
        <v>100</v>
      </c>
      <c r="C7" s="25" t="s">
        <v>101</v>
      </c>
      <c r="D7" s="19"/>
      <c r="E7" s="20" t="s">
        <v>102</v>
      </c>
      <c r="F7" s="20"/>
      <c r="G7" s="20" t="s">
        <v>81</v>
      </c>
      <c r="H7" s="20" t="s">
        <v>82</v>
      </c>
      <c r="I7" s="20" t="s">
        <v>103</v>
      </c>
      <c r="J7" s="20" t="s">
        <v>104</v>
      </c>
      <c r="K7" s="20" t="s">
        <v>105</v>
      </c>
      <c r="L7" s="20"/>
      <c r="M7" s="21">
        <v>42248</v>
      </c>
      <c r="N7" s="20">
        <v>60</v>
      </c>
      <c r="O7" s="20">
        <v>10</v>
      </c>
      <c r="P7" s="20" t="s">
        <v>106</v>
      </c>
      <c r="Q7" s="20" t="s">
        <v>107</v>
      </c>
      <c r="R7" s="20" t="str">
        <f ca="1">IFERROR(__xludf.DUMMYFUNCTION("GOOGLETRANSLATE(Q7)"),"History itself shows that Almost all CPP/NPA Leaders and Members came from UP and PUP in addition to those they have fooled from the Province and Mountains.")</f>
        <v>History itself shows that Almost all CPP/NPA Leaders and Members came from UP and PUP in addition to those they have fooled from the Province and Mountains.</v>
      </c>
      <c r="S7" s="20"/>
      <c r="T7" s="22">
        <v>44216.998611111114</v>
      </c>
      <c r="U7" s="20"/>
      <c r="V7" s="20"/>
      <c r="W7" s="26">
        <v>0</v>
      </c>
      <c r="X7" s="26">
        <v>0</v>
      </c>
      <c r="Y7" s="26">
        <v>0</v>
      </c>
      <c r="Z7" s="26">
        <v>0</v>
      </c>
      <c r="AA7" s="20"/>
      <c r="AB7" s="20"/>
      <c r="AC7" s="20"/>
      <c r="AD7" s="20"/>
      <c r="AE7" s="20"/>
      <c r="AF7" s="20"/>
      <c r="AG7" s="20"/>
      <c r="AH7" s="24"/>
      <c r="AI7" s="24"/>
    </row>
    <row r="8" spans="1:35" ht="120" x14ac:dyDescent="0.2">
      <c r="A8" s="16" t="str">
        <f t="shared" si="0"/>
        <v>00-7</v>
      </c>
      <c r="B8" s="20" t="s">
        <v>108</v>
      </c>
      <c r="C8" s="25" t="s">
        <v>109</v>
      </c>
      <c r="D8" s="19"/>
      <c r="E8" s="20" t="s">
        <v>110</v>
      </c>
      <c r="F8" s="20"/>
      <c r="G8" s="20" t="s">
        <v>111</v>
      </c>
      <c r="H8" s="20" t="s">
        <v>112</v>
      </c>
      <c r="I8" s="20" t="s">
        <v>113</v>
      </c>
      <c r="J8" s="20" t="s">
        <v>114</v>
      </c>
      <c r="K8" s="20" t="s">
        <v>115</v>
      </c>
      <c r="L8" s="20"/>
      <c r="M8" s="21">
        <v>43586</v>
      </c>
      <c r="N8" s="20">
        <v>427</v>
      </c>
      <c r="O8" s="20">
        <v>497</v>
      </c>
      <c r="P8" s="20" t="s">
        <v>116</v>
      </c>
      <c r="Q8" s="20" t="s">
        <v>117</v>
      </c>
      <c r="R8" s="20" t="str">
        <f ca="1">IFERROR(__xludf.DUMMYFUNCTION("GOOGLETRANSLATE(Q8)"),"They will then recruit the sees of soldiers and police who joined the NPA and conduct civil disobedience. So entitled brats, b*rats 😂😂")</f>
        <v>They will then recruit the sees of soldiers and police who joined the NPA and conduct civil disobedience. So entitled brats, b*rats 😂😂</v>
      </c>
      <c r="S8" s="20"/>
      <c r="T8" s="22">
        <v>44216.783333333333</v>
      </c>
      <c r="U8" s="20"/>
      <c r="V8" s="20"/>
      <c r="W8" s="26">
        <v>0</v>
      </c>
      <c r="X8" s="26">
        <v>0</v>
      </c>
      <c r="Y8" s="26">
        <v>0</v>
      </c>
      <c r="Z8" s="26">
        <v>0</v>
      </c>
      <c r="AA8" s="20"/>
      <c r="AB8" s="20"/>
      <c r="AC8" s="20"/>
      <c r="AD8" s="20"/>
      <c r="AE8" s="20"/>
      <c r="AF8" s="20"/>
      <c r="AG8" s="20"/>
      <c r="AH8" s="24"/>
      <c r="AI8" s="24"/>
    </row>
    <row r="9" spans="1:35" ht="96" x14ac:dyDescent="0.2">
      <c r="A9" s="16" t="str">
        <f t="shared" si="0"/>
        <v>00-8</v>
      </c>
      <c r="B9" s="20" t="s">
        <v>118</v>
      </c>
      <c r="C9" s="25" t="s">
        <v>119</v>
      </c>
      <c r="D9" s="19"/>
      <c r="E9" s="20" t="s">
        <v>110</v>
      </c>
      <c r="F9" s="20"/>
      <c r="G9" s="20" t="s">
        <v>120</v>
      </c>
      <c r="H9" s="20" t="s">
        <v>112</v>
      </c>
      <c r="I9" s="20" t="s">
        <v>121</v>
      </c>
      <c r="J9" s="20" t="s">
        <v>122</v>
      </c>
      <c r="K9" s="20" t="s">
        <v>123</v>
      </c>
      <c r="L9" s="20"/>
      <c r="M9" s="21">
        <v>42767</v>
      </c>
      <c r="N9" s="27">
        <v>2251</v>
      </c>
      <c r="O9" s="27">
        <v>1940</v>
      </c>
      <c r="P9" s="20" t="s">
        <v>124</v>
      </c>
      <c r="Q9" s="20" t="s">
        <v>125</v>
      </c>
      <c r="R9" s="20" t="str">
        <f ca="1">IFERROR(__xludf.DUMMYFUNCTION("GOOGLETRANSLATE(Q9)"),"Well, I thought I'm gonna be brainwashed by their tactics but thank God, that 10 hours program is one of the worst in my lifetime. A state university being controlled by a terrorist entity called CPP-NPA-NDF.")</f>
        <v>Well, I thought I'm gonna be brainwashed by their tactics but thank God, that 10 hours program is one of the worst in my lifetime. A state university being controlled by a terrorist entity called CPP-NPA-NDF.</v>
      </c>
      <c r="S9" s="20"/>
      <c r="T9" s="22">
        <v>44054.805555555555</v>
      </c>
      <c r="U9" s="20"/>
      <c r="V9" s="20"/>
      <c r="W9" s="26">
        <v>0</v>
      </c>
      <c r="X9" s="26">
        <v>0</v>
      </c>
      <c r="Y9" s="26">
        <v>0</v>
      </c>
      <c r="Z9" s="26">
        <v>0</v>
      </c>
      <c r="AA9" s="20"/>
      <c r="AB9" s="20"/>
      <c r="AC9" s="20"/>
      <c r="AD9" s="20"/>
      <c r="AE9" s="20"/>
      <c r="AF9" s="20"/>
      <c r="AG9" s="20"/>
      <c r="AH9" s="24"/>
      <c r="AI9" s="24"/>
    </row>
    <row r="10" spans="1:35" ht="60" x14ac:dyDescent="0.2">
      <c r="A10" s="16" t="str">
        <f t="shared" si="0"/>
        <v>00-9</v>
      </c>
      <c r="B10" s="20" t="s">
        <v>126</v>
      </c>
      <c r="C10" s="25" t="s">
        <v>127</v>
      </c>
      <c r="D10" s="19"/>
      <c r="E10" s="20" t="s">
        <v>110</v>
      </c>
      <c r="F10" s="20"/>
      <c r="G10" s="20" t="s">
        <v>120</v>
      </c>
      <c r="H10" s="20" t="s">
        <v>112</v>
      </c>
      <c r="I10" s="20" t="s">
        <v>128</v>
      </c>
      <c r="J10" s="20" t="s">
        <v>129</v>
      </c>
      <c r="K10" s="20" t="s">
        <v>130</v>
      </c>
      <c r="L10" s="20"/>
      <c r="M10" s="21">
        <v>44531</v>
      </c>
      <c r="N10" s="20">
        <v>86</v>
      </c>
      <c r="O10" s="20">
        <v>43</v>
      </c>
      <c r="P10" s="20" t="s">
        <v>131</v>
      </c>
      <c r="Q10" s="20" t="s">
        <v>132</v>
      </c>
      <c r="R10" s="20" t="str">
        <f ca="1">IFERROR(__xludf.DUMMYFUNCTION("GOOGLETRANSLATE(Q10)"),"UP terorista what do we expect")</f>
        <v>UP terorista what do we expect</v>
      </c>
      <c r="S10" s="20"/>
      <c r="T10" s="22">
        <v>44771.619444444441</v>
      </c>
      <c r="U10" s="20"/>
      <c r="V10" s="20"/>
      <c r="W10" s="26">
        <v>0</v>
      </c>
      <c r="X10" s="26">
        <v>0</v>
      </c>
      <c r="Y10" s="26">
        <v>0</v>
      </c>
      <c r="Z10" s="26">
        <v>0</v>
      </c>
      <c r="AA10" s="20"/>
      <c r="AB10" s="20"/>
      <c r="AC10" s="20"/>
      <c r="AD10" s="20"/>
      <c r="AE10" s="20"/>
      <c r="AF10" s="20"/>
      <c r="AG10" s="20"/>
      <c r="AH10" s="24"/>
      <c r="AI10" s="24"/>
    </row>
    <row r="11" spans="1:35" ht="108" x14ac:dyDescent="0.2">
      <c r="A11" s="16" t="str">
        <f t="shared" si="0"/>
        <v>00-10</v>
      </c>
      <c r="B11" s="20" t="s">
        <v>133</v>
      </c>
      <c r="C11" s="25" t="s">
        <v>134</v>
      </c>
      <c r="D11" s="19"/>
      <c r="E11" s="20" t="s">
        <v>80</v>
      </c>
      <c r="F11" s="20"/>
      <c r="G11" s="20" t="s">
        <v>135</v>
      </c>
      <c r="H11" s="20" t="s">
        <v>136</v>
      </c>
      <c r="I11" s="20" t="s">
        <v>137</v>
      </c>
      <c r="J11" s="20" t="s">
        <v>138</v>
      </c>
      <c r="K11" s="20" t="s">
        <v>139</v>
      </c>
      <c r="L11" s="20"/>
      <c r="M11" s="21">
        <v>40817</v>
      </c>
      <c r="N11" s="20">
        <v>997</v>
      </c>
      <c r="O11" s="20">
        <v>3023</v>
      </c>
      <c r="P11" s="20"/>
      <c r="Q11" s="20" t="s">
        <v>140</v>
      </c>
      <c r="R11" s="20" t="str">
        <f ca="1">IFERROR(__xludf.DUMMYFUNCTION("GOOGLETRANSLATE(Q11)"),"Ulol Kiko. It helped you get the terrorist into UP. You can see the terrorist enter State University. At the school's school. Then are you still kidding?! You are so stupid.")</f>
        <v>Ulol Kiko. It helped you get the terrorist into UP. You can see the terrorist enter State University. At the school's school. Then are you still kidding?! You are so stupid.</v>
      </c>
      <c r="S11" s="20"/>
      <c r="T11" s="22">
        <v>44215.268750000003</v>
      </c>
      <c r="U11" s="20"/>
      <c r="V11" s="20"/>
      <c r="W11" s="26">
        <v>0</v>
      </c>
      <c r="X11" s="26">
        <v>0</v>
      </c>
      <c r="Y11" s="26">
        <v>0</v>
      </c>
      <c r="Z11" s="26">
        <v>0</v>
      </c>
      <c r="AA11" s="20"/>
      <c r="AB11" s="20"/>
      <c r="AC11" s="20"/>
      <c r="AD11" s="20"/>
      <c r="AE11" s="20"/>
      <c r="AF11" s="20"/>
      <c r="AG11" s="20"/>
      <c r="AH11" s="24"/>
      <c r="AI11" s="24"/>
    </row>
    <row r="12" spans="1:35" ht="132" x14ac:dyDescent="0.2">
      <c r="A12" s="16" t="str">
        <f t="shared" si="0"/>
        <v>00-11</v>
      </c>
      <c r="B12" s="20" t="s">
        <v>141</v>
      </c>
      <c r="C12" s="25" t="s">
        <v>142</v>
      </c>
      <c r="D12" s="19"/>
      <c r="E12" s="20" t="s">
        <v>102</v>
      </c>
      <c r="F12" s="20"/>
      <c r="G12" s="20" t="s">
        <v>135</v>
      </c>
      <c r="H12" s="20" t="s">
        <v>136</v>
      </c>
      <c r="I12" s="20" t="s">
        <v>143</v>
      </c>
      <c r="J12" s="20" t="s">
        <v>144</v>
      </c>
      <c r="K12" s="20"/>
      <c r="L12" s="20"/>
      <c r="M12" s="21">
        <v>42217</v>
      </c>
      <c r="N12" s="20">
        <v>943</v>
      </c>
      <c r="O12" s="20">
        <v>921</v>
      </c>
      <c r="P12" s="20" t="s">
        <v>71</v>
      </c>
      <c r="Q12" s="20" t="s">
        <v>145</v>
      </c>
      <c r="R12" s="20" t="str">
        <f ca="1">IFERROR(__xludf.DUMMYFUNCTION("GOOGLETRANSLATE(Q12)"),"Mayor Yes we have a pandemya, but the terrorist communist has long been a social epidemic. How can you help the government especially and many state universities in your area to open recruitment at school, social media and even on the road?!")</f>
        <v>Mayor Yes we have a pandemya, but the terrorist communist has long been a social epidemic. How can you help the government especially and many state universities in your area to open recruitment at school, social media and even on the road?!</v>
      </c>
      <c r="S12" s="20"/>
      <c r="T12" s="28">
        <v>44127</v>
      </c>
      <c r="U12" s="20"/>
      <c r="V12" s="20"/>
      <c r="W12" s="26">
        <v>0</v>
      </c>
      <c r="X12" s="26">
        <v>0</v>
      </c>
      <c r="Y12" s="26">
        <v>0</v>
      </c>
      <c r="Z12" s="26">
        <v>0</v>
      </c>
      <c r="AA12" s="20"/>
      <c r="AB12" s="20"/>
      <c r="AC12" s="20"/>
      <c r="AD12" s="20"/>
      <c r="AE12" s="20"/>
      <c r="AF12" s="20"/>
      <c r="AG12" s="20"/>
      <c r="AH12" s="24"/>
      <c r="AI12" s="24"/>
    </row>
    <row r="13" spans="1:35" ht="60" x14ac:dyDescent="0.2">
      <c r="A13" s="16" t="str">
        <f t="shared" si="0"/>
        <v>00-12</v>
      </c>
      <c r="B13" s="20" t="s">
        <v>146</v>
      </c>
      <c r="C13" s="25" t="s">
        <v>147</v>
      </c>
      <c r="D13" s="19"/>
      <c r="E13" s="20" t="s">
        <v>102</v>
      </c>
      <c r="F13" s="20"/>
      <c r="G13" s="20" t="s">
        <v>120</v>
      </c>
      <c r="H13" s="20" t="s">
        <v>112</v>
      </c>
      <c r="I13" s="20" t="s">
        <v>148</v>
      </c>
      <c r="J13" s="20" t="s">
        <v>149</v>
      </c>
      <c r="K13" s="20" t="s">
        <v>150</v>
      </c>
      <c r="L13" s="20"/>
      <c r="M13" s="21">
        <v>42430</v>
      </c>
      <c r="N13" s="20">
        <v>139</v>
      </c>
      <c r="O13" s="20">
        <v>169</v>
      </c>
      <c r="P13" s="20"/>
      <c r="Q13" s="20" t="s">
        <v>151</v>
      </c>
      <c r="R13" s="20" t="str">
        <f ca="1">IFERROR(__xludf.DUMMYFUNCTION("GOOGLETRANSLATE(Q13)"),"Breeding Ground of the Terrorist the Up")</f>
        <v>Breeding Ground of the Terrorist the Up</v>
      </c>
      <c r="S13" s="20"/>
      <c r="T13" s="22">
        <v>44773.625694444447</v>
      </c>
      <c r="U13" s="20"/>
      <c r="V13" s="20"/>
      <c r="W13" s="26">
        <v>0</v>
      </c>
      <c r="X13" s="26">
        <v>0</v>
      </c>
      <c r="Y13" s="26">
        <v>0</v>
      </c>
      <c r="Z13" s="26">
        <v>0</v>
      </c>
      <c r="AA13" s="20"/>
      <c r="AB13" s="20"/>
      <c r="AC13" s="20"/>
      <c r="AD13" s="20"/>
      <c r="AE13" s="20"/>
      <c r="AF13" s="20"/>
      <c r="AG13" s="20"/>
      <c r="AH13" s="24"/>
      <c r="AI13" s="24"/>
    </row>
    <row r="14" spans="1:35" ht="132" x14ac:dyDescent="0.2">
      <c r="A14" s="16" t="str">
        <f t="shared" si="0"/>
        <v>00-13</v>
      </c>
      <c r="B14" s="17">
        <v>44998.381053240744</v>
      </c>
      <c r="C14" s="25" t="s">
        <v>152</v>
      </c>
      <c r="D14" s="19"/>
      <c r="E14" s="20" t="s">
        <v>80</v>
      </c>
      <c r="F14" s="20"/>
      <c r="G14" s="20" t="s">
        <v>135</v>
      </c>
      <c r="H14" s="20" t="s">
        <v>153</v>
      </c>
      <c r="I14" s="20" t="s">
        <v>154</v>
      </c>
      <c r="J14" s="20" t="s">
        <v>155</v>
      </c>
      <c r="K14" s="20" t="s">
        <v>156</v>
      </c>
      <c r="L14" s="20"/>
      <c r="M14" s="21">
        <v>44136</v>
      </c>
      <c r="N14" s="20">
        <v>61</v>
      </c>
      <c r="O14" s="20">
        <v>25</v>
      </c>
      <c r="P14" s="20"/>
      <c r="Q14" s="20" t="s">
        <v>157</v>
      </c>
      <c r="R14" s="20" t="str">
        <f ca="1">IFERROR(__xludf.DUMMYFUNCTION("GOOGLETRANSLATE(Q14)"),"So what? The many communists who are reunited")</f>
        <v>So what? The many communists who are reunited</v>
      </c>
      <c r="S14" s="20"/>
      <c r="T14" s="20" t="s">
        <v>158</v>
      </c>
      <c r="U14" s="20"/>
      <c r="V14" s="20"/>
      <c r="W14" s="20">
        <v>2</v>
      </c>
      <c r="X14" s="20"/>
      <c r="Y14" s="20"/>
      <c r="Z14" s="20"/>
      <c r="AA14" s="20"/>
      <c r="AB14" s="20"/>
      <c r="AC14" s="20"/>
      <c r="AD14" s="20"/>
      <c r="AE14" s="20"/>
      <c r="AF14" s="20"/>
      <c r="AG14" s="20"/>
      <c r="AH14" s="24"/>
      <c r="AI14" s="24"/>
    </row>
    <row r="15" spans="1:35" ht="168" x14ac:dyDescent="0.2">
      <c r="A15" s="16" t="str">
        <f t="shared" si="0"/>
        <v>00-14</v>
      </c>
      <c r="B15" s="17">
        <v>44998.382187499999</v>
      </c>
      <c r="C15" s="25" t="s">
        <v>159</v>
      </c>
      <c r="D15" s="19"/>
      <c r="E15" s="20" t="s">
        <v>80</v>
      </c>
      <c r="F15" s="20"/>
      <c r="G15" s="20" t="s">
        <v>135</v>
      </c>
      <c r="H15" s="20" t="s">
        <v>153</v>
      </c>
      <c r="I15" s="20" t="s">
        <v>160</v>
      </c>
      <c r="J15" s="20" t="s">
        <v>161</v>
      </c>
      <c r="K15" s="20" t="s">
        <v>162</v>
      </c>
      <c r="L15" s="20"/>
      <c r="M15" s="21">
        <v>42248</v>
      </c>
      <c r="N15" s="20">
        <v>304</v>
      </c>
      <c r="O15" s="20">
        <v>223</v>
      </c>
      <c r="P15" s="20"/>
      <c r="Q15" s="20" t="s">
        <v>163</v>
      </c>
      <c r="R15" s="20" t="str">
        <f ca="1">IFERROR(__xludf.DUMMYFUNCTION("GOOGLETRANSLATE(Q15)"),"I thought the term ""majority"" should be replaced by the word ""plurality"" by now.
Dilawans even suck at consistency.
6,342,939 people who voted for Diokno is not the majority of 18,847,230 Gen Z voters.
Baka dun sa mga survey ng Universities n"&amp;"a breeding grounds ng komunista.")</f>
        <v>I thought the term "majority" should be replaced by the word "plurality" by now.
Dilawans even suck at consistency.
6,342,939 people who voted for Diokno is not the majority of 18,847,230 Gen Z voters.
Baka dun sa mga survey ng Universities na breeding grounds ng komunista.</v>
      </c>
      <c r="S15" s="20"/>
      <c r="T15" s="22">
        <v>43503.838194444441</v>
      </c>
      <c r="U15" s="20"/>
      <c r="V15" s="20"/>
      <c r="W15" s="26">
        <v>0</v>
      </c>
      <c r="X15" s="26">
        <v>0</v>
      </c>
      <c r="Y15" s="26">
        <v>0</v>
      </c>
      <c r="Z15" s="26">
        <v>0</v>
      </c>
      <c r="AA15" s="20"/>
      <c r="AB15" s="20"/>
      <c r="AC15" s="20"/>
      <c r="AD15" s="20"/>
      <c r="AE15" s="20"/>
      <c r="AF15" s="20"/>
      <c r="AG15" s="20"/>
      <c r="AH15" s="24"/>
      <c r="AI15" s="24"/>
    </row>
    <row r="16" spans="1:35" ht="144" x14ac:dyDescent="0.2">
      <c r="A16" s="16" t="str">
        <f t="shared" si="0"/>
        <v>00-15</v>
      </c>
      <c r="B16" s="17">
        <v>44998.383888888886</v>
      </c>
      <c r="C16" s="25" t="s">
        <v>164</v>
      </c>
      <c r="D16" s="19"/>
      <c r="E16" s="20" t="s">
        <v>80</v>
      </c>
      <c r="F16" s="20"/>
      <c r="G16" s="20" t="s">
        <v>135</v>
      </c>
      <c r="H16" s="20" t="s">
        <v>153</v>
      </c>
      <c r="I16" s="20" t="s">
        <v>165</v>
      </c>
      <c r="J16" s="20" t="s">
        <v>166</v>
      </c>
      <c r="K16" s="20" t="s">
        <v>167</v>
      </c>
      <c r="L16" s="20"/>
      <c r="M16" s="21">
        <v>40179</v>
      </c>
      <c r="N16" s="20">
        <v>2345</v>
      </c>
      <c r="O16" s="20">
        <v>1861</v>
      </c>
      <c r="P16" s="20"/>
      <c r="Q16" s="20" t="s">
        <v>168</v>
      </c>
      <c r="R16" s="20" t="str">
        <f ca="1">IFERROR(__xludf.DUMMYFUNCTION("GOOGLETRANSLATE(Q16)"),"""Your school""? !!! It is owned by the Philippine government. That's not yours. What do you mean forever in college and universities? Is that a headquarters of communists and leftist groups. You graduate.")</f>
        <v>"Your school"? !!! It is owned by the Philippine government. That's not yours. What do you mean forever in college and universities? Is that a headquarters of communists and leftist groups. You graduate.</v>
      </c>
      <c r="S16" s="20" t="s">
        <v>169</v>
      </c>
      <c r="T16" s="20" t="s">
        <v>170</v>
      </c>
      <c r="U16" s="20"/>
      <c r="V16" s="20"/>
      <c r="W16" s="20">
        <v>14</v>
      </c>
      <c r="X16" s="20"/>
      <c r="Y16" s="20">
        <v>6</v>
      </c>
      <c r="Z16" s="20"/>
      <c r="AA16" s="20"/>
      <c r="AB16" s="20"/>
      <c r="AC16" s="20"/>
      <c r="AD16" s="20"/>
      <c r="AE16" s="20"/>
      <c r="AF16" s="20"/>
      <c r="AG16" s="20"/>
      <c r="AH16" s="24"/>
      <c r="AI16" s="24"/>
    </row>
    <row r="17" spans="1:35" ht="144" x14ac:dyDescent="0.2">
      <c r="A17" s="16" t="str">
        <f t="shared" si="0"/>
        <v>00-16</v>
      </c>
      <c r="B17" s="17">
        <v>44998.384988425925</v>
      </c>
      <c r="C17" s="25" t="s">
        <v>171</v>
      </c>
      <c r="D17" s="19"/>
      <c r="E17" s="20" t="s">
        <v>80</v>
      </c>
      <c r="F17" s="20"/>
      <c r="G17" s="20" t="s">
        <v>135</v>
      </c>
      <c r="H17" s="20" t="s">
        <v>153</v>
      </c>
      <c r="I17" s="20" t="s">
        <v>172</v>
      </c>
      <c r="J17" s="20" t="s">
        <v>173</v>
      </c>
      <c r="K17" s="20" t="s">
        <v>174</v>
      </c>
      <c r="L17" s="20"/>
      <c r="M17" s="21">
        <v>43800</v>
      </c>
      <c r="N17" s="20">
        <v>1</v>
      </c>
      <c r="O17" s="20">
        <v>0</v>
      </c>
      <c r="P17" s="20"/>
      <c r="Q17" s="20" t="s">
        <v>175</v>
      </c>
      <c r="R17" s="20" t="str">
        <f ca="1">IFERROR(__xludf.DUMMYFUNCTION("GOOGLETRANSLATE(Q17)"),"This is goodnews!
First Order of the Day- Scholarships are a scholarship to all the UP communists and state universities.
High time also to audit these deranged professors who are instigators and movers of this crap rallies!
It's just our tax !!!")</f>
        <v>This is goodnews!
First Order of the Day- Scholarships are a scholarship to all the UP communists and state universities.
High time also to audit these deranged professors who are instigators and movers of this crap rallies!
It's just our tax !!!</v>
      </c>
      <c r="S17" s="20" t="s">
        <v>176</v>
      </c>
      <c r="T17" s="22">
        <v>44870.915972222225</v>
      </c>
      <c r="U17" s="20"/>
      <c r="V17" s="20"/>
      <c r="W17" s="26">
        <v>0</v>
      </c>
      <c r="X17" s="26">
        <v>0</v>
      </c>
      <c r="Y17" s="26">
        <v>0</v>
      </c>
      <c r="Z17" s="26">
        <v>0</v>
      </c>
      <c r="AA17" s="20"/>
      <c r="AB17" s="20"/>
      <c r="AC17" s="20"/>
      <c r="AD17" s="20"/>
      <c r="AE17" s="20"/>
      <c r="AF17" s="20"/>
      <c r="AG17" s="20"/>
      <c r="AH17" s="24"/>
      <c r="AI17" s="24"/>
    </row>
    <row r="18" spans="1:35" ht="108" x14ac:dyDescent="0.2">
      <c r="A18" s="16" t="str">
        <f t="shared" si="0"/>
        <v>00-17</v>
      </c>
      <c r="B18" s="17">
        <v>44998.395972222221</v>
      </c>
      <c r="C18" s="25" t="s">
        <v>177</v>
      </c>
      <c r="D18" s="19"/>
      <c r="E18" s="20" t="s">
        <v>80</v>
      </c>
      <c r="F18" s="20"/>
      <c r="G18" s="20" t="s">
        <v>135</v>
      </c>
      <c r="H18" s="20" t="s">
        <v>153</v>
      </c>
      <c r="I18" s="20" t="s">
        <v>178</v>
      </c>
      <c r="J18" s="20" t="s">
        <v>179</v>
      </c>
      <c r="K18" s="20" t="s">
        <v>180</v>
      </c>
      <c r="L18" s="20"/>
      <c r="M18" s="21">
        <v>41760</v>
      </c>
      <c r="N18" s="20">
        <v>295</v>
      </c>
      <c r="O18" s="20">
        <v>240</v>
      </c>
      <c r="P18" s="20"/>
      <c r="Q18" s="20" t="s">
        <v>181</v>
      </c>
      <c r="R18" s="20" t="str">
        <f ca="1">IFERROR(__xludf.DUMMYFUNCTION("GOOGLETRANSLATE(Q18)"),"So UP is not in the top 10 universities all over Asia because it is a rebel in the government and the country. The town has studied them but almost all communists and terrorists are complaining and attacks in the country.")</f>
        <v>So UP is not in the top 10 universities all over Asia because it is a rebel in the government and the country. The town has studied them but almost all communists and terrorists are complaining and attacks in the country.</v>
      </c>
      <c r="S18" s="20" t="s">
        <v>176</v>
      </c>
      <c r="T18" s="20" t="s">
        <v>182</v>
      </c>
      <c r="U18" s="20"/>
      <c r="V18" s="20"/>
      <c r="W18" s="20">
        <v>12</v>
      </c>
      <c r="X18" s="20"/>
      <c r="Y18" s="20">
        <v>5</v>
      </c>
      <c r="Z18" s="20"/>
      <c r="AA18" s="20"/>
      <c r="AB18" s="20"/>
      <c r="AC18" s="20"/>
      <c r="AD18" s="20"/>
      <c r="AE18" s="20"/>
      <c r="AF18" s="20"/>
      <c r="AG18" s="20"/>
      <c r="AH18" s="24"/>
      <c r="AI18" s="24"/>
    </row>
    <row r="19" spans="1:35" ht="144" x14ac:dyDescent="0.2">
      <c r="A19" s="16" t="str">
        <f t="shared" si="0"/>
        <v>00-18</v>
      </c>
      <c r="B19" s="17">
        <v>44998.397835648146</v>
      </c>
      <c r="C19" s="25" t="s">
        <v>183</v>
      </c>
      <c r="D19" s="19"/>
      <c r="E19" s="20" t="s">
        <v>80</v>
      </c>
      <c r="F19" s="20"/>
      <c r="G19" s="20" t="s">
        <v>135</v>
      </c>
      <c r="H19" s="20" t="s">
        <v>153</v>
      </c>
      <c r="I19" s="20" t="s">
        <v>184</v>
      </c>
      <c r="J19" s="20" t="s">
        <v>185</v>
      </c>
      <c r="K19" s="20"/>
      <c r="L19" s="20"/>
      <c r="M19" s="21">
        <v>43070</v>
      </c>
      <c r="N19" s="20">
        <v>1800</v>
      </c>
      <c r="O19" s="20">
        <v>1085</v>
      </c>
      <c r="P19" s="20" t="s">
        <v>86</v>
      </c>
      <c r="Q19" s="20" t="s">
        <v>186</v>
      </c>
      <c r="R19" s="20" t="str">
        <f ca="1">IFERROR(__xludf.DUMMYFUNCTION("GOOGLETRANSLATE(Q19)"),"0po,please for every bodys safety and progress of the country, UBUSIN mga komunista, teroristang, NPA, CPP, NDF wherever they are, In SCUs, Big Universities, Congress, lower and upper house, Mountains, Barrios, Cities in other word InAllPlacesOf PH Archip"&amp;"elago,
#PDU30BestLegacy")</f>
        <v>0po,please for every bodys safety and progress of the country, UBUSIN mga komunista, teroristang, NPA, CPP, NDF wherever they are, In SCUs, Big Universities, Congress, lower and upper house, Mountains, Barrios, Cities in other word InAllPlacesOf PH Archipelago,
#PDU30BestLegacy</v>
      </c>
      <c r="S19" s="20" t="s">
        <v>176</v>
      </c>
      <c r="T19" s="22">
        <v>44146.988888888889</v>
      </c>
      <c r="U19" s="20"/>
      <c r="V19" s="20"/>
      <c r="W19" s="20">
        <v>1</v>
      </c>
      <c r="X19" s="20"/>
      <c r="Y19" s="20"/>
      <c r="Z19" s="20"/>
      <c r="AA19" s="20"/>
      <c r="AB19" s="20"/>
      <c r="AC19" s="20"/>
      <c r="AD19" s="20"/>
      <c r="AE19" s="20"/>
      <c r="AF19" s="20"/>
      <c r="AG19" s="20"/>
      <c r="AH19" s="24"/>
      <c r="AI19" s="24"/>
    </row>
    <row r="20" spans="1:35" ht="132" x14ac:dyDescent="0.2">
      <c r="A20" s="16" t="str">
        <f t="shared" si="0"/>
        <v>00-19</v>
      </c>
      <c r="B20" s="17">
        <v>44998.398055555554</v>
      </c>
      <c r="C20" s="25" t="s">
        <v>187</v>
      </c>
      <c r="D20" s="19"/>
      <c r="E20" s="20" t="s">
        <v>80</v>
      </c>
      <c r="F20" s="20"/>
      <c r="G20" s="20" t="s">
        <v>135</v>
      </c>
      <c r="H20" s="20" t="s">
        <v>153</v>
      </c>
      <c r="I20" s="20" t="s">
        <v>188</v>
      </c>
      <c r="J20" s="20" t="s">
        <v>189</v>
      </c>
      <c r="K20" s="20" t="s">
        <v>190</v>
      </c>
      <c r="L20" s="20"/>
      <c r="M20" s="21">
        <v>40634</v>
      </c>
      <c r="N20" s="20">
        <v>1819</v>
      </c>
      <c r="O20" s="20">
        <v>1503</v>
      </c>
      <c r="P20" s="20" t="s">
        <v>191</v>
      </c>
      <c r="Q20" s="20" t="s">
        <v>192</v>
      </c>
      <c r="R20" s="20" t="str">
        <f ca="1">IFERROR(__xludf.DUMMYFUNCTION("GOOGLETRANSLATE(Q20)"),"Is the communist recruitment to UP and other state universities to make the NPA the youth is an academic freedom?")</f>
        <v>Is the communist recruitment to UP and other state universities to make the NPA the youth is an academic freedom?</v>
      </c>
      <c r="S20" s="20" t="s">
        <v>16</v>
      </c>
      <c r="T20" s="20" t="s">
        <v>193</v>
      </c>
      <c r="U20" s="20"/>
      <c r="V20" s="20"/>
      <c r="W20" s="20">
        <v>19</v>
      </c>
      <c r="X20" s="20"/>
      <c r="Y20" s="20">
        <v>1</v>
      </c>
      <c r="Z20" s="20"/>
      <c r="AA20" s="20"/>
      <c r="AB20" s="20"/>
      <c r="AC20" s="20"/>
      <c r="AD20" s="20"/>
      <c r="AE20" s="20"/>
      <c r="AF20" s="20"/>
      <c r="AG20" s="20"/>
      <c r="AH20" s="24"/>
      <c r="AI20" s="24"/>
    </row>
    <row r="21" spans="1:35" ht="84" x14ac:dyDescent="0.2">
      <c r="A21" s="16" t="str">
        <f t="shared" si="0"/>
        <v>00-20</v>
      </c>
      <c r="B21" s="17">
        <v>44998.399097222224</v>
      </c>
      <c r="C21" s="25" t="s">
        <v>194</v>
      </c>
      <c r="D21" s="19"/>
      <c r="E21" s="20" t="s">
        <v>80</v>
      </c>
      <c r="F21" s="20"/>
      <c r="G21" s="20" t="s">
        <v>120</v>
      </c>
      <c r="H21" s="20" t="s">
        <v>153</v>
      </c>
      <c r="I21" s="20" t="s">
        <v>195</v>
      </c>
      <c r="J21" s="20" t="s">
        <v>196</v>
      </c>
      <c r="K21" s="20" t="s">
        <v>197</v>
      </c>
      <c r="L21" s="20" t="s">
        <v>198</v>
      </c>
      <c r="M21" s="21">
        <v>41883</v>
      </c>
      <c r="N21" s="20">
        <v>383</v>
      </c>
      <c r="O21" s="20">
        <v>1863642</v>
      </c>
      <c r="P21" s="20" t="s">
        <v>71</v>
      </c>
      <c r="Q21" s="20" t="s">
        <v>199</v>
      </c>
      <c r="R21" s="20" t="str">
        <f ca="1">IFERROR(__xludf.DUMMYFUNCTION("GOOGLETRANSLATE(Q21)"),"Duterte to UP Students: Fine, stop a lesson. I will stop the funding. There was nothing to do, but to recruit the communists there.")</f>
        <v>Duterte to UP Students: Fine, stop a lesson. I will stop the funding. There was nothing to do, but to recruit the communists there.</v>
      </c>
      <c r="S21" s="20" t="s">
        <v>200</v>
      </c>
      <c r="T21" s="20" t="s">
        <v>201</v>
      </c>
      <c r="U21" s="20"/>
      <c r="V21" s="20"/>
      <c r="W21" s="20">
        <v>6019</v>
      </c>
      <c r="X21" s="20"/>
      <c r="Y21" s="20">
        <v>314</v>
      </c>
      <c r="Z21" s="20">
        <v>19053</v>
      </c>
      <c r="AA21" s="20"/>
      <c r="AB21" s="20"/>
      <c r="AC21" s="20"/>
      <c r="AD21" s="20"/>
      <c r="AE21" s="20"/>
      <c r="AF21" s="20"/>
      <c r="AG21" s="20"/>
      <c r="AH21" s="24"/>
      <c r="AI21" s="24"/>
    </row>
    <row r="22" spans="1:35" ht="132" x14ac:dyDescent="0.2">
      <c r="A22" s="16" t="str">
        <f t="shared" si="0"/>
        <v>00-21</v>
      </c>
      <c r="B22" s="17">
        <v>44998.399699074071</v>
      </c>
      <c r="C22" s="25" t="s">
        <v>202</v>
      </c>
      <c r="D22" s="19"/>
      <c r="E22" s="20" t="s">
        <v>80</v>
      </c>
      <c r="F22" s="20"/>
      <c r="G22" s="20" t="s">
        <v>135</v>
      </c>
      <c r="H22" s="20" t="s">
        <v>153</v>
      </c>
      <c r="I22" s="20" t="s">
        <v>203</v>
      </c>
      <c r="J22" s="20" t="s">
        <v>204</v>
      </c>
      <c r="K22" s="20" t="s">
        <v>205</v>
      </c>
      <c r="L22" s="20"/>
      <c r="M22" s="21">
        <v>43344</v>
      </c>
      <c r="N22" s="20">
        <v>950</v>
      </c>
      <c r="O22" s="20">
        <v>141</v>
      </c>
      <c r="P22" s="20" t="s">
        <v>206</v>
      </c>
      <c r="Q22" s="20" t="s">
        <v>207</v>
      </c>
      <c r="R22" s="20" t="str">
        <f ca="1">IFERROR(__xludf.DUMMYFUNCTION("GOOGLETRANSLATE(Q22)"),"Do you even know what the hell the CPP NPA is doing in our country? 
""Bakit ayaw niyo sa komunista?"" What a fucking stupid question. You mean it's okay for them to execute our soldiers, recruit rebels inside our state-funded university?!")</f>
        <v>Do you even know what the hell the CPP NPA is doing in our country? 
"Bakit ayaw niyo sa komunista?" What a fucking stupid question. You mean it's okay for them to execute our soldiers, recruit rebels inside our state-funded university?!</v>
      </c>
      <c r="S22" s="20" t="s">
        <v>176</v>
      </c>
      <c r="T22" s="20" t="s">
        <v>208</v>
      </c>
      <c r="U22" s="20"/>
      <c r="V22" s="20"/>
      <c r="W22" s="26">
        <v>0</v>
      </c>
      <c r="X22" s="26">
        <v>0</v>
      </c>
      <c r="Y22" s="26">
        <v>0</v>
      </c>
      <c r="Z22" s="26">
        <v>0</v>
      </c>
      <c r="AA22" s="20"/>
      <c r="AB22" s="20"/>
      <c r="AC22" s="20"/>
      <c r="AD22" s="20"/>
      <c r="AE22" s="20"/>
      <c r="AF22" s="20"/>
      <c r="AG22" s="20"/>
      <c r="AH22" s="24"/>
      <c r="AI22" s="24"/>
    </row>
    <row r="23" spans="1:35" ht="156" x14ac:dyDescent="0.2">
      <c r="A23" s="16" t="str">
        <f t="shared" si="0"/>
        <v>00-22</v>
      </c>
      <c r="B23" s="17">
        <v>44998.401319444441</v>
      </c>
      <c r="C23" s="25" t="s">
        <v>209</v>
      </c>
      <c r="D23" s="19"/>
      <c r="E23" s="20" t="s">
        <v>80</v>
      </c>
      <c r="F23" s="20"/>
      <c r="G23" s="20" t="s">
        <v>120</v>
      </c>
      <c r="H23" s="20" t="s">
        <v>153</v>
      </c>
      <c r="I23" s="20" t="s">
        <v>210</v>
      </c>
      <c r="J23" s="20" t="s">
        <v>211</v>
      </c>
      <c r="K23" s="20" t="s">
        <v>212</v>
      </c>
      <c r="L23" s="20" t="s">
        <v>198</v>
      </c>
      <c r="M23" s="21">
        <v>40118</v>
      </c>
      <c r="N23" s="20">
        <v>179</v>
      </c>
      <c r="O23" s="20">
        <v>1514473</v>
      </c>
      <c r="P23" s="20" t="s">
        <v>213</v>
      </c>
      <c r="Q23" s="20" t="s">
        <v>214</v>
      </c>
      <c r="R23" s="20" t="str">
        <f ca="1">IFERROR(__xludf.DUMMYFUNCTION("GOOGLETRANSLATE(Q23)"),"President Duterte has threatened that he will fund the University of the Philippines for its calling academic freeze. He also attacked the university who was recruiting to become a communist. #HeadlinePilipinas")</f>
        <v>President Duterte has threatened that he will fund the University of the Philippines for its calling academic freeze. He also attacked the university who was recruiting to become a communist. #HeadlinePilipinas</v>
      </c>
      <c r="S23" s="20" t="s">
        <v>200</v>
      </c>
      <c r="T23" s="20" t="s">
        <v>215</v>
      </c>
      <c r="U23" s="20"/>
      <c r="V23" s="20"/>
      <c r="W23" s="20">
        <v>26</v>
      </c>
      <c r="X23" s="20"/>
      <c r="Y23" s="20">
        <v>3</v>
      </c>
      <c r="Z23" s="20">
        <v>8</v>
      </c>
      <c r="AA23" s="20"/>
      <c r="AB23" s="20"/>
      <c r="AC23" s="20"/>
      <c r="AD23" s="20"/>
      <c r="AE23" s="20"/>
      <c r="AF23" s="20"/>
      <c r="AG23" s="20"/>
      <c r="AH23" s="24"/>
      <c r="AI23" s="24"/>
    </row>
    <row r="24" spans="1:35" ht="180" x14ac:dyDescent="0.2">
      <c r="A24" s="16" t="str">
        <f t="shared" si="0"/>
        <v>00-23</v>
      </c>
      <c r="B24" s="17">
        <v>44998.402928240743</v>
      </c>
      <c r="C24" s="25" t="s">
        <v>216</v>
      </c>
      <c r="D24" s="19"/>
      <c r="E24" s="20" t="s">
        <v>80</v>
      </c>
      <c r="F24" s="20"/>
      <c r="G24" s="20" t="s">
        <v>135</v>
      </c>
      <c r="H24" s="20" t="s">
        <v>153</v>
      </c>
      <c r="I24" s="20" t="s">
        <v>217</v>
      </c>
      <c r="J24" s="20" t="s">
        <v>218</v>
      </c>
      <c r="K24" s="20" t="s">
        <v>219</v>
      </c>
      <c r="L24" s="20"/>
      <c r="M24" s="21">
        <v>40269</v>
      </c>
      <c r="N24" s="20">
        <v>149</v>
      </c>
      <c r="O24" s="20">
        <v>598</v>
      </c>
      <c r="P24" s="20" t="s">
        <v>220</v>
      </c>
      <c r="Q24" s="20" t="s">
        <v>221</v>
      </c>
      <c r="R24" s="20" t="str">
        <f ca="1">IFERROR(__xludf.DUMMYFUNCTION("GOOGLETRANSLATE(Q24)"),"Kids of OFW's can afford private schools. They experience capitalism and approve of it.
State universities have entrance exams, and the best students pass. These come from the best schools, usually private schools.
Ang problema = mga komunistang nag"&amp;"tuturo sa mga anak natin.")</f>
        <v>Kids of OFW's can afford private schools. They experience capitalism and approve of it.
State universities have entrance exams, and the best students pass. These come from the best schools, usually private schools.
Ang problema = mga komunistang nagtuturo sa mga anak natin.</v>
      </c>
      <c r="S24" s="20"/>
      <c r="T24" s="20" t="s">
        <v>222</v>
      </c>
      <c r="U24" s="20"/>
      <c r="V24" s="20"/>
      <c r="W24" s="20">
        <v>1978</v>
      </c>
      <c r="X24" s="20"/>
      <c r="Y24" s="20">
        <v>97</v>
      </c>
      <c r="Z24" s="20">
        <v>227</v>
      </c>
      <c r="AA24" s="20"/>
      <c r="AB24" s="20"/>
      <c r="AC24" s="20"/>
      <c r="AD24" s="20"/>
      <c r="AE24" s="20"/>
      <c r="AF24" s="20"/>
      <c r="AG24" s="20"/>
      <c r="AH24" s="24"/>
      <c r="AI24" s="24"/>
    </row>
    <row r="25" spans="1:35" ht="84" x14ac:dyDescent="0.2">
      <c r="A25" s="16" t="str">
        <f t="shared" si="0"/>
        <v>00-24</v>
      </c>
      <c r="B25" s="17">
        <v>44998.426030092596</v>
      </c>
      <c r="C25" s="25" t="s">
        <v>223</v>
      </c>
      <c r="D25" s="19"/>
      <c r="E25" s="20" t="s">
        <v>80</v>
      </c>
      <c r="F25" s="20"/>
      <c r="G25" s="20" t="s">
        <v>120</v>
      </c>
      <c r="H25" s="20" t="s">
        <v>153</v>
      </c>
      <c r="I25" s="20" t="s">
        <v>224</v>
      </c>
      <c r="J25" s="20" t="s">
        <v>225</v>
      </c>
      <c r="K25" s="20" t="s">
        <v>226</v>
      </c>
      <c r="L25" s="20"/>
      <c r="M25" s="21">
        <v>40210</v>
      </c>
      <c r="N25" s="20">
        <v>1236</v>
      </c>
      <c r="O25" s="20">
        <v>638</v>
      </c>
      <c r="P25" s="20" t="s">
        <v>227</v>
      </c>
      <c r="Q25" s="20" t="s">
        <v>228</v>
      </c>
      <c r="R25" s="20" t="str">
        <f ca="1">IFERROR(__xludf.DUMMYFUNCTION("GOOGLETRANSLATE(Q25)"),"If our children are raised and educated right it should not be easy to stop. Of communists teaching UP as you mention. Or for Mocha and TP. Especially by Duterte✌")</f>
        <v>If our children are raised and educated right it should not be easy to stop. Of communists teaching UP as you mention. Or for Mocha and TP. Especially by Duterte✌</v>
      </c>
      <c r="S25" s="20" t="s">
        <v>176</v>
      </c>
      <c r="T25" s="20" t="s">
        <v>229</v>
      </c>
      <c r="U25" s="20"/>
      <c r="V25" s="20"/>
      <c r="W25" s="20">
        <v>5</v>
      </c>
      <c r="X25" s="20"/>
      <c r="Y25" s="20"/>
      <c r="Z25" s="20"/>
      <c r="AA25" s="20"/>
      <c r="AB25" s="20"/>
      <c r="AC25" s="20"/>
      <c r="AD25" s="20"/>
      <c r="AE25" s="20"/>
      <c r="AF25" s="20"/>
      <c r="AG25" s="20"/>
      <c r="AH25" s="24"/>
      <c r="AI25" s="24"/>
    </row>
    <row r="26" spans="1:35" ht="108" x14ac:dyDescent="0.2">
      <c r="A26" s="16" t="str">
        <f t="shared" si="0"/>
        <v>00-25</v>
      </c>
      <c r="B26" s="17">
        <v>44998.440594490741</v>
      </c>
      <c r="C26" s="25" t="s">
        <v>230</v>
      </c>
      <c r="D26" s="19"/>
      <c r="E26" s="20" t="s">
        <v>80</v>
      </c>
      <c r="F26" s="20"/>
      <c r="G26" s="20" t="s">
        <v>120</v>
      </c>
      <c r="H26" s="20" t="s">
        <v>153</v>
      </c>
      <c r="I26" s="20" t="s">
        <v>231</v>
      </c>
      <c r="J26" s="20" t="s">
        <v>232</v>
      </c>
      <c r="K26" s="20" t="s">
        <v>233</v>
      </c>
      <c r="L26" s="20"/>
      <c r="M26" s="21">
        <v>39995</v>
      </c>
      <c r="N26" s="20">
        <v>54</v>
      </c>
      <c r="O26" s="20">
        <v>25</v>
      </c>
      <c r="P26" s="20"/>
      <c r="Q26" s="20" t="s">
        <v>234</v>
      </c>
      <c r="R26" s="20" t="str">
        <f ca="1">IFERROR(__xludf.DUMMYFUNCTION("GOOGLETRANSLATE(Q26)"),"It's hard to get to UP but that's more like that more than that if you're an OFW. Most of what I heard of students becoming left came from state universities. The govt needs to make a way to fix it.")</f>
        <v>It's hard to get to UP but that's more like that more than that if you're an OFW. Most of what I heard of students becoming left came from state universities. The govt needs to make a way to fix it.</v>
      </c>
      <c r="S26" s="20" t="s">
        <v>176</v>
      </c>
      <c r="T26" s="22">
        <v>43878.623611111114</v>
      </c>
      <c r="U26" s="20"/>
      <c r="V26" s="20"/>
      <c r="W26" s="26">
        <v>0</v>
      </c>
      <c r="X26" s="26">
        <v>0</v>
      </c>
      <c r="Y26" s="26">
        <v>0</v>
      </c>
      <c r="Z26" s="26">
        <v>0</v>
      </c>
      <c r="AA26" s="20"/>
      <c r="AB26" s="20"/>
      <c r="AC26" s="20"/>
      <c r="AD26" s="20"/>
      <c r="AE26" s="20"/>
      <c r="AF26" s="20"/>
      <c r="AG26" s="20"/>
      <c r="AH26" s="24"/>
      <c r="AI26" s="24"/>
    </row>
    <row r="27" spans="1:35" ht="84" x14ac:dyDescent="0.2">
      <c r="A27" s="16" t="str">
        <f t="shared" si="0"/>
        <v>00-26</v>
      </c>
      <c r="B27" s="17">
        <v>44998.442254571761</v>
      </c>
      <c r="C27" s="18" t="s">
        <v>235</v>
      </c>
      <c r="D27" s="19"/>
      <c r="E27" s="20" t="s">
        <v>80</v>
      </c>
      <c r="F27" s="20"/>
      <c r="G27" s="20" t="s">
        <v>135</v>
      </c>
      <c r="H27" s="20" t="s">
        <v>153</v>
      </c>
      <c r="I27" s="20" t="s">
        <v>236</v>
      </c>
      <c r="J27" s="20" t="s">
        <v>237</v>
      </c>
      <c r="K27" s="20"/>
      <c r="L27" s="20"/>
      <c r="M27" s="21">
        <v>42248</v>
      </c>
      <c r="N27" s="20">
        <v>8</v>
      </c>
      <c r="O27" s="20">
        <v>1285</v>
      </c>
      <c r="P27" s="20" t="s">
        <v>238</v>
      </c>
      <c r="Q27" s="20" t="s">
        <v>239</v>
      </c>
      <c r="R27" s="20" t="str">
        <f ca="1">IFERROR(__xludf.DUMMYFUNCTION("GOOGLETRANSLATE(Q27)"),"It is a wise if you send such things that you will have to fight right but it should be a good way! Unfortunately studied.")</f>
        <v>It is a wise if you send such things that you will have to fight right but it should be a good way! Unfortunately studied.</v>
      </c>
      <c r="S27" s="20" t="s">
        <v>176</v>
      </c>
      <c r="T27" s="20" t="s">
        <v>240</v>
      </c>
      <c r="U27" s="20"/>
      <c r="V27" s="20"/>
      <c r="W27" s="26">
        <v>0</v>
      </c>
      <c r="X27" s="26">
        <v>0</v>
      </c>
      <c r="Y27" s="26">
        <v>0</v>
      </c>
      <c r="Z27" s="26">
        <v>0</v>
      </c>
      <c r="AA27" s="20"/>
      <c r="AB27" s="20"/>
      <c r="AC27" s="20"/>
      <c r="AD27" s="20"/>
      <c r="AE27" s="20"/>
      <c r="AF27" s="20"/>
      <c r="AG27" s="20"/>
      <c r="AH27" s="24"/>
      <c r="AI27" s="24"/>
    </row>
    <row r="28" spans="1:35" ht="84" x14ac:dyDescent="0.2">
      <c r="A28" s="16" t="str">
        <f t="shared" si="0"/>
        <v>00-27</v>
      </c>
      <c r="B28" s="17">
        <v>44998.443855717589</v>
      </c>
      <c r="C28" s="25" t="s">
        <v>241</v>
      </c>
      <c r="D28" s="19"/>
      <c r="E28" s="20" t="s">
        <v>80</v>
      </c>
      <c r="F28" s="20"/>
      <c r="G28" s="20" t="s">
        <v>242</v>
      </c>
      <c r="H28" s="20" t="s">
        <v>153</v>
      </c>
      <c r="I28" s="20" t="s">
        <v>243</v>
      </c>
      <c r="J28" s="20" t="s">
        <v>244</v>
      </c>
      <c r="K28" s="20" t="s">
        <v>245</v>
      </c>
      <c r="L28" s="20"/>
      <c r="M28" s="21">
        <v>43952</v>
      </c>
      <c r="N28" s="20">
        <v>143</v>
      </c>
      <c r="O28" s="20">
        <v>182</v>
      </c>
      <c r="P28" s="20" t="s">
        <v>246</v>
      </c>
      <c r="Q28" s="20" t="s">
        <v>247</v>
      </c>
      <c r="R28" s="20" t="str">
        <f ca="1">IFERROR(__xludf.DUMMYFUNCTION("GOOGLETRANSLATE(Q28)"),"""In my PUP studying my granddaughter, it's hard"" in the morning
""Communist ata, maybe that is up"" at night")</f>
        <v>"In my PUP studying my granddaughter, it's hard" in the morning
"Communist ata, maybe that is up" at night</v>
      </c>
      <c r="S28" s="20" t="s">
        <v>16</v>
      </c>
      <c r="T28" s="20" t="s">
        <v>248</v>
      </c>
      <c r="U28" s="20"/>
      <c r="V28" s="20"/>
      <c r="W28" s="26">
        <v>0</v>
      </c>
      <c r="X28" s="26">
        <v>0</v>
      </c>
      <c r="Y28" s="26">
        <v>0</v>
      </c>
      <c r="Z28" s="26">
        <v>0</v>
      </c>
      <c r="AA28" s="20"/>
      <c r="AB28" s="20"/>
      <c r="AC28" s="20"/>
      <c r="AD28" s="20"/>
      <c r="AE28" s="20"/>
      <c r="AF28" s="20"/>
      <c r="AG28" s="20"/>
      <c r="AH28" s="24"/>
      <c r="AI28" s="24"/>
    </row>
    <row r="29" spans="1:35" ht="180" x14ac:dyDescent="0.2">
      <c r="A29" s="16" t="str">
        <f t="shared" si="0"/>
        <v>00-28</v>
      </c>
      <c r="B29" s="17">
        <v>44998.445150717591</v>
      </c>
      <c r="C29" s="25" t="s">
        <v>249</v>
      </c>
      <c r="D29" s="19"/>
      <c r="E29" s="20" t="s">
        <v>80</v>
      </c>
      <c r="F29" s="20"/>
      <c r="G29" s="20" t="s">
        <v>242</v>
      </c>
      <c r="H29" s="20" t="s">
        <v>153</v>
      </c>
      <c r="I29" s="20" t="s">
        <v>250</v>
      </c>
      <c r="J29" s="20" t="s">
        <v>251</v>
      </c>
      <c r="K29" s="20" t="s">
        <v>252</v>
      </c>
      <c r="L29" s="20"/>
      <c r="M29" s="21">
        <v>41244</v>
      </c>
      <c r="N29" s="20">
        <v>76</v>
      </c>
      <c r="O29" s="20">
        <v>4432</v>
      </c>
      <c r="P29" s="20" t="s">
        <v>253</v>
      </c>
      <c r="Q29" s="20" t="s">
        <v>254</v>
      </c>
      <c r="R29" s="20" t="str">
        <f ca="1">IFERROR(__xludf.DUMMYFUNCTION("GOOGLETRANSLATE(Q29)"),"MARIANO: You always get rid of (Duterte) young people, teachers because PUP is a communist fort.")</f>
        <v>MARIANO: You always get rid of (Duterte) young people, teachers because PUP is a communist fort.</v>
      </c>
      <c r="S29" s="20" t="s">
        <v>200</v>
      </c>
      <c r="T29" s="20" t="s">
        <v>255</v>
      </c>
      <c r="U29" s="20"/>
      <c r="V29" s="20"/>
      <c r="W29" s="20">
        <v>5</v>
      </c>
      <c r="X29" s="20"/>
      <c r="Y29" s="20">
        <v>3</v>
      </c>
      <c r="Z29" s="20"/>
      <c r="AA29" s="20"/>
      <c r="AB29" s="20"/>
      <c r="AC29" s="20"/>
      <c r="AD29" s="20"/>
      <c r="AE29" s="20"/>
      <c r="AF29" s="20"/>
      <c r="AG29" s="20"/>
      <c r="AH29" s="24"/>
      <c r="AI29" s="24"/>
    </row>
    <row r="30" spans="1:35" ht="108" x14ac:dyDescent="0.2">
      <c r="A30" s="16" t="str">
        <f t="shared" si="0"/>
        <v>00-29</v>
      </c>
      <c r="B30" s="17">
        <v>44998.446763402782</v>
      </c>
      <c r="C30" s="25" t="s">
        <v>256</v>
      </c>
      <c r="D30" s="19"/>
      <c r="E30" s="20" t="s">
        <v>80</v>
      </c>
      <c r="F30" s="20"/>
      <c r="G30" s="20" t="s">
        <v>135</v>
      </c>
      <c r="H30" s="20" t="s">
        <v>153</v>
      </c>
      <c r="I30" s="20" t="s">
        <v>257</v>
      </c>
      <c r="J30" s="20" t="s">
        <v>258</v>
      </c>
      <c r="K30" s="20" t="s">
        <v>259</v>
      </c>
      <c r="L30" s="20"/>
      <c r="M30" s="21">
        <v>41640</v>
      </c>
      <c r="N30" s="20">
        <v>157</v>
      </c>
      <c r="O30" s="20">
        <v>111</v>
      </c>
      <c r="P30" s="20"/>
      <c r="Q30" s="20" t="s">
        <v>260</v>
      </c>
      <c r="R30" s="20" t="str">
        <f ca="1">IFERROR(__xludf.DUMMYFUNCTION("GOOGLETRANSLATE(Q30)"),"Communist")</f>
        <v>Communist</v>
      </c>
      <c r="S30" s="18" t="s">
        <v>261</v>
      </c>
      <c r="T30" s="20" t="s">
        <v>262</v>
      </c>
      <c r="U30" s="20"/>
      <c r="V30" s="20"/>
      <c r="W30" s="26">
        <v>0</v>
      </c>
      <c r="X30" s="26">
        <v>0</v>
      </c>
      <c r="Y30" s="26">
        <v>0</v>
      </c>
      <c r="Z30" s="26">
        <v>0</v>
      </c>
      <c r="AA30" s="20"/>
      <c r="AB30" s="20"/>
      <c r="AC30" s="20"/>
      <c r="AD30" s="20"/>
      <c r="AE30" s="20"/>
      <c r="AF30" s="20"/>
      <c r="AG30" s="20"/>
      <c r="AH30" s="24"/>
      <c r="AI30" s="24"/>
    </row>
    <row r="31" spans="1:35" ht="84" x14ac:dyDescent="0.2">
      <c r="A31" s="16" t="str">
        <f t="shared" si="0"/>
        <v>00-30</v>
      </c>
      <c r="B31" s="17">
        <v>44998.448925659723</v>
      </c>
      <c r="C31" s="25" t="s">
        <v>263</v>
      </c>
      <c r="D31" s="19"/>
      <c r="E31" s="20" t="s">
        <v>80</v>
      </c>
      <c r="F31" s="20"/>
      <c r="G31" s="20" t="s">
        <v>242</v>
      </c>
      <c r="H31" s="20" t="s">
        <v>153</v>
      </c>
      <c r="I31" s="20" t="s">
        <v>257</v>
      </c>
      <c r="J31" s="20" t="s">
        <v>258</v>
      </c>
      <c r="K31" s="20" t="s">
        <v>259</v>
      </c>
      <c r="L31" s="20"/>
      <c r="M31" s="21">
        <v>41640</v>
      </c>
      <c r="N31" s="20">
        <v>157</v>
      </c>
      <c r="O31" s="20">
        <v>111</v>
      </c>
      <c r="P31" s="20"/>
      <c r="Q31" s="20" t="s">
        <v>264</v>
      </c>
      <c r="R31" s="20" t="str">
        <f ca="1">IFERROR(__xludf.DUMMYFUNCTION("GOOGLETRANSLATE(Q31)"),"Hey Kupal, pup alumni it. Study hard so you can't finish the mountain to find your body.")</f>
        <v>Hey Kupal, pup alumni it. Study hard so you can't finish the mountain to find your body.</v>
      </c>
      <c r="S31" s="20" t="s">
        <v>176</v>
      </c>
      <c r="T31" s="20" t="s">
        <v>265</v>
      </c>
      <c r="U31" s="20"/>
      <c r="V31" s="20"/>
      <c r="W31" s="26">
        <v>0</v>
      </c>
      <c r="X31" s="26">
        <v>0</v>
      </c>
      <c r="Y31" s="26">
        <v>0</v>
      </c>
      <c r="Z31" s="26">
        <v>0</v>
      </c>
      <c r="AA31" s="20"/>
      <c r="AB31" s="20"/>
      <c r="AC31" s="20"/>
      <c r="AD31" s="20"/>
      <c r="AE31" s="20"/>
      <c r="AF31" s="20"/>
      <c r="AG31" s="20"/>
      <c r="AH31" s="24"/>
      <c r="AI31" s="24"/>
    </row>
    <row r="32" spans="1:35" ht="132" x14ac:dyDescent="0.2">
      <c r="A32" s="16" t="str">
        <f t="shared" si="0"/>
        <v>00-31</v>
      </c>
      <c r="B32" s="17">
        <v>44998.449831874997</v>
      </c>
      <c r="C32" s="25" t="s">
        <v>266</v>
      </c>
      <c r="D32" s="19"/>
      <c r="E32" s="20" t="s">
        <v>80</v>
      </c>
      <c r="F32" s="20"/>
      <c r="G32" s="20" t="s">
        <v>81</v>
      </c>
      <c r="H32" s="20" t="s">
        <v>153</v>
      </c>
      <c r="I32" s="20" t="s">
        <v>267</v>
      </c>
      <c r="J32" s="20" t="s">
        <v>268</v>
      </c>
      <c r="K32" s="20"/>
      <c r="L32" s="20"/>
      <c r="M32" s="21">
        <v>40179</v>
      </c>
      <c r="N32" s="20">
        <v>295</v>
      </c>
      <c r="O32" s="20">
        <v>21</v>
      </c>
      <c r="P32" s="20" t="s">
        <v>269</v>
      </c>
      <c r="Q32" s="20" t="s">
        <v>270</v>
      </c>
      <c r="R32" s="20" t="str">
        <f ca="1">IFERROR(__xludf.DUMMYFUNCTION("GOOGLETRANSLATE(Q32)"),"Why the hell does up/ pup have this privilege ??? Your face is so bad .. no wonder like mushrooms NPAs because you are the communist farm .. If you don't like the abrogation eh make an agreement too that there will be no up/ pup students will be recruited"&amp;" by the NPA.")</f>
        <v>Why the hell does up/ pup have this privilege ??? Your face is so bad .. no wonder like mushrooms NPAs because you are the communist farm .. If you don't like the abrogation eh make an agreement too that there will be no up/ pup students will be recruited by the NPA.</v>
      </c>
      <c r="S32" s="20" t="s">
        <v>176</v>
      </c>
      <c r="T32" s="22">
        <v>44217.736805555556</v>
      </c>
      <c r="U32" s="20"/>
      <c r="V32" s="20"/>
      <c r="W32" s="26">
        <v>0</v>
      </c>
      <c r="X32" s="26">
        <v>0</v>
      </c>
      <c r="Y32" s="26">
        <v>0</v>
      </c>
      <c r="Z32" s="26">
        <v>0</v>
      </c>
      <c r="AA32" s="20"/>
      <c r="AB32" s="20"/>
      <c r="AC32" s="20"/>
      <c r="AD32" s="20"/>
      <c r="AE32" s="20"/>
      <c r="AF32" s="20"/>
      <c r="AG32" s="20"/>
      <c r="AH32" s="24"/>
      <c r="AI32" s="24"/>
    </row>
    <row r="33" spans="1:35" ht="84" x14ac:dyDescent="0.2">
      <c r="A33" s="16" t="str">
        <f t="shared" si="0"/>
        <v>00-32</v>
      </c>
      <c r="B33" s="17">
        <v>44998.450804490742</v>
      </c>
      <c r="C33" s="25" t="s">
        <v>271</v>
      </c>
      <c r="D33" s="19"/>
      <c r="E33" s="20" t="s">
        <v>80</v>
      </c>
      <c r="F33" s="20"/>
      <c r="G33" s="20" t="s">
        <v>120</v>
      </c>
      <c r="H33" s="20" t="s">
        <v>153</v>
      </c>
      <c r="I33" s="20" t="s">
        <v>272</v>
      </c>
      <c r="J33" s="20" t="s">
        <v>273</v>
      </c>
      <c r="K33" s="20"/>
      <c r="L33" s="20"/>
      <c r="M33" s="21">
        <v>41244</v>
      </c>
      <c r="N33" s="20">
        <v>152</v>
      </c>
      <c r="O33" s="20">
        <v>17</v>
      </c>
      <c r="P33" s="20"/>
      <c r="Q33" s="20" t="s">
        <v>274</v>
      </c>
      <c r="R33" s="20" t="str">
        <f ca="1">IFERROR(__xludf.DUMMYFUNCTION("GOOGLETRANSLATE(Q33)"),"UP used to have a credibility in terms of highest educational achievements; Now breeding NPAs. The government will study you in the end. Pweh tong")</f>
        <v>UP used to have a credibility in terms of highest educational achievements; Now breeding NPAs. The government will study you in the end. Pweh tong</v>
      </c>
      <c r="S33" s="20" t="s">
        <v>176</v>
      </c>
      <c r="T33" s="20" t="s">
        <v>275</v>
      </c>
      <c r="U33" s="20"/>
      <c r="V33" s="20"/>
      <c r="W33" s="20">
        <v>19</v>
      </c>
      <c r="X33" s="20"/>
      <c r="Y33" s="20"/>
      <c r="Z33" s="20"/>
      <c r="AA33" s="20"/>
      <c r="AB33" s="20"/>
      <c r="AC33" s="20"/>
      <c r="AD33" s="20"/>
      <c r="AE33" s="20"/>
      <c r="AF33" s="20"/>
      <c r="AG33" s="20"/>
      <c r="AH33" s="24"/>
      <c r="AI33" s="24"/>
    </row>
    <row r="34" spans="1:35" ht="84" x14ac:dyDescent="0.2">
      <c r="A34" s="16" t="str">
        <f t="shared" si="0"/>
        <v>00-33</v>
      </c>
      <c r="B34" s="17">
        <v>44998.452168067131</v>
      </c>
      <c r="C34" s="25" t="s">
        <v>276</v>
      </c>
      <c r="D34" s="19"/>
      <c r="E34" s="20" t="s">
        <v>80</v>
      </c>
      <c r="F34" s="20"/>
      <c r="G34" s="20" t="s">
        <v>120</v>
      </c>
      <c r="H34" s="20" t="s">
        <v>153</v>
      </c>
      <c r="I34" s="20" t="s">
        <v>277</v>
      </c>
      <c r="J34" s="20" t="s">
        <v>278</v>
      </c>
      <c r="K34" s="20" t="s">
        <v>279</v>
      </c>
      <c r="L34" s="20"/>
      <c r="M34" s="21">
        <v>44105</v>
      </c>
      <c r="N34" s="20">
        <v>3379</v>
      </c>
      <c r="O34" s="20">
        <v>2938</v>
      </c>
      <c r="P34" s="20"/>
      <c r="Q34" s="20" t="s">
        <v>280</v>
      </c>
      <c r="R34" s="20" t="str">
        <f ca="1">IFERROR(__xludf.DUMMYFUNCTION("GOOGLETRANSLATE(Q34)"),"Because it is a breeding ground of NPA?, Kiko, your type is sweet to speak, but it's empty.")</f>
        <v>Because it is a breeding ground of NPA?, Kiko, your type is sweet to speak, but it's empty.</v>
      </c>
      <c r="S34" s="20" t="s">
        <v>176</v>
      </c>
      <c r="T34" s="20" t="s">
        <v>281</v>
      </c>
      <c r="U34" s="20"/>
      <c r="V34" s="20"/>
      <c r="W34" s="20">
        <v>11</v>
      </c>
      <c r="X34" s="20"/>
      <c r="Y34" s="20">
        <v>1</v>
      </c>
      <c r="Z34" s="20"/>
      <c r="AA34" s="20"/>
      <c r="AB34" s="20"/>
      <c r="AC34" s="20"/>
      <c r="AD34" s="20"/>
      <c r="AE34" s="20"/>
      <c r="AF34" s="20"/>
      <c r="AG34" s="20"/>
      <c r="AH34" s="24"/>
      <c r="AI34" s="24"/>
    </row>
    <row r="35" spans="1:35" ht="132" x14ac:dyDescent="0.2">
      <c r="A35" s="16" t="str">
        <f t="shared" si="0"/>
        <v>00-34</v>
      </c>
      <c r="B35" s="17">
        <v>44998.452168067131</v>
      </c>
      <c r="C35" s="25" t="s">
        <v>282</v>
      </c>
      <c r="D35" s="19"/>
      <c r="E35" s="20" t="s">
        <v>80</v>
      </c>
      <c r="F35" s="20"/>
      <c r="G35" s="20" t="s">
        <v>120</v>
      </c>
      <c r="H35" s="20" t="s">
        <v>153</v>
      </c>
      <c r="I35" s="20" t="s">
        <v>188</v>
      </c>
      <c r="J35" s="20" t="s">
        <v>189</v>
      </c>
      <c r="K35" s="20" t="s">
        <v>190</v>
      </c>
      <c r="L35" s="20"/>
      <c r="M35" s="21">
        <v>40634</v>
      </c>
      <c r="N35" s="20">
        <v>1819</v>
      </c>
      <c r="O35" s="20">
        <v>1503</v>
      </c>
      <c r="P35" s="20" t="s">
        <v>191</v>
      </c>
      <c r="Q35" s="20" t="s">
        <v>283</v>
      </c>
      <c r="R35" s="20" t="str">
        <f ca="1">IFERROR(__xludf.DUMMYFUNCTION("GOOGLETRANSLATE(Q35)"),"Taxpayers own UP-Diliman. You don't want Military in UP Campuses but you allowed Makabayan Bloc who recruiting Students to become rebels (NPA). How many UP activist students died in Military encounters?")</f>
        <v>Taxpayers own UP-Diliman. You don't want Military in UP Campuses but you allowed Makabayan Bloc who recruiting Students to become rebels (NPA). How many UP activist students died in Military encounters?</v>
      </c>
      <c r="S35" s="20" t="s">
        <v>176</v>
      </c>
      <c r="T35" s="20" t="s">
        <v>284</v>
      </c>
      <c r="U35" s="20"/>
      <c r="V35" s="20"/>
      <c r="W35" s="20">
        <v>5</v>
      </c>
      <c r="X35" s="20"/>
      <c r="Y35" s="20"/>
      <c r="Z35" s="20"/>
      <c r="AA35" s="20"/>
      <c r="AB35" s="20"/>
      <c r="AC35" s="20"/>
      <c r="AD35" s="20"/>
      <c r="AE35" s="20"/>
      <c r="AF35" s="20"/>
      <c r="AG35" s="20"/>
      <c r="AH35" s="24"/>
      <c r="AI35" s="24"/>
    </row>
    <row r="36" spans="1:35" ht="96" x14ac:dyDescent="0.2">
      <c r="A36" s="16" t="str">
        <f t="shared" si="0"/>
        <v>00-35</v>
      </c>
      <c r="B36" s="17">
        <v>44998.454874884264</v>
      </c>
      <c r="C36" s="25" t="s">
        <v>285</v>
      </c>
      <c r="D36" s="19"/>
      <c r="E36" s="20" t="s">
        <v>80</v>
      </c>
      <c r="F36" s="20"/>
      <c r="G36" s="20" t="s">
        <v>120</v>
      </c>
      <c r="H36" s="20" t="s">
        <v>153</v>
      </c>
      <c r="I36" s="20" t="s">
        <v>286</v>
      </c>
      <c r="J36" s="20" t="s">
        <v>287</v>
      </c>
      <c r="K36" s="20"/>
      <c r="L36" s="20"/>
      <c r="M36" s="21">
        <v>40330</v>
      </c>
      <c r="N36" s="20">
        <v>424</v>
      </c>
      <c r="O36" s="20">
        <v>17</v>
      </c>
      <c r="P36" s="20" t="s">
        <v>288</v>
      </c>
      <c r="Q36" s="20" t="s">
        <v>289</v>
      </c>
      <c r="R36" s="20" t="str">
        <f ca="1">IFERROR(__xludf.DUMMYFUNCTION("GOOGLETRANSLATE(Q36)"),"Dpt po sir, do not oppose the PNP's invasion of UP but but you do not ask my basis for the PNP and AFP's allegations that the NPAs are in UP. Ayun dpt yng gwin nyo pong assignment.")</f>
        <v>Dpt po sir, do not oppose the PNP's invasion of UP but but you do not ask my basis for the PNP and AFP's allegations that the NPAs are in UP. Ayun dpt yng gwin nyo pong assignment.</v>
      </c>
      <c r="S36" s="20" t="s">
        <v>176</v>
      </c>
      <c r="T36" s="20" t="s">
        <v>290</v>
      </c>
      <c r="U36" s="20"/>
      <c r="V36" s="20"/>
      <c r="W36" s="20">
        <v>9</v>
      </c>
      <c r="X36" s="20"/>
      <c r="Y36" s="20"/>
      <c r="Z36" s="20"/>
      <c r="AA36" s="20"/>
      <c r="AB36" s="20"/>
      <c r="AC36" s="20"/>
      <c r="AD36" s="20"/>
      <c r="AE36" s="20"/>
      <c r="AF36" s="20"/>
      <c r="AG36" s="20"/>
      <c r="AH36" s="24"/>
      <c r="AI36" s="24"/>
    </row>
    <row r="37" spans="1:35" ht="84" x14ac:dyDescent="0.2">
      <c r="A37" s="16" t="str">
        <f t="shared" si="0"/>
        <v>00-36</v>
      </c>
      <c r="B37" s="17">
        <v>44998.455909745375</v>
      </c>
      <c r="C37" s="25" t="s">
        <v>291</v>
      </c>
      <c r="D37" s="19"/>
      <c r="E37" s="20" t="s">
        <v>80</v>
      </c>
      <c r="F37" s="20"/>
      <c r="G37" s="20" t="s">
        <v>120</v>
      </c>
      <c r="H37" s="20" t="s">
        <v>153</v>
      </c>
      <c r="I37" s="20" t="s">
        <v>292</v>
      </c>
      <c r="J37" s="20" t="s">
        <v>293</v>
      </c>
      <c r="K37" s="20" t="s">
        <v>294</v>
      </c>
      <c r="L37" s="20"/>
      <c r="M37" s="21">
        <v>41275</v>
      </c>
      <c r="N37" s="20">
        <v>593</v>
      </c>
      <c r="O37" s="20">
        <v>560</v>
      </c>
      <c r="P37" s="20" t="s">
        <v>295</v>
      </c>
      <c r="Q37" s="20" t="s">
        <v>296</v>
      </c>
      <c r="R37" s="20" t="str">
        <f ca="1">IFERROR(__xludf.DUMMYFUNCTION("GOOGLETRANSLATE(Q37)"),"What is it and will be lost on UP Campus with a military presence? Aren't you happy to lessen the recruitment and enablers of CPP NPA? 🤔🤔")</f>
        <v>What is it and will be lost on UP Campus with a military presence? Aren't you happy to lessen the recruitment and enablers of CPP NPA? 🤔🤔</v>
      </c>
      <c r="S37" s="20" t="s">
        <v>176</v>
      </c>
      <c r="T37" s="20" t="s">
        <v>297</v>
      </c>
      <c r="U37" s="20"/>
      <c r="V37" s="20"/>
      <c r="W37" s="26">
        <v>0</v>
      </c>
      <c r="X37" s="26">
        <v>0</v>
      </c>
      <c r="Y37" s="26">
        <v>0</v>
      </c>
      <c r="Z37" s="26">
        <v>0</v>
      </c>
      <c r="AA37" s="20"/>
      <c r="AB37" s="20"/>
      <c r="AC37" s="20"/>
      <c r="AD37" s="20"/>
      <c r="AE37" s="20"/>
      <c r="AF37" s="20"/>
      <c r="AG37" s="20"/>
      <c r="AH37" s="24"/>
      <c r="AI37" s="24"/>
    </row>
    <row r="38" spans="1:35" ht="120" x14ac:dyDescent="0.2">
      <c r="A38" s="16" t="str">
        <f t="shared" si="0"/>
        <v>00-37</v>
      </c>
      <c r="B38" s="17">
        <v>44998.456983622687</v>
      </c>
      <c r="C38" s="25" t="s">
        <v>298</v>
      </c>
      <c r="D38" s="19"/>
      <c r="E38" s="20" t="s">
        <v>80</v>
      </c>
      <c r="F38" s="20"/>
      <c r="G38" s="20" t="s">
        <v>120</v>
      </c>
      <c r="H38" s="20" t="s">
        <v>153</v>
      </c>
      <c r="I38" s="20" t="s">
        <v>299</v>
      </c>
      <c r="J38" s="20" t="s">
        <v>300</v>
      </c>
      <c r="K38" s="20" t="s">
        <v>301</v>
      </c>
      <c r="L38" s="20"/>
      <c r="M38" s="21">
        <v>41334</v>
      </c>
      <c r="N38" s="20">
        <v>34</v>
      </c>
      <c r="O38" s="20">
        <v>3</v>
      </c>
      <c r="P38" s="20"/>
      <c r="Q38" s="20" t="s">
        <v>302</v>
      </c>
      <c r="R38" s="20" t="str">
        <f ca="1">IFERROR(__xludf.DUMMYFUNCTION("GOOGLETRANSLATE(Q38)"),"Please let's just leave the pine senator if you think so! The NPA jan has a lot to do with UP and has evidence as presented in senate hearing. Let the state forces do their job since you are also a part of government. If they have abuse then investigate i"&amp;"n Senate.")</f>
        <v>Please let's just leave the pine senator if you think so! The NPA jan has a lot to do with UP and has evidence as presented in senate hearing. Let the state forces do their job since you are also a part of government. If they have abuse then investigate in Senate.</v>
      </c>
      <c r="S38" s="20" t="s">
        <v>176</v>
      </c>
      <c r="T38" s="20" t="s">
        <v>303</v>
      </c>
      <c r="U38" s="20"/>
      <c r="V38" s="20"/>
      <c r="W38" s="20">
        <v>14</v>
      </c>
      <c r="X38" s="20"/>
      <c r="Y38" s="20"/>
      <c r="Z38" s="20"/>
      <c r="AA38" s="20"/>
      <c r="AB38" s="20"/>
      <c r="AC38" s="20"/>
      <c r="AD38" s="20"/>
      <c r="AE38" s="20"/>
      <c r="AF38" s="20"/>
      <c r="AG38" s="20"/>
      <c r="AH38" s="24"/>
      <c r="AI38" s="24"/>
    </row>
    <row r="39" spans="1:35" ht="96" x14ac:dyDescent="0.2">
      <c r="A39" s="16" t="str">
        <f t="shared" si="0"/>
        <v>00-38</v>
      </c>
      <c r="B39" s="17">
        <v>44998.484407569442</v>
      </c>
      <c r="C39" s="25" t="s">
        <v>304</v>
      </c>
      <c r="D39" s="19"/>
      <c r="E39" s="20" t="s">
        <v>80</v>
      </c>
      <c r="F39" s="20"/>
      <c r="G39" s="20" t="s">
        <v>120</v>
      </c>
      <c r="H39" s="20" t="s">
        <v>153</v>
      </c>
      <c r="I39" s="20" t="s">
        <v>305</v>
      </c>
      <c r="J39" s="20" t="s">
        <v>306</v>
      </c>
      <c r="K39" s="20" t="s">
        <v>307</v>
      </c>
      <c r="L39" s="20"/>
      <c r="M39" s="21">
        <v>44013</v>
      </c>
      <c r="N39" s="20">
        <v>95</v>
      </c>
      <c r="O39" s="20">
        <v>5</v>
      </c>
      <c r="P39" s="20"/>
      <c r="Q39" s="20" t="s">
        <v>308</v>
      </c>
      <c r="R39" s="20" t="str">
        <f ca="1">IFERROR(__xludf.DUMMYFUNCTION("GOOGLETRANSLATE(Q39)"),"Hey when the CPP-NPA-NDF terrorists have entered UP, do you have a #Defendup trend? You guys are with Sarat Elangot.")</f>
        <v>Hey when the CPP-NPA-NDF terrorists have entered UP, do you have a #Defendup trend? You guys are with Sarat Elangot.</v>
      </c>
      <c r="S39" s="20" t="s">
        <v>176</v>
      </c>
      <c r="T39" s="20" t="s">
        <v>309</v>
      </c>
      <c r="U39" s="20"/>
      <c r="V39" s="20"/>
      <c r="W39" s="20">
        <v>16</v>
      </c>
      <c r="X39" s="20"/>
      <c r="Y39" s="20">
        <v>1</v>
      </c>
      <c r="Z39" s="20"/>
      <c r="AA39" s="20"/>
      <c r="AB39" s="20"/>
      <c r="AC39" s="20"/>
      <c r="AD39" s="20"/>
      <c r="AE39" s="20"/>
      <c r="AF39" s="20"/>
      <c r="AG39" s="20"/>
      <c r="AH39" s="24"/>
      <c r="AI39" s="24"/>
    </row>
    <row r="40" spans="1:35" ht="120" x14ac:dyDescent="0.2">
      <c r="A40" s="16" t="str">
        <f t="shared" si="0"/>
        <v>00-39</v>
      </c>
      <c r="B40" s="17">
        <v>44998.485512430554</v>
      </c>
      <c r="C40" s="25" t="s">
        <v>310</v>
      </c>
      <c r="D40" s="19"/>
      <c r="E40" s="20" t="s">
        <v>80</v>
      </c>
      <c r="F40" s="20"/>
      <c r="G40" s="20" t="s">
        <v>120</v>
      </c>
      <c r="H40" s="20" t="s">
        <v>153</v>
      </c>
      <c r="I40" s="20" t="s">
        <v>305</v>
      </c>
      <c r="J40" s="20" t="s">
        <v>306</v>
      </c>
      <c r="K40" s="20" t="s">
        <v>307</v>
      </c>
      <c r="L40" s="20"/>
      <c r="M40" s="21">
        <v>44013</v>
      </c>
      <c r="N40" s="20">
        <v>95</v>
      </c>
      <c r="O40" s="20">
        <v>5</v>
      </c>
      <c r="P40" s="20"/>
      <c r="Q40" s="20" t="s">
        <v>311</v>
      </c>
      <c r="R40" s="20" t="str">
        <f ca="1">IFERROR(__xludf.DUMMYFUNCTION("GOOGLETRANSLATE(Q40)"),"You still have #Defendup, what do you think of the police and soldiers terrorists? Like the CPP-NPA-NDF plagues, that's fine so that the NPAs will not be able to make a lot of weight in society! It was like we were blinocked. 😂🤣🤣")</f>
        <v>You still have #Defendup, what do you think of the police and soldiers terrorists? Like the CPP-NPA-NDF plagues, that's fine so that the NPAs will not be able to make a lot of weight in society! It was like we were blinocked. 😂🤣🤣</v>
      </c>
      <c r="S40" s="20" t="s">
        <v>176</v>
      </c>
      <c r="T40" s="20" t="s">
        <v>312</v>
      </c>
      <c r="U40" s="20"/>
      <c r="V40" s="20" t="s">
        <v>313</v>
      </c>
      <c r="W40" s="20">
        <v>7</v>
      </c>
      <c r="X40" s="20"/>
      <c r="Y40" s="20">
        <v>2</v>
      </c>
      <c r="Z40" s="20"/>
      <c r="AA40" s="20"/>
      <c r="AB40" s="20"/>
      <c r="AC40" s="20"/>
      <c r="AD40" s="20"/>
      <c r="AE40" s="20"/>
      <c r="AF40" s="20"/>
      <c r="AG40" s="20"/>
      <c r="AH40" s="24"/>
      <c r="AI40" s="24"/>
    </row>
    <row r="41" spans="1:35" ht="84" x14ac:dyDescent="0.2">
      <c r="A41" s="16" t="str">
        <f t="shared" si="0"/>
        <v>00-40</v>
      </c>
      <c r="B41" s="17">
        <v>44998.486866828709</v>
      </c>
      <c r="C41" s="25" t="s">
        <v>314</v>
      </c>
      <c r="D41" s="19"/>
      <c r="E41" s="20" t="s">
        <v>80</v>
      </c>
      <c r="F41" s="20"/>
      <c r="G41" s="20" t="s">
        <v>120</v>
      </c>
      <c r="H41" s="20" t="s">
        <v>153</v>
      </c>
      <c r="I41" s="20" t="s">
        <v>315</v>
      </c>
      <c r="J41" s="20" t="s">
        <v>316</v>
      </c>
      <c r="K41" s="20" t="s">
        <v>317</v>
      </c>
      <c r="L41" s="20"/>
      <c r="M41" s="21">
        <v>44197</v>
      </c>
      <c r="N41" s="20">
        <v>22</v>
      </c>
      <c r="O41" s="20">
        <v>0</v>
      </c>
      <c r="P41" s="20"/>
      <c r="Q41" s="20" t="s">
        <v>318</v>
      </c>
      <c r="R41" s="20" t="str">
        <f ca="1">IFERROR(__xludf.DUMMYFUNCTION("GOOGLETRANSLATE(Q41)"),"You are about to leave the NPA to the government property.
#Dependupsateroristangnpa
#Defundup")</f>
        <v>You are about to leave the NPA to the government property.
#Dependupsateroristangnpa
#Defundup</v>
      </c>
      <c r="S41" s="20" t="s">
        <v>176</v>
      </c>
      <c r="T41" s="22"/>
      <c r="U41" s="20"/>
      <c r="V41" s="20" t="s">
        <v>319</v>
      </c>
      <c r="W41" s="20">
        <v>2</v>
      </c>
      <c r="X41" s="20"/>
      <c r="Y41" s="20"/>
      <c r="Z41" s="20"/>
      <c r="AA41" s="20"/>
      <c r="AB41" s="20"/>
      <c r="AC41" s="20"/>
      <c r="AD41" s="20"/>
      <c r="AE41" s="20"/>
      <c r="AF41" s="20"/>
      <c r="AG41" s="20"/>
      <c r="AH41" s="24"/>
      <c r="AI41" s="24"/>
    </row>
    <row r="42" spans="1:35" ht="108" x14ac:dyDescent="0.2">
      <c r="A42" s="16" t="str">
        <f t="shared" si="0"/>
        <v>00-41</v>
      </c>
      <c r="B42" s="17">
        <v>44998.490419155089</v>
      </c>
      <c r="C42" s="25" t="s">
        <v>320</v>
      </c>
      <c r="D42" s="19"/>
      <c r="E42" s="20" t="s">
        <v>80</v>
      </c>
      <c r="F42" s="20"/>
      <c r="G42" s="20" t="s">
        <v>120</v>
      </c>
      <c r="H42" s="20" t="s">
        <v>153</v>
      </c>
      <c r="I42" s="20" t="s">
        <v>321</v>
      </c>
      <c r="J42" s="20" t="s">
        <v>322</v>
      </c>
      <c r="K42" s="20" t="s">
        <v>323</v>
      </c>
      <c r="L42" s="20"/>
      <c r="M42" s="21">
        <v>44136</v>
      </c>
      <c r="N42" s="20">
        <v>5</v>
      </c>
      <c r="O42" s="20">
        <v>0</v>
      </c>
      <c r="P42" s="20"/>
      <c r="Q42" s="20" t="s">
        <v>324</v>
      </c>
      <c r="R42" s="20" t="str">
        <f ca="1">IFERROR(__xludf.DUMMYFUNCTION("GOOGLETRANSLATE(Q42)"),"Uu sen kiko you oppose UP. The government knows where the fund is. Hypocrite because you favor the CPP NPA NDF's CPP NDF's nest and communist-terrorist recruitment network. P ***** A YUNG YONG YEARS YOU CAN!")</f>
        <v>Uu sen kiko you oppose UP. The government knows where the fund is. Hypocrite because you favor the CPP NPA NDF's CPP NDF's nest and communist-terrorist recruitment network. P ***** A YUNG YONG YEARS YOU CAN!</v>
      </c>
      <c r="S42" s="20" t="s">
        <v>176</v>
      </c>
      <c r="T42" s="20" t="s">
        <v>325</v>
      </c>
      <c r="U42" s="20"/>
      <c r="V42" s="20" t="s">
        <v>319</v>
      </c>
      <c r="W42" s="26">
        <v>0</v>
      </c>
      <c r="X42" s="26">
        <v>0</v>
      </c>
      <c r="Y42" s="26">
        <v>0</v>
      </c>
      <c r="Z42" s="26">
        <v>0</v>
      </c>
      <c r="AA42" s="20"/>
      <c r="AB42" s="20"/>
      <c r="AC42" s="20"/>
      <c r="AD42" s="20"/>
      <c r="AE42" s="20"/>
      <c r="AF42" s="20"/>
      <c r="AG42" s="20"/>
      <c r="AH42" s="24"/>
      <c r="AI42" s="24"/>
    </row>
    <row r="43" spans="1:35" ht="84" x14ac:dyDescent="0.2">
      <c r="A43" s="16" t="str">
        <f t="shared" si="0"/>
        <v>00-42</v>
      </c>
      <c r="B43" s="17">
        <v>44998.492101689815</v>
      </c>
      <c r="C43" s="25" t="s">
        <v>326</v>
      </c>
      <c r="D43" s="19"/>
      <c r="E43" s="20" t="s">
        <v>80</v>
      </c>
      <c r="F43" s="20"/>
      <c r="G43" s="20" t="s">
        <v>120</v>
      </c>
      <c r="H43" s="20" t="s">
        <v>153</v>
      </c>
      <c r="I43" s="20" t="s">
        <v>321</v>
      </c>
      <c r="J43" s="20" t="s">
        <v>322</v>
      </c>
      <c r="K43" s="20" t="s">
        <v>323</v>
      </c>
      <c r="L43" s="20"/>
      <c r="M43" s="21">
        <v>44136</v>
      </c>
      <c r="N43" s="20">
        <v>5</v>
      </c>
      <c r="O43" s="20">
        <v>0</v>
      </c>
      <c r="P43" s="20"/>
      <c r="Q43" s="20" t="s">
        <v>327</v>
      </c>
      <c r="R43" s="20" t="str">
        <f ca="1">IFERROR(__xludf.DUMMYFUNCTION("GOOGLETRANSLATE(Q43)"),"UP Ginawang Mess Hall mga communists! The government should be monitored to! It's a republic of the Phil. Public School Not A CPP NPA NDF recruitment base")</f>
        <v>UP Ginawang Mess Hall mga communists! The government should be monitored to! It's a republic of the Phil. Public School Not A CPP NPA NDF recruitment base</v>
      </c>
      <c r="S43" s="20" t="s">
        <v>176</v>
      </c>
      <c r="T43" s="20" t="s">
        <v>328</v>
      </c>
      <c r="U43" s="20"/>
      <c r="V43" s="20" t="s">
        <v>319</v>
      </c>
      <c r="W43" s="26">
        <v>0</v>
      </c>
      <c r="X43" s="26">
        <v>0</v>
      </c>
      <c r="Y43" s="26">
        <v>0</v>
      </c>
      <c r="Z43" s="26">
        <v>0</v>
      </c>
      <c r="AA43" s="20"/>
      <c r="AB43" s="20"/>
      <c r="AC43" s="20"/>
      <c r="AD43" s="20"/>
      <c r="AE43" s="20"/>
      <c r="AF43" s="20"/>
      <c r="AG43" s="20"/>
      <c r="AH43" s="24"/>
      <c r="AI43" s="24"/>
    </row>
    <row r="44" spans="1:35" ht="84" x14ac:dyDescent="0.2">
      <c r="A44" s="16" t="str">
        <f t="shared" si="0"/>
        <v>00-43</v>
      </c>
      <c r="B44" s="17">
        <v>44998.493633171296</v>
      </c>
      <c r="C44" s="25" t="s">
        <v>329</v>
      </c>
      <c r="D44" s="19"/>
      <c r="E44" s="20" t="s">
        <v>80</v>
      </c>
      <c r="F44" s="20"/>
      <c r="G44" s="20" t="s">
        <v>120</v>
      </c>
      <c r="H44" s="20" t="s">
        <v>153</v>
      </c>
      <c r="I44" s="20" t="s">
        <v>330</v>
      </c>
      <c r="J44" s="20" t="s">
        <v>331</v>
      </c>
      <c r="K44" s="20"/>
      <c r="L44" s="20"/>
      <c r="M44" s="21">
        <v>43282</v>
      </c>
      <c r="N44" s="20">
        <v>13</v>
      </c>
      <c r="O44" s="20">
        <v>5</v>
      </c>
      <c r="P44" s="20"/>
      <c r="Q44" s="20" t="s">
        <v>332</v>
      </c>
      <c r="R44" s="20" t="str">
        <f ca="1">IFERROR(__xludf.DUMMYFUNCTION("GOOGLETRANSLATE(Q44)"),"Just goes to show that you are a supporter of the Communists !!! Why is UP special and they are the only children of God who exempted them from the police and soldiers?")</f>
        <v>Just goes to show that you are a supporter of the Communists !!! Why is UP special and they are the only children of God who exempted them from the police and soldiers?</v>
      </c>
      <c r="S44" s="20" t="s">
        <v>176</v>
      </c>
      <c r="T44" s="20" t="s">
        <v>333</v>
      </c>
      <c r="U44" s="20"/>
      <c r="V44" s="20" t="s">
        <v>319</v>
      </c>
      <c r="W44" s="26">
        <v>0</v>
      </c>
      <c r="X44" s="26">
        <v>0</v>
      </c>
      <c r="Y44" s="26">
        <v>0</v>
      </c>
      <c r="Z44" s="26">
        <v>0</v>
      </c>
      <c r="AA44" s="20"/>
      <c r="AB44" s="20"/>
      <c r="AC44" s="20"/>
      <c r="AD44" s="20"/>
      <c r="AE44" s="20"/>
      <c r="AF44" s="20"/>
      <c r="AG44" s="20"/>
      <c r="AH44" s="24"/>
      <c r="AI44" s="24"/>
    </row>
    <row r="45" spans="1:35" ht="132" x14ac:dyDescent="0.2">
      <c r="A45" s="16" t="str">
        <f t="shared" si="0"/>
        <v>00-44</v>
      </c>
      <c r="B45" s="17">
        <v>44998.495975821759</v>
      </c>
      <c r="C45" s="25" t="s">
        <v>334</v>
      </c>
      <c r="D45" s="19"/>
      <c r="E45" s="20" t="s">
        <v>80</v>
      </c>
      <c r="F45" s="20"/>
      <c r="G45" s="20" t="s">
        <v>120</v>
      </c>
      <c r="H45" s="20" t="s">
        <v>153</v>
      </c>
      <c r="I45" s="20" t="s">
        <v>335</v>
      </c>
      <c r="J45" s="20" t="s">
        <v>336</v>
      </c>
      <c r="K45" s="20"/>
      <c r="L45" s="20"/>
      <c r="M45" s="21">
        <v>44166</v>
      </c>
      <c r="N45" s="20">
        <v>5</v>
      </c>
      <c r="O45" s="20">
        <v>0</v>
      </c>
      <c r="P45" s="20"/>
      <c r="Q45" s="20" t="s">
        <v>337</v>
      </c>
      <c r="R45" s="20" t="str">
        <f ca="1">IFERROR(__xludf.DUMMYFUNCTION("GOOGLETRANSLATE(Q45)"),"You would like to own a terrorist who would make a law that UP should have autonomy. Do you own UP? It is a shame of the Simarons and there is no respect for the town that they do not recognize our flag, they poisoned the mind of the youth. Release UP")</f>
        <v>You would like to own a terrorist who would make a law that UP should have autonomy. Do you own UP? It is a shame of the Simarons and there is no respect for the town that they do not recognize our flag, they poisoned the mind of the youth. Release UP</v>
      </c>
      <c r="S45" s="20" t="s">
        <v>176</v>
      </c>
      <c r="T45" s="20" t="s">
        <v>338</v>
      </c>
      <c r="U45" s="20"/>
      <c r="V45" s="20" t="s">
        <v>319</v>
      </c>
      <c r="W45" s="26">
        <v>0</v>
      </c>
      <c r="X45" s="26">
        <v>0</v>
      </c>
      <c r="Y45" s="26">
        <v>0</v>
      </c>
      <c r="Z45" s="26">
        <v>0</v>
      </c>
      <c r="AA45" s="20"/>
      <c r="AB45" s="20"/>
      <c r="AC45" s="20"/>
      <c r="AD45" s="20"/>
      <c r="AE45" s="20"/>
      <c r="AF45" s="20"/>
      <c r="AG45" s="20"/>
      <c r="AH45" s="24"/>
      <c r="AI45" s="24"/>
    </row>
    <row r="46" spans="1:35" ht="132" x14ac:dyDescent="0.2">
      <c r="A46" s="16" t="str">
        <f t="shared" si="0"/>
        <v>00-45</v>
      </c>
      <c r="B46" s="17">
        <v>44998.49898423611</v>
      </c>
      <c r="C46" s="25" t="s">
        <v>339</v>
      </c>
      <c r="D46" s="19"/>
      <c r="E46" s="20" t="s">
        <v>80</v>
      </c>
      <c r="F46" s="20"/>
      <c r="G46" s="20" t="s">
        <v>120</v>
      </c>
      <c r="H46" s="20" t="s">
        <v>153</v>
      </c>
      <c r="I46" s="20" t="s">
        <v>340</v>
      </c>
      <c r="J46" s="20" t="s">
        <v>341</v>
      </c>
      <c r="K46" s="20" t="s">
        <v>342</v>
      </c>
      <c r="L46" s="20"/>
      <c r="M46" s="21">
        <v>42767</v>
      </c>
      <c r="N46" s="20">
        <v>26</v>
      </c>
      <c r="O46" s="20">
        <v>6</v>
      </c>
      <c r="P46" s="20"/>
      <c r="Q46" s="20" t="s">
        <v>343</v>
      </c>
      <c r="R46" s="20" t="str">
        <f ca="1">IFERROR(__xludf.DUMMYFUNCTION("GOOGLETRANSLATE(Q46)"),"UP a citadel of freedom and democracy?really kiko u still expect us to believe ur narrative? or u are just convincing urself na may maniniwala pa sayo? trust us, we dont trust u anymore. UP hs long been a citadel of communist recruitment. and thats NOT fr"&amp;"eedom but TERRORISM!")</f>
        <v>UP a citadel of freedom and democracy?really kiko u still expect us to believe ur narrative? or u are just convincing urself na may maniniwala pa sayo? trust us, we dont trust u anymore. UP hs long been a citadel of communist recruitment. and thats NOT freedom but TERRORISM!</v>
      </c>
      <c r="S46" s="20" t="s">
        <v>176</v>
      </c>
      <c r="T46" s="20" t="s">
        <v>344</v>
      </c>
      <c r="U46" s="20"/>
      <c r="V46" s="20" t="s">
        <v>319</v>
      </c>
      <c r="W46" s="26">
        <v>0</v>
      </c>
      <c r="X46" s="26">
        <v>0</v>
      </c>
      <c r="Y46" s="26">
        <v>0</v>
      </c>
      <c r="Z46" s="26">
        <v>0</v>
      </c>
      <c r="AA46" s="20"/>
      <c r="AB46" s="20"/>
      <c r="AC46" s="20"/>
      <c r="AD46" s="20"/>
      <c r="AE46" s="20"/>
      <c r="AF46" s="20"/>
      <c r="AG46" s="20"/>
      <c r="AH46" s="24"/>
      <c r="AI46" s="24"/>
    </row>
    <row r="47" spans="1:35" ht="108" x14ac:dyDescent="0.2">
      <c r="A47" s="16" t="str">
        <f t="shared" si="0"/>
        <v>00-46</v>
      </c>
      <c r="B47" s="17">
        <v>45002.386769629629</v>
      </c>
      <c r="C47" s="25" t="s">
        <v>345</v>
      </c>
      <c r="D47" s="19"/>
      <c r="E47" s="20" t="s">
        <v>80</v>
      </c>
      <c r="F47" s="20"/>
      <c r="G47" s="20" t="s">
        <v>346</v>
      </c>
      <c r="H47" s="20" t="s">
        <v>347</v>
      </c>
      <c r="I47" s="20" t="s">
        <v>348</v>
      </c>
      <c r="J47" s="18" t="s">
        <v>349</v>
      </c>
      <c r="K47" s="20" t="s">
        <v>350</v>
      </c>
      <c r="L47" s="20"/>
      <c r="M47" s="21">
        <v>42826</v>
      </c>
      <c r="N47" s="20">
        <v>825</v>
      </c>
      <c r="O47" s="20">
        <v>191</v>
      </c>
      <c r="P47" s="20"/>
      <c r="Q47" s="20" t="s">
        <v>351</v>
      </c>
      <c r="R47" s="20" t="str">
        <f ca="1">IFERROR(__xludf.DUMMYFUNCTION("GOOGLETRANSLATE(Q47)"),"A University of the Philippines-Mindanao (UP-Min) alumnus has confirmed that recruitment activities are being carried out by the communist New People’s Army (NPA), sometimes even with the help of their mentor")</f>
        <v>A University of the Philippines-Mindanao (UP-Min) alumnus has confirmed that recruitment activities are being carried out by the communist New People’s Army (NPA), sometimes even with the help of their mentor</v>
      </c>
      <c r="S47" s="20" t="s">
        <v>352</v>
      </c>
      <c r="T47" s="22">
        <v>44701.197916666664</v>
      </c>
      <c r="U47" s="20"/>
      <c r="V47" s="20" t="s">
        <v>313</v>
      </c>
      <c r="W47" s="20">
        <v>163</v>
      </c>
      <c r="X47" s="20">
        <v>1</v>
      </c>
      <c r="Y47" s="20">
        <v>80</v>
      </c>
      <c r="Z47" s="20">
        <v>1</v>
      </c>
      <c r="AA47" s="20"/>
      <c r="AB47" s="20"/>
      <c r="AC47" s="20" t="s">
        <v>353</v>
      </c>
      <c r="AD47" s="20"/>
      <c r="AE47" s="20"/>
      <c r="AF47" s="20"/>
      <c r="AG47" s="20"/>
      <c r="AH47" s="24"/>
      <c r="AI47" s="24"/>
    </row>
    <row r="48" spans="1:35" ht="132" x14ac:dyDescent="0.2">
      <c r="A48" s="16" t="str">
        <f t="shared" si="0"/>
        <v>00-47</v>
      </c>
      <c r="B48" s="17">
        <v>45002.390355902782</v>
      </c>
      <c r="C48" s="25" t="s">
        <v>354</v>
      </c>
      <c r="D48" s="19"/>
      <c r="E48" s="20" t="s">
        <v>80</v>
      </c>
      <c r="F48" s="20"/>
      <c r="G48" s="20" t="s">
        <v>90</v>
      </c>
      <c r="H48" s="20" t="s">
        <v>347</v>
      </c>
      <c r="I48" s="20" t="s">
        <v>355</v>
      </c>
      <c r="J48" s="20" t="s">
        <v>356</v>
      </c>
      <c r="K48" s="20" t="s">
        <v>357</v>
      </c>
      <c r="L48" s="20"/>
      <c r="M48" s="21">
        <v>43709</v>
      </c>
      <c r="N48" s="20">
        <v>425</v>
      </c>
      <c r="O48" s="20">
        <v>271</v>
      </c>
      <c r="P48" s="20"/>
      <c r="Q48" s="20" t="s">
        <v>358</v>
      </c>
      <c r="R48" s="20" t="str">
        <f ca="1">IFERROR(__xludf.DUMMYFUNCTION("GOOGLETRANSLATE(Q48)"),"I had a young boy who became an NPA and went back inside. In Mindanao he now lives. The story of the Aquinos has since sat down that the NPA members have gradually entered the government. Many in Congress, there are Senate, in the media, at the HRC at the"&amp;" universities.")</f>
        <v>I had a young boy who became an NPA and went back inside. In Mindanao he now lives. The story of the Aquinos has since sat down that the NPA members have gradually entered the government. Many in Congress, there are Senate, in the media, at the HRC at the universities.</v>
      </c>
      <c r="S48" s="20" t="s">
        <v>176</v>
      </c>
      <c r="T48" s="22">
        <v>43748.611805555556</v>
      </c>
      <c r="U48" s="20"/>
      <c r="V48" s="20" t="s">
        <v>319</v>
      </c>
      <c r="W48" s="20">
        <v>1</v>
      </c>
      <c r="X48" s="20"/>
      <c r="Y48" s="20"/>
      <c r="Z48" s="20"/>
      <c r="AA48" s="20"/>
      <c r="AB48" s="20"/>
      <c r="AC48" s="20" t="s">
        <v>359</v>
      </c>
      <c r="AD48" s="20"/>
      <c r="AE48" s="20"/>
      <c r="AF48" s="20"/>
      <c r="AG48" s="20"/>
      <c r="AH48" s="24"/>
      <c r="AI48" s="24"/>
    </row>
    <row r="49" spans="1:35" ht="132" x14ac:dyDescent="0.2">
      <c r="A49" s="16" t="str">
        <f t="shared" si="0"/>
        <v>00-48</v>
      </c>
      <c r="B49" s="17">
        <v>0.39656155092234258</v>
      </c>
      <c r="C49" s="25" t="s">
        <v>360</v>
      </c>
      <c r="D49" s="19"/>
      <c r="E49" s="20" t="s">
        <v>80</v>
      </c>
      <c r="F49" s="20"/>
      <c r="G49" s="20" t="s">
        <v>120</v>
      </c>
      <c r="H49" s="20" t="s">
        <v>361</v>
      </c>
      <c r="I49" s="20" t="s">
        <v>362</v>
      </c>
      <c r="J49" s="20" t="s">
        <v>363</v>
      </c>
      <c r="K49" s="20" t="s">
        <v>364</v>
      </c>
      <c r="L49" s="20"/>
      <c r="M49" s="21">
        <v>43891</v>
      </c>
      <c r="N49" s="20">
        <v>819</v>
      </c>
      <c r="O49" s="20">
        <v>12969</v>
      </c>
      <c r="P49" s="20"/>
      <c r="Q49" s="20" t="s">
        <v>365</v>
      </c>
      <c r="R49" s="20" t="str">
        <f ca="1">IFERROR(__xludf.DUMMYFUNCTION("GOOGLETRANSLATE(Q49)"),"UP is getting more and more baduy by the day. Pa-Victim. Feeling untouchable. State University but if you spend their money on their tuition. Lol. I still have Atenean people, but UP? Yuck. The NPA's fort.
Give up back to the deserving youth! #Defundup")</f>
        <v>UP is getting more and more baduy by the day. Pa-Victim. Feeling untouchable. State University but if you spend their money on their tuition. Lol. I still have Atenean people, but UP? Yuck. The NPA's fort.
Give up back to the deserving youth! #Defundup</v>
      </c>
      <c r="S49" s="20" t="s">
        <v>176</v>
      </c>
      <c r="T49" s="20" t="s">
        <v>366</v>
      </c>
      <c r="U49" s="20"/>
      <c r="V49" s="20" t="s">
        <v>319</v>
      </c>
      <c r="W49" s="20">
        <v>81</v>
      </c>
      <c r="X49" s="20"/>
      <c r="Y49" s="20">
        <v>23</v>
      </c>
      <c r="Z49" s="20">
        <v>1</v>
      </c>
      <c r="AA49" s="20"/>
      <c r="AB49" s="20"/>
      <c r="AC49" s="20" t="s">
        <v>367</v>
      </c>
      <c r="AD49" s="20"/>
      <c r="AE49" s="20"/>
      <c r="AF49" s="20"/>
      <c r="AG49" s="20"/>
      <c r="AH49" s="24"/>
      <c r="AI49" s="24"/>
    </row>
    <row r="50" spans="1:35" ht="60" x14ac:dyDescent="0.2">
      <c r="A50" s="16" t="str">
        <f t="shared" si="0"/>
        <v>00-49</v>
      </c>
      <c r="B50" s="17">
        <v>45002.399039386575</v>
      </c>
      <c r="C50" s="25" t="s">
        <v>368</v>
      </c>
      <c r="D50" s="19"/>
      <c r="E50" s="20" t="s">
        <v>80</v>
      </c>
      <c r="F50" s="20"/>
      <c r="G50" s="20" t="s">
        <v>369</v>
      </c>
      <c r="H50" s="20" t="s">
        <v>370</v>
      </c>
      <c r="I50" s="20" t="s">
        <v>371</v>
      </c>
      <c r="J50" s="20" t="s">
        <v>372</v>
      </c>
      <c r="K50" s="20" t="s">
        <v>373</v>
      </c>
      <c r="L50" s="20"/>
      <c r="M50" s="21">
        <v>43252</v>
      </c>
      <c r="N50" s="20">
        <v>6</v>
      </c>
      <c r="O50" s="20">
        <v>0</v>
      </c>
      <c r="P50" s="20"/>
      <c r="Q50" s="20" t="s">
        <v>374</v>
      </c>
      <c r="R50" s="20" t="str">
        <f ca="1">IFERROR(__xludf.DUMMYFUNCTION("GOOGLETRANSLATE(Q50)"),"MQA College of your Communist, Make NPA stay on the mountain, my victim is pity")</f>
        <v>MQA College of your Communist, Make NPA stay on the mountain, my victim is pity</v>
      </c>
      <c r="S50" s="20" t="s">
        <v>176</v>
      </c>
      <c r="T50" s="22">
        <v>44233.464583333334</v>
      </c>
      <c r="U50" s="20"/>
      <c r="V50" s="20" t="s">
        <v>319</v>
      </c>
      <c r="W50" s="20">
        <v>0</v>
      </c>
      <c r="X50" s="20">
        <v>0</v>
      </c>
      <c r="Y50" s="20">
        <v>0</v>
      </c>
      <c r="Z50" s="20">
        <v>0</v>
      </c>
      <c r="AA50" s="20"/>
      <c r="AB50" s="20"/>
      <c r="AC50" s="20" t="s">
        <v>375</v>
      </c>
      <c r="AD50" s="20"/>
      <c r="AE50" s="20"/>
      <c r="AF50" s="20"/>
      <c r="AG50" s="20"/>
      <c r="AH50" s="24"/>
      <c r="AI50" s="24"/>
    </row>
    <row r="51" spans="1:35" ht="96" x14ac:dyDescent="0.2">
      <c r="A51" s="16" t="str">
        <f t="shared" si="0"/>
        <v>00-50</v>
      </c>
      <c r="B51" s="17">
        <v>45002.402746516207</v>
      </c>
      <c r="C51" s="25" t="s">
        <v>376</v>
      </c>
      <c r="D51" s="19"/>
      <c r="E51" s="20" t="s">
        <v>80</v>
      </c>
      <c r="F51" s="20"/>
      <c r="G51" s="20" t="s">
        <v>369</v>
      </c>
      <c r="H51" s="20" t="s">
        <v>370</v>
      </c>
      <c r="I51" s="20" t="s">
        <v>377</v>
      </c>
      <c r="J51" s="20" t="s">
        <v>378</v>
      </c>
      <c r="K51" s="20"/>
      <c r="L51" s="20"/>
      <c r="M51" s="21">
        <v>42278</v>
      </c>
      <c r="N51" s="20">
        <v>121</v>
      </c>
      <c r="O51" s="20">
        <v>118</v>
      </c>
      <c r="P51" s="20"/>
      <c r="Q51" s="20" t="s">
        <v>379</v>
      </c>
      <c r="R51" s="20" t="str">
        <f ca="1">IFERROR(__xludf.DUMMYFUNCTION("GOOGLETRANSLATE(Q51)"),"This LFS has been a long time. I'm still in college in PUP, students recruiter to become an NPA. Lose communist, CPP NDF.😖 Remember you young people here, use the brain.😑 Marcos Jr.")</f>
        <v>This LFS has been a long time. I'm still in college in PUP, students recruiter to become an NPA. Lose communist, CPP NDF.😖 Remember you young people here, use the brain.😑 Marcos Jr.</v>
      </c>
      <c r="S51" s="20" t="s">
        <v>176</v>
      </c>
      <c r="T51" s="22">
        <v>44724.976388888892</v>
      </c>
      <c r="U51" s="20"/>
      <c r="V51" s="20" t="s">
        <v>319</v>
      </c>
      <c r="W51" s="20">
        <v>0</v>
      </c>
      <c r="X51" s="20">
        <v>0</v>
      </c>
      <c r="Y51" s="20">
        <v>0</v>
      </c>
      <c r="Z51" s="20">
        <v>0</v>
      </c>
      <c r="AA51" s="20"/>
      <c r="AB51" s="20"/>
      <c r="AC51" s="20" t="s">
        <v>380</v>
      </c>
      <c r="AD51" s="20"/>
      <c r="AE51" s="20"/>
      <c r="AF51" s="20"/>
      <c r="AG51" s="20"/>
      <c r="AH51" s="24"/>
      <c r="AI51" s="24"/>
    </row>
    <row r="52" spans="1:35" ht="168" x14ac:dyDescent="0.2">
      <c r="A52" s="16" t="str">
        <f t="shared" si="0"/>
        <v>00-51</v>
      </c>
      <c r="B52" s="17">
        <v>45002.404626296295</v>
      </c>
      <c r="C52" s="25" t="s">
        <v>381</v>
      </c>
      <c r="D52" s="19"/>
      <c r="E52" s="20" t="s">
        <v>80</v>
      </c>
      <c r="F52" s="20"/>
      <c r="G52" s="20" t="s">
        <v>369</v>
      </c>
      <c r="H52" s="20" t="s">
        <v>382</v>
      </c>
      <c r="I52" s="20" t="s">
        <v>383</v>
      </c>
      <c r="J52" s="20" t="s">
        <v>384</v>
      </c>
      <c r="K52" s="20" t="s">
        <v>385</v>
      </c>
      <c r="L52" s="20"/>
      <c r="M52" s="21">
        <v>43586</v>
      </c>
      <c r="N52" s="20">
        <v>2507</v>
      </c>
      <c r="O52" s="20">
        <v>1568</v>
      </c>
      <c r="P52" s="20"/>
      <c r="Q52" s="20" t="s">
        <v>386</v>
      </c>
      <c r="R52" s="20" t="str">
        <f ca="1">IFERROR(__xludf.DUMMYFUNCTION("GOOGLETRANSLATE(Q52)"),"I kinda need go to college for a different purpose,
The only school that I avoid is University of Philippines because that school is a breeding ground of communist terrorist, NPA CPP NDF
@danullgirl 
@xokenshee")</f>
        <v>I kinda need go to college for a different purpose,
The only school that I avoid is University of Philippines because that school is a breeding ground of communist terrorist, NPA CPP NDF
@danullgirl 
@xokenshee</v>
      </c>
      <c r="S52" s="20" t="s">
        <v>176</v>
      </c>
      <c r="T52" s="20" t="s">
        <v>387</v>
      </c>
      <c r="U52" s="20"/>
      <c r="V52" s="20" t="s">
        <v>319</v>
      </c>
      <c r="W52" s="20">
        <v>2</v>
      </c>
      <c r="X52" s="20">
        <v>0</v>
      </c>
      <c r="Y52" s="20">
        <v>1</v>
      </c>
      <c r="Z52" s="20">
        <v>0</v>
      </c>
      <c r="AA52" s="20"/>
      <c r="AB52" s="20"/>
      <c r="AC52" s="20" t="s">
        <v>388</v>
      </c>
      <c r="AD52" s="20"/>
      <c r="AE52" s="20"/>
      <c r="AF52" s="20"/>
      <c r="AG52" s="20"/>
      <c r="AH52" s="24"/>
      <c r="AI52" s="24"/>
    </row>
    <row r="53" spans="1:35" ht="60" x14ac:dyDescent="0.2">
      <c r="A53" s="16" t="str">
        <f t="shared" si="0"/>
        <v>00-52</v>
      </c>
      <c r="B53" s="17">
        <v>45002.407690798616</v>
      </c>
      <c r="C53" s="25" t="s">
        <v>389</v>
      </c>
      <c r="D53" s="19"/>
      <c r="E53" s="20" t="s">
        <v>80</v>
      </c>
      <c r="F53" s="20"/>
      <c r="G53" s="20" t="s">
        <v>120</v>
      </c>
      <c r="H53" s="20" t="s">
        <v>390</v>
      </c>
      <c r="I53" s="20" t="s">
        <v>391</v>
      </c>
      <c r="J53" s="20" t="s">
        <v>392</v>
      </c>
      <c r="K53" s="20"/>
      <c r="L53" s="20"/>
      <c r="M53" s="21">
        <v>44136</v>
      </c>
      <c r="N53" s="20">
        <v>72</v>
      </c>
      <c r="O53" s="20">
        <v>3</v>
      </c>
      <c r="P53" s="20"/>
      <c r="Q53" s="20" t="s">
        <v>393</v>
      </c>
      <c r="R53" s="20" t="str">
        <f ca="1">IFERROR(__xludf.DUMMYFUNCTION("GOOGLETRANSLATE(Q53)"),"Up breeding ground of the NPA.")</f>
        <v>Up breeding ground of the NPA.</v>
      </c>
      <c r="S53" s="20" t="s">
        <v>176</v>
      </c>
      <c r="T53" s="20" t="s">
        <v>394</v>
      </c>
      <c r="U53" s="20"/>
      <c r="V53" s="20" t="s">
        <v>319</v>
      </c>
      <c r="W53" s="20">
        <v>0</v>
      </c>
      <c r="X53" s="20">
        <v>0</v>
      </c>
      <c r="Y53" s="20">
        <v>0</v>
      </c>
      <c r="Z53" s="20">
        <v>0</v>
      </c>
      <c r="AA53" s="20"/>
      <c r="AB53" s="20"/>
      <c r="AC53" s="20" t="s">
        <v>388</v>
      </c>
      <c r="AD53" s="20"/>
      <c r="AE53" s="20"/>
      <c r="AF53" s="20"/>
      <c r="AG53" s="20"/>
      <c r="AH53" s="24"/>
      <c r="AI53" s="24"/>
    </row>
    <row r="54" spans="1:35" ht="60" x14ac:dyDescent="0.2">
      <c r="A54" s="16" t="str">
        <f t="shared" si="0"/>
        <v>00-53</v>
      </c>
      <c r="B54" s="17">
        <v>45002.40961962963</v>
      </c>
      <c r="C54" s="25" t="s">
        <v>395</v>
      </c>
      <c r="D54" s="19"/>
      <c r="E54" s="20" t="s">
        <v>80</v>
      </c>
      <c r="F54" s="20"/>
      <c r="G54" s="20" t="s">
        <v>120</v>
      </c>
      <c r="H54" s="20" t="s">
        <v>390</v>
      </c>
      <c r="I54" s="20" t="s">
        <v>396</v>
      </c>
      <c r="J54" s="20" t="s">
        <v>397</v>
      </c>
      <c r="K54" s="20"/>
      <c r="L54" s="20"/>
      <c r="M54" s="21">
        <v>42491</v>
      </c>
      <c r="N54" s="20">
        <v>50</v>
      </c>
      <c r="O54" s="20">
        <v>2</v>
      </c>
      <c r="P54" s="20"/>
      <c r="Q54" s="20" t="s">
        <v>398</v>
      </c>
      <c r="R54" s="20" t="str">
        <f ca="1">IFERROR(__xludf.DUMMYFUNCTION("GOOGLETRANSLATE(Q54)"),"Breeding ground of NPA yan yupi! Even teachers are communist !!!")</f>
        <v>Breeding ground of NPA yan yupi! Even teachers are communist !!!</v>
      </c>
      <c r="S54" s="20" t="s">
        <v>176</v>
      </c>
      <c r="T54" s="20" t="s">
        <v>399</v>
      </c>
      <c r="U54" s="20"/>
      <c r="V54" s="20" t="s">
        <v>319</v>
      </c>
      <c r="W54" s="20">
        <v>0</v>
      </c>
      <c r="X54" s="20">
        <v>0</v>
      </c>
      <c r="Y54" s="20">
        <v>0</v>
      </c>
      <c r="Z54" s="20">
        <v>0</v>
      </c>
      <c r="AA54" s="20"/>
      <c r="AB54" s="20"/>
      <c r="AC54" s="20" t="s">
        <v>388</v>
      </c>
      <c r="AD54" s="20"/>
      <c r="AE54" s="20"/>
      <c r="AF54" s="20"/>
      <c r="AG54" s="20"/>
      <c r="AH54" s="24"/>
      <c r="AI54" s="24"/>
    </row>
    <row r="55" spans="1:35" ht="60" x14ac:dyDescent="0.2">
      <c r="A55" s="16" t="str">
        <f t="shared" si="0"/>
        <v>00-54</v>
      </c>
      <c r="B55" s="17">
        <v>45002.411077118057</v>
      </c>
      <c r="C55" s="25" t="s">
        <v>400</v>
      </c>
      <c r="D55" s="19"/>
      <c r="E55" s="20" t="s">
        <v>80</v>
      </c>
      <c r="F55" s="20"/>
      <c r="G55" s="20" t="s">
        <v>120</v>
      </c>
      <c r="H55" s="20" t="s">
        <v>390</v>
      </c>
      <c r="I55" s="20" t="s">
        <v>401</v>
      </c>
      <c r="J55" s="20" t="s">
        <v>402</v>
      </c>
      <c r="K55" s="20" t="s">
        <v>403</v>
      </c>
      <c r="L55" s="20"/>
      <c r="M55" s="21">
        <v>44470</v>
      </c>
      <c r="N55" s="20">
        <v>286</v>
      </c>
      <c r="O55" s="20">
        <v>3</v>
      </c>
      <c r="P55" s="20"/>
      <c r="Q55" s="20" t="s">
        <v>404</v>
      </c>
      <c r="R55" s="20" t="str">
        <f ca="1">IFERROR(__xludf.DUMMYFUNCTION("GOOGLETRANSLATE(Q55)"),"Up breeding ground of NPA")</f>
        <v>Up breeding ground of NPA</v>
      </c>
      <c r="S55" s="20" t="s">
        <v>176</v>
      </c>
      <c r="T55" s="22">
        <v>44689.117361111108</v>
      </c>
      <c r="U55" s="20"/>
      <c r="V55" s="20" t="s">
        <v>319</v>
      </c>
      <c r="W55" s="20">
        <v>0</v>
      </c>
      <c r="X55" s="20">
        <v>0</v>
      </c>
      <c r="Y55" s="20">
        <v>0</v>
      </c>
      <c r="Z55" s="20">
        <v>0</v>
      </c>
      <c r="AA55" s="20"/>
      <c r="AB55" s="20"/>
      <c r="AC55" s="20" t="s">
        <v>388</v>
      </c>
      <c r="AD55" s="20"/>
      <c r="AE55" s="20"/>
      <c r="AF55" s="20"/>
      <c r="AG55" s="20"/>
      <c r="AH55" s="24"/>
      <c r="AI55" s="24"/>
    </row>
    <row r="56" spans="1:35" ht="60" x14ac:dyDescent="0.2">
      <c r="A56" s="16" t="str">
        <f t="shared" si="0"/>
        <v>00-55</v>
      </c>
      <c r="B56" s="17">
        <v>45002.412357210647</v>
      </c>
      <c r="C56" s="25" t="s">
        <v>405</v>
      </c>
      <c r="D56" s="19"/>
      <c r="E56" s="20" t="s">
        <v>80</v>
      </c>
      <c r="F56" s="20"/>
      <c r="G56" s="20" t="s">
        <v>120</v>
      </c>
      <c r="H56" s="20" t="s">
        <v>390</v>
      </c>
      <c r="I56" s="20" t="s">
        <v>406</v>
      </c>
      <c r="J56" s="20" t="s">
        <v>407</v>
      </c>
      <c r="K56" s="20" t="s">
        <v>408</v>
      </c>
      <c r="L56" s="20"/>
      <c r="M56" s="21">
        <v>42856</v>
      </c>
      <c r="N56" s="20">
        <v>234</v>
      </c>
      <c r="O56" s="20">
        <v>58</v>
      </c>
      <c r="P56" s="20" t="s">
        <v>86</v>
      </c>
      <c r="Q56" s="20" t="s">
        <v>409</v>
      </c>
      <c r="R56" s="20" t="str">
        <f ca="1">IFERROR(__xludf.DUMMYFUNCTION("GOOGLETRANSLATE(Q56)"),"Remove scholarships. SOBRA NG ABUSADO !!! What a waste of government money to breeding ground of NPAs !!! 😈")</f>
        <v>Remove scholarships. SOBRA NG ABUSADO !!! What a waste of government money to breeding ground of NPAs !!! 😈</v>
      </c>
      <c r="S56" s="20" t="s">
        <v>176</v>
      </c>
      <c r="T56" s="22">
        <v>44809.986805555556</v>
      </c>
      <c r="U56" s="20"/>
      <c r="V56" s="20" t="s">
        <v>319</v>
      </c>
      <c r="W56" s="20">
        <v>18</v>
      </c>
      <c r="X56" s="20">
        <v>0</v>
      </c>
      <c r="Y56" s="20">
        <v>8</v>
      </c>
      <c r="Z56" s="20">
        <v>0</v>
      </c>
      <c r="AA56" s="20"/>
      <c r="AB56" s="20"/>
      <c r="AC56" s="20" t="s">
        <v>388</v>
      </c>
      <c r="AD56" s="20"/>
      <c r="AE56" s="20"/>
      <c r="AF56" s="20"/>
      <c r="AG56" s="20"/>
      <c r="AH56" s="24"/>
      <c r="AI56" s="24"/>
    </row>
    <row r="57" spans="1:35" ht="132" x14ac:dyDescent="0.2">
      <c r="A57" s="16" t="str">
        <f t="shared" si="0"/>
        <v>00-56</v>
      </c>
      <c r="B57" s="17">
        <v>45002.414423310183</v>
      </c>
      <c r="C57" s="25" t="s">
        <v>410</v>
      </c>
      <c r="D57" s="19"/>
      <c r="E57" s="20" t="s">
        <v>80</v>
      </c>
      <c r="F57" s="20"/>
      <c r="G57" s="20" t="s">
        <v>411</v>
      </c>
      <c r="H57" s="20" t="s">
        <v>390</v>
      </c>
      <c r="I57" s="20" t="s">
        <v>412</v>
      </c>
      <c r="J57" s="20" t="s">
        <v>413</v>
      </c>
      <c r="K57" s="20" t="s">
        <v>414</v>
      </c>
      <c r="L57" s="20"/>
      <c r="M57" s="21">
        <v>39965</v>
      </c>
      <c r="N57" s="20">
        <v>1597</v>
      </c>
      <c r="O57" s="20">
        <v>269</v>
      </c>
      <c r="P57" s="20" t="s">
        <v>415</v>
      </c>
      <c r="Q57" s="20" t="s">
        <v>416</v>
      </c>
      <c r="R57" s="20" t="str">
        <f ca="1">IFERROR(__xludf.DUMMYFUNCTION("GOOGLETRANSLATE(Q57)"),"You are aware of UP Grad, we salute your patriotism for the country and people! You are a real grad of the town because you appreciate what is right and not the greed of the communist terrorist group and Aquino-lpigs propaganda!")</f>
        <v>You are aware of UP Grad, we salute your patriotism for the country and people! You are a real grad of the town because you appreciate what is right and not the greed of the communist terrorist group and Aquino-lpigs propaganda!</v>
      </c>
      <c r="S57" s="20" t="s">
        <v>176</v>
      </c>
      <c r="T57" s="20" t="s">
        <v>417</v>
      </c>
      <c r="U57" s="20"/>
      <c r="V57" s="20" t="s">
        <v>319</v>
      </c>
      <c r="W57" s="20">
        <v>1</v>
      </c>
      <c r="X57" s="20">
        <v>0</v>
      </c>
      <c r="Y57" s="20">
        <v>0</v>
      </c>
      <c r="Z57" s="20">
        <v>0</v>
      </c>
      <c r="AA57" s="20"/>
      <c r="AB57" s="20"/>
      <c r="AC57" s="20" t="s">
        <v>418</v>
      </c>
      <c r="AD57" s="20"/>
      <c r="AE57" s="20"/>
      <c r="AF57" s="20"/>
      <c r="AG57" s="20"/>
      <c r="AH57" s="24"/>
      <c r="AI57" s="24"/>
    </row>
    <row r="58" spans="1:35" ht="120" x14ac:dyDescent="0.2">
      <c r="A58" s="16" t="str">
        <f t="shared" si="0"/>
        <v>00-57</v>
      </c>
      <c r="B58" s="17">
        <v>45002.416363506942</v>
      </c>
      <c r="C58" s="25" t="s">
        <v>419</v>
      </c>
      <c r="D58" s="19"/>
      <c r="E58" s="20" t="s">
        <v>80</v>
      </c>
      <c r="F58" s="20"/>
      <c r="G58" s="20" t="s">
        <v>411</v>
      </c>
      <c r="H58" s="20" t="s">
        <v>390</v>
      </c>
      <c r="I58" s="20" t="s">
        <v>420</v>
      </c>
      <c r="J58" s="20" t="s">
        <v>421</v>
      </c>
      <c r="K58" s="20" t="s">
        <v>422</v>
      </c>
      <c r="L58" s="20"/>
      <c r="M58" s="21">
        <v>39966</v>
      </c>
      <c r="N58" s="20">
        <v>1263</v>
      </c>
      <c r="O58" s="20">
        <v>1147</v>
      </c>
      <c r="P58" s="20" t="s">
        <v>86</v>
      </c>
      <c r="Q58" s="20" t="s">
        <v>423</v>
      </c>
      <c r="R58" s="20" t="str">
        <f ca="1">IFERROR(__xludf.DUMMYFUNCTION("GOOGLETRANSLATE(Q58)"),"Three were lost in my batch (the one who saw dead), the two didn't know where it was ... they were members of the Pi Sigma Frat, -I was a time, two g org breeding ground of the NPA 👉lfs and Pi Sigma frat.")</f>
        <v>Three were lost in my batch (the one who saw dead), the two didn't know where it was ... they were members of the Pi Sigma Frat, -I was a time, two g org breeding ground of the NPA 👉lfs and Pi Sigma frat.</v>
      </c>
      <c r="S58" s="20" t="s">
        <v>176</v>
      </c>
      <c r="T58" s="20" t="s">
        <v>424</v>
      </c>
      <c r="U58" s="20"/>
      <c r="V58" s="20" t="s">
        <v>319</v>
      </c>
      <c r="W58" s="20">
        <v>1</v>
      </c>
      <c r="X58" s="20">
        <v>0</v>
      </c>
      <c r="Y58" s="20">
        <v>0</v>
      </c>
      <c r="Z58" s="20">
        <v>0</v>
      </c>
      <c r="AA58" s="20"/>
      <c r="AB58" s="20"/>
      <c r="AC58" s="20" t="s">
        <v>425</v>
      </c>
      <c r="AD58" s="20"/>
      <c r="AE58" s="20"/>
      <c r="AF58" s="20"/>
      <c r="AG58" s="20"/>
      <c r="AH58" s="24"/>
      <c r="AI58" s="24"/>
    </row>
    <row r="59" spans="1:35" ht="60" x14ac:dyDescent="0.2">
      <c r="A59" s="16" t="str">
        <f t="shared" si="0"/>
        <v>00-58</v>
      </c>
      <c r="B59" s="17">
        <v>45002.418252430551</v>
      </c>
      <c r="C59" s="25" t="s">
        <v>426</v>
      </c>
      <c r="D59" s="19"/>
      <c r="E59" s="20" t="s">
        <v>80</v>
      </c>
      <c r="F59" s="20"/>
      <c r="G59" s="20" t="s">
        <v>120</v>
      </c>
      <c r="H59" s="20" t="s">
        <v>390</v>
      </c>
      <c r="I59" s="20" t="s">
        <v>427</v>
      </c>
      <c r="J59" s="20" t="s">
        <v>428</v>
      </c>
      <c r="K59" s="20" t="s">
        <v>429</v>
      </c>
      <c r="L59" s="20"/>
      <c r="M59" s="21">
        <v>42339</v>
      </c>
      <c r="N59" s="20">
        <v>800</v>
      </c>
      <c r="O59" s="20">
        <v>406</v>
      </c>
      <c r="P59" s="20" t="s">
        <v>86</v>
      </c>
      <c r="Q59" s="18" t="s">
        <v>430</v>
      </c>
      <c r="R59" s="20" t="str">
        <f ca="1">IFERROR(__xludf.DUMMYFUNCTION("GOOGLETRANSLATE(Q59)"),"There are many in the NPA's UP Breeding Ground https://twitter.com/bazoom_/status/936005155962499072")</f>
        <v>There are many in the NPA's UP Breeding Ground https://twitter.com/bazoom_/status/936005155962499072</v>
      </c>
      <c r="S59" s="20" t="s">
        <v>431</v>
      </c>
      <c r="T59" s="20" t="s">
        <v>432</v>
      </c>
      <c r="U59" s="20"/>
      <c r="V59" s="20" t="s">
        <v>319</v>
      </c>
      <c r="W59" s="20">
        <v>0</v>
      </c>
      <c r="X59" s="20">
        <v>0</v>
      </c>
      <c r="Y59" s="20">
        <v>0</v>
      </c>
      <c r="Z59" s="20">
        <v>0</v>
      </c>
      <c r="AA59" s="20"/>
      <c r="AB59" s="20"/>
      <c r="AC59" s="20" t="s">
        <v>388</v>
      </c>
      <c r="AD59" s="20"/>
      <c r="AE59" s="20"/>
      <c r="AF59" s="20"/>
      <c r="AG59" s="20"/>
      <c r="AH59" s="24"/>
      <c r="AI59" s="24"/>
    </row>
    <row r="60" spans="1:35" ht="108" x14ac:dyDescent="0.2">
      <c r="A60" s="16" t="str">
        <f t="shared" si="0"/>
        <v>00-59</v>
      </c>
      <c r="B60" s="17">
        <v>45002.420189861106</v>
      </c>
      <c r="C60" s="25" t="s">
        <v>433</v>
      </c>
      <c r="D60" s="19"/>
      <c r="E60" s="20" t="s">
        <v>80</v>
      </c>
      <c r="F60" s="20"/>
      <c r="G60" s="20" t="s">
        <v>434</v>
      </c>
      <c r="H60" s="20" t="s">
        <v>390</v>
      </c>
      <c r="I60" s="20" t="s">
        <v>435</v>
      </c>
      <c r="J60" s="20" t="s">
        <v>436</v>
      </c>
      <c r="K60" s="20" t="s">
        <v>437</v>
      </c>
      <c r="L60" s="20"/>
      <c r="M60" s="21">
        <v>43647</v>
      </c>
      <c r="N60" s="20">
        <v>21</v>
      </c>
      <c r="O60" s="20">
        <v>72</v>
      </c>
      <c r="P60" s="20"/>
      <c r="Q60" s="20" t="s">
        <v>438</v>
      </c>
      <c r="R60" s="20" t="str">
        <f ca="1">IFERROR(__xludf.DUMMYFUNCTION("GOOGLETRANSLATE(Q60)"),"That accord was maliciously set up in the first place by the Aquino's and Dilawans so they can breed terrorist there. Numbers don't lie so it's just proper to curtail that agreement and allow the army and police to cleanse that infested institution.")</f>
        <v>That accord was maliciously set up in the first place by the Aquino's and Dilawans so they can breed terrorist there. Numbers don't lie so it's just proper to curtail that agreement and allow the army and police to cleanse that infested institution.</v>
      </c>
      <c r="S60" s="20" t="s">
        <v>176</v>
      </c>
      <c r="T60" s="20" t="s">
        <v>439</v>
      </c>
      <c r="U60" s="20"/>
      <c r="V60" s="20" t="s">
        <v>319</v>
      </c>
      <c r="W60" s="20">
        <v>12</v>
      </c>
      <c r="X60" s="20">
        <v>1</v>
      </c>
      <c r="Y60" s="20">
        <v>1</v>
      </c>
      <c r="Z60" s="20">
        <v>1</v>
      </c>
      <c r="AA60" s="20"/>
      <c r="AB60" s="20"/>
      <c r="AC60" s="20" t="s">
        <v>440</v>
      </c>
      <c r="AD60" s="20"/>
      <c r="AE60" s="20"/>
      <c r="AF60" s="20"/>
      <c r="AG60" s="20"/>
      <c r="AH60" s="24"/>
      <c r="AI60" s="24"/>
    </row>
    <row r="61" spans="1:35" ht="108" x14ac:dyDescent="0.2">
      <c r="A61" s="16" t="str">
        <f t="shared" si="0"/>
        <v>00-60</v>
      </c>
      <c r="B61" s="17">
        <v>45002.422032291666</v>
      </c>
      <c r="C61" s="25" t="s">
        <v>433</v>
      </c>
      <c r="D61" s="19"/>
      <c r="E61" s="20" t="s">
        <v>80</v>
      </c>
      <c r="F61" s="20"/>
      <c r="G61" s="20" t="s">
        <v>434</v>
      </c>
      <c r="H61" s="20" t="s">
        <v>390</v>
      </c>
      <c r="I61" s="20" t="s">
        <v>435</v>
      </c>
      <c r="J61" s="20" t="s">
        <v>436</v>
      </c>
      <c r="K61" s="20" t="s">
        <v>437</v>
      </c>
      <c r="L61" s="20"/>
      <c r="M61" s="21">
        <v>43647</v>
      </c>
      <c r="N61" s="20">
        <v>21</v>
      </c>
      <c r="O61" s="20">
        <v>72</v>
      </c>
      <c r="P61" s="20"/>
      <c r="Q61" s="20" t="s">
        <v>441</v>
      </c>
      <c r="R61" s="20" t="str">
        <f ca="1">IFERROR(__xludf.DUMMYFUNCTION("GOOGLETRANSLATE(Q61)"),"There is no such Mars, at least not for me although I know jan being an actibist it all starts. Too long the NPA's breeding ground became UP because of that accord. I think it's for the safety of the students and peace of mind to parents.")</f>
        <v>There is no such Mars, at least not for me although I know jan being an actibist it all starts. Too long the NPA's breeding ground became UP because of that accord. I think it's for the safety of the students and peace of mind to parents.</v>
      </c>
      <c r="S61" s="20" t="s">
        <v>176</v>
      </c>
      <c r="T61" s="20" t="s">
        <v>442</v>
      </c>
      <c r="U61" s="20"/>
      <c r="V61" s="20" t="s">
        <v>319</v>
      </c>
      <c r="W61" s="20">
        <v>0</v>
      </c>
      <c r="X61" s="20">
        <v>0</v>
      </c>
      <c r="Y61" s="20">
        <v>0</v>
      </c>
      <c r="Z61" s="20">
        <v>0</v>
      </c>
      <c r="AA61" s="20"/>
      <c r="AB61" s="20"/>
      <c r="AC61" s="20" t="s">
        <v>440</v>
      </c>
      <c r="AD61" s="20"/>
      <c r="AE61" s="20"/>
      <c r="AF61" s="20"/>
      <c r="AG61" s="20"/>
      <c r="AH61" s="24"/>
      <c r="AI61" s="24"/>
    </row>
    <row r="62" spans="1:35" ht="120" x14ac:dyDescent="0.2">
      <c r="A62" s="16" t="str">
        <f t="shared" si="0"/>
        <v>00-61</v>
      </c>
      <c r="B62" s="17">
        <v>45002.422737766203</v>
      </c>
      <c r="C62" s="25" t="s">
        <v>443</v>
      </c>
      <c r="D62" s="19"/>
      <c r="E62" s="20" t="s">
        <v>80</v>
      </c>
      <c r="F62" s="20"/>
      <c r="G62" s="20" t="s">
        <v>434</v>
      </c>
      <c r="H62" s="20" t="s">
        <v>390</v>
      </c>
      <c r="I62" s="20" t="s">
        <v>435</v>
      </c>
      <c r="J62" s="20" t="s">
        <v>436</v>
      </c>
      <c r="K62" s="20" t="s">
        <v>437</v>
      </c>
      <c r="L62" s="20"/>
      <c r="M62" s="21">
        <v>43647</v>
      </c>
      <c r="N62" s="20">
        <v>21</v>
      </c>
      <c r="O62" s="20">
        <v>72</v>
      </c>
      <c r="P62" s="20"/>
      <c r="Q62" s="20" t="s">
        <v>444</v>
      </c>
      <c r="R62" s="20" t="str">
        <f ca="1">IFERROR(__xludf.DUMMYFUNCTION("GOOGLETRANSLATE(Q62)"),"Of course. 1st, enablers need not be students and they are secretly meeting there. 2nd, when all will go back to normal, parents are at peace because may military and pnp presence sa campus (not just in UP) until this insurgency is resolved.")</f>
        <v>Of course. 1st, enablers need not be students and they are secretly meeting there. 2nd, when all will go back to normal, parents are at peace because may military and pnp presence sa campus (not just in UP) until this insurgency is resolved.</v>
      </c>
      <c r="S62" s="20" t="s">
        <v>176</v>
      </c>
      <c r="T62" s="20" t="s">
        <v>445</v>
      </c>
      <c r="U62" s="20"/>
      <c r="V62" s="20" t="s">
        <v>319</v>
      </c>
      <c r="W62" s="20">
        <v>0</v>
      </c>
      <c r="X62" s="20">
        <v>0</v>
      </c>
      <c r="Y62" s="20">
        <v>0</v>
      </c>
      <c r="Z62" s="20">
        <v>0</v>
      </c>
      <c r="AA62" s="20"/>
      <c r="AB62" s="20"/>
      <c r="AC62" s="20" t="s">
        <v>446</v>
      </c>
      <c r="AD62" s="20"/>
      <c r="AE62" s="20"/>
      <c r="AF62" s="20"/>
      <c r="AG62" s="20"/>
      <c r="AH62" s="24"/>
      <c r="AI62" s="24"/>
    </row>
    <row r="63" spans="1:35" ht="84" x14ac:dyDescent="0.2">
      <c r="A63" s="16" t="str">
        <f t="shared" si="0"/>
        <v>00-62</v>
      </c>
      <c r="B63" s="17"/>
      <c r="C63" s="25" t="s">
        <v>368</v>
      </c>
      <c r="D63" s="19"/>
      <c r="E63" s="20"/>
      <c r="F63" s="20"/>
      <c r="G63" s="20"/>
      <c r="H63" s="20" t="s">
        <v>153</v>
      </c>
      <c r="I63" s="20" t="s">
        <v>371</v>
      </c>
      <c r="J63" s="20" t="s">
        <v>372</v>
      </c>
      <c r="K63" s="20" t="s">
        <v>373</v>
      </c>
      <c r="L63" s="20"/>
      <c r="M63" s="21">
        <v>43252</v>
      </c>
      <c r="N63" s="20">
        <v>6</v>
      </c>
      <c r="O63" s="20">
        <v>0</v>
      </c>
      <c r="P63" s="20"/>
      <c r="Q63" s="20"/>
      <c r="R63" s="20" t="str">
        <f ca="1">IFERROR(__xludf.DUMMYFUNCTION("GOOGLETRANSLATE(Q63)"),"#VALUE!")</f>
        <v>#VALUE!</v>
      </c>
      <c r="S63" s="20" t="s">
        <v>176</v>
      </c>
      <c r="T63" s="22">
        <v>44233.464583333334</v>
      </c>
      <c r="U63" s="20"/>
      <c r="V63" s="20" t="s">
        <v>319</v>
      </c>
      <c r="W63" s="20">
        <v>0</v>
      </c>
      <c r="X63" s="20">
        <v>0</v>
      </c>
      <c r="Y63" s="20">
        <v>0</v>
      </c>
      <c r="Z63" s="20">
        <v>0</v>
      </c>
      <c r="AA63" s="20"/>
      <c r="AB63" s="20"/>
      <c r="AC63" s="20" t="s">
        <v>375</v>
      </c>
      <c r="AD63" s="20"/>
      <c r="AE63" s="20"/>
      <c r="AF63" s="20"/>
      <c r="AG63" s="20"/>
      <c r="AH63" s="24"/>
      <c r="AI63" s="24"/>
    </row>
    <row r="64" spans="1:35" ht="84" x14ac:dyDescent="0.2">
      <c r="A64" s="16" t="str">
        <f t="shared" si="0"/>
        <v>00-63</v>
      </c>
      <c r="B64" s="17"/>
      <c r="C64" s="25" t="s">
        <v>447</v>
      </c>
      <c r="D64" s="19"/>
      <c r="E64" s="20"/>
      <c r="F64" s="20"/>
      <c r="G64" s="20"/>
      <c r="H64" s="20" t="s">
        <v>153</v>
      </c>
      <c r="I64" s="20"/>
      <c r="J64" s="20"/>
      <c r="K64" s="20"/>
      <c r="L64" s="20"/>
      <c r="M64" s="21"/>
      <c r="N64" s="20"/>
      <c r="O64" s="20"/>
      <c r="P64" s="20"/>
      <c r="Q64" s="20"/>
      <c r="R64" s="20" t="str">
        <f ca="1">IFERROR(__xludf.DUMMYFUNCTION("GOOGLETRANSLATE(Q64)"),"#VALUE!")</f>
        <v>#VALUE!</v>
      </c>
      <c r="S64" s="20"/>
      <c r="T64" s="22"/>
      <c r="U64" s="20"/>
      <c r="V64" s="20"/>
      <c r="W64" s="20"/>
      <c r="X64" s="20"/>
      <c r="Y64" s="20"/>
      <c r="Z64" s="20"/>
      <c r="AA64" s="20"/>
      <c r="AB64" s="20"/>
      <c r="AC64" s="20"/>
      <c r="AD64" s="20"/>
      <c r="AE64" s="20"/>
      <c r="AF64" s="20"/>
      <c r="AG64" s="20"/>
      <c r="AH64" s="24"/>
      <c r="AI64" s="24"/>
    </row>
    <row r="65" spans="1:35" ht="84" x14ac:dyDescent="0.2">
      <c r="A65" s="16" t="str">
        <f t="shared" si="0"/>
        <v>00-64</v>
      </c>
      <c r="B65" s="17"/>
      <c r="C65" s="25" t="s">
        <v>448</v>
      </c>
      <c r="D65" s="19"/>
      <c r="E65" s="20"/>
      <c r="F65" s="20"/>
      <c r="G65" s="20"/>
      <c r="H65" s="20" t="s">
        <v>153</v>
      </c>
      <c r="I65" s="20"/>
      <c r="J65" s="20"/>
      <c r="K65" s="20"/>
      <c r="L65" s="20"/>
      <c r="M65" s="21"/>
      <c r="N65" s="20"/>
      <c r="O65" s="20"/>
      <c r="P65" s="20"/>
      <c r="Q65" s="20"/>
      <c r="R65" s="20" t="str">
        <f ca="1">IFERROR(__xludf.DUMMYFUNCTION("GOOGLETRANSLATE(Q65)"),"#VALUE!")</f>
        <v>#VALUE!</v>
      </c>
      <c r="S65" s="20"/>
      <c r="T65" s="22"/>
      <c r="U65" s="20"/>
      <c r="V65" s="20"/>
      <c r="W65" s="20"/>
      <c r="X65" s="20"/>
      <c r="Y65" s="20"/>
      <c r="Z65" s="20"/>
      <c r="AA65" s="20"/>
      <c r="AB65" s="20"/>
      <c r="AC65" s="20"/>
      <c r="AD65" s="20"/>
      <c r="AE65" s="20"/>
      <c r="AF65" s="20"/>
      <c r="AG65" s="20"/>
      <c r="AH65" s="24"/>
      <c r="AI65" s="24"/>
    </row>
    <row r="66" spans="1:35" ht="84" x14ac:dyDescent="0.2">
      <c r="A66" s="16" t="str">
        <f t="shared" si="0"/>
        <v>00-65</v>
      </c>
      <c r="B66" s="17"/>
      <c r="C66" s="25" t="s">
        <v>449</v>
      </c>
      <c r="D66" s="19"/>
      <c r="E66" s="20"/>
      <c r="F66" s="20"/>
      <c r="G66" s="20"/>
      <c r="H66" s="20" t="s">
        <v>153</v>
      </c>
      <c r="I66" s="20"/>
      <c r="J66" s="20"/>
      <c r="K66" s="20"/>
      <c r="L66" s="20"/>
      <c r="M66" s="21"/>
      <c r="N66" s="20"/>
      <c r="O66" s="20"/>
      <c r="P66" s="20"/>
      <c r="Q66" s="20"/>
      <c r="R66" s="20" t="str">
        <f ca="1">IFERROR(__xludf.DUMMYFUNCTION("GOOGLETRANSLATE(Q66)"),"#VALUE!")</f>
        <v>#VALUE!</v>
      </c>
      <c r="S66" s="20"/>
      <c r="T66" s="22"/>
      <c r="U66" s="20"/>
      <c r="V66" s="20"/>
      <c r="W66" s="20"/>
      <c r="X66" s="20"/>
      <c r="Y66" s="20"/>
      <c r="Z66" s="20"/>
      <c r="AA66" s="20"/>
      <c r="AB66" s="20"/>
      <c r="AC66" s="20"/>
      <c r="AD66" s="20"/>
      <c r="AE66" s="20"/>
      <c r="AF66" s="20"/>
      <c r="AG66" s="20"/>
      <c r="AH66" s="24"/>
      <c r="AI66" s="24"/>
    </row>
    <row r="67" spans="1:35" ht="84" x14ac:dyDescent="0.2">
      <c r="A67" s="16" t="str">
        <f t="shared" si="0"/>
        <v>00-66</v>
      </c>
      <c r="B67" s="17"/>
      <c r="C67" s="25" t="s">
        <v>450</v>
      </c>
      <c r="D67" s="19"/>
      <c r="E67" s="20"/>
      <c r="F67" s="20"/>
      <c r="G67" s="20"/>
      <c r="H67" s="20" t="s">
        <v>153</v>
      </c>
      <c r="I67" s="20"/>
      <c r="J67" s="20"/>
      <c r="K67" s="20"/>
      <c r="L67" s="20"/>
      <c r="M67" s="21"/>
      <c r="N67" s="20"/>
      <c r="O67" s="20"/>
      <c r="P67" s="20"/>
      <c r="Q67" s="20"/>
      <c r="R67" s="20" t="str">
        <f ca="1">IFERROR(__xludf.DUMMYFUNCTION("GOOGLETRANSLATE(Q67)"),"#VALUE!")</f>
        <v>#VALUE!</v>
      </c>
      <c r="S67" s="20"/>
      <c r="T67" s="22"/>
      <c r="U67" s="20"/>
      <c r="V67" s="20"/>
      <c r="W67" s="20"/>
      <c r="X67" s="20"/>
      <c r="Y67" s="20"/>
      <c r="Z67" s="20"/>
      <c r="AA67" s="20"/>
      <c r="AB67" s="20"/>
      <c r="AC67" s="20"/>
      <c r="AD67" s="20"/>
      <c r="AE67" s="20"/>
      <c r="AF67" s="20"/>
      <c r="AG67" s="20"/>
      <c r="AH67" s="24"/>
      <c r="AI67" s="24"/>
    </row>
    <row r="68" spans="1:35" ht="84" x14ac:dyDescent="0.2">
      <c r="A68" s="16" t="str">
        <f t="shared" si="0"/>
        <v>00-67</v>
      </c>
      <c r="B68" s="17"/>
      <c r="C68" s="25" t="s">
        <v>451</v>
      </c>
      <c r="D68" s="19"/>
      <c r="E68" s="20"/>
      <c r="F68" s="20"/>
      <c r="G68" s="20"/>
      <c r="H68" s="20" t="s">
        <v>153</v>
      </c>
      <c r="I68" s="20"/>
      <c r="J68" s="20"/>
      <c r="K68" s="20"/>
      <c r="L68" s="20"/>
      <c r="M68" s="21"/>
      <c r="N68" s="20"/>
      <c r="O68" s="20"/>
      <c r="P68" s="20"/>
      <c r="Q68" s="20"/>
      <c r="R68" s="20" t="str">
        <f ca="1">IFERROR(__xludf.DUMMYFUNCTION("GOOGLETRANSLATE(Q68)"),"#VALUE!")</f>
        <v>#VALUE!</v>
      </c>
      <c r="S68" s="20"/>
      <c r="T68" s="22"/>
      <c r="U68" s="20"/>
      <c r="V68" s="20"/>
      <c r="W68" s="20"/>
      <c r="X68" s="20"/>
      <c r="Y68" s="20"/>
      <c r="Z68" s="20"/>
      <c r="AA68" s="20"/>
      <c r="AB68" s="20"/>
      <c r="AC68" s="20"/>
      <c r="AD68" s="20"/>
      <c r="AE68" s="20"/>
      <c r="AF68" s="20"/>
      <c r="AG68" s="20"/>
      <c r="AH68" s="24"/>
      <c r="AI68" s="24"/>
    </row>
    <row r="69" spans="1:35" ht="84" x14ac:dyDescent="0.2">
      <c r="A69" s="16" t="str">
        <f t="shared" si="0"/>
        <v>00-68</v>
      </c>
      <c r="B69" s="17"/>
      <c r="C69" s="25" t="s">
        <v>452</v>
      </c>
      <c r="D69" s="19"/>
      <c r="E69" s="20"/>
      <c r="F69" s="20"/>
      <c r="G69" s="20"/>
      <c r="H69" s="20" t="s">
        <v>153</v>
      </c>
      <c r="I69" s="20"/>
      <c r="J69" s="20"/>
      <c r="K69" s="20"/>
      <c r="L69" s="20"/>
      <c r="M69" s="21"/>
      <c r="N69" s="20"/>
      <c r="O69" s="20"/>
      <c r="P69" s="20"/>
      <c r="Q69" s="20"/>
      <c r="R69" s="20" t="str">
        <f ca="1">IFERROR(__xludf.DUMMYFUNCTION("GOOGLETRANSLATE(Q69)"),"#VALUE!")</f>
        <v>#VALUE!</v>
      </c>
      <c r="S69" s="20"/>
      <c r="T69" s="22"/>
      <c r="U69" s="20"/>
      <c r="V69" s="20"/>
      <c r="W69" s="20"/>
      <c r="X69" s="20"/>
      <c r="Y69" s="20"/>
      <c r="Z69" s="20"/>
      <c r="AA69" s="20"/>
      <c r="AB69" s="20"/>
      <c r="AC69" s="20"/>
      <c r="AD69" s="20"/>
      <c r="AE69" s="20"/>
      <c r="AF69" s="20"/>
      <c r="AG69" s="20"/>
      <c r="AH69" s="24"/>
      <c r="AI69" s="24"/>
    </row>
    <row r="70" spans="1:35" ht="84" x14ac:dyDescent="0.2">
      <c r="A70" s="16" t="str">
        <f t="shared" si="0"/>
        <v>00-69</v>
      </c>
      <c r="B70" s="17"/>
      <c r="C70" s="25" t="s">
        <v>453</v>
      </c>
      <c r="D70" s="19"/>
      <c r="E70" s="20"/>
      <c r="F70" s="20"/>
      <c r="G70" s="20"/>
      <c r="H70" s="20" t="s">
        <v>153</v>
      </c>
      <c r="I70" s="20"/>
      <c r="J70" s="20"/>
      <c r="K70" s="20"/>
      <c r="L70" s="20"/>
      <c r="M70" s="21"/>
      <c r="N70" s="20"/>
      <c r="O70" s="20"/>
      <c r="P70" s="20"/>
      <c r="Q70" s="20"/>
      <c r="R70" s="20" t="str">
        <f ca="1">IFERROR(__xludf.DUMMYFUNCTION("GOOGLETRANSLATE(Q70)"),"#VALUE!")</f>
        <v>#VALUE!</v>
      </c>
      <c r="S70" s="20"/>
      <c r="T70" s="22"/>
      <c r="U70" s="20"/>
      <c r="V70" s="20"/>
      <c r="W70" s="20"/>
      <c r="X70" s="20"/>
      <c r="Y70" s="20"/>
      <c r="Z70" s="20"/>
      <c r="AA70" s="20"/>
      <c r="AB70" s="20"/>
      <c r="AC70" s="20"/>
      <c r="AD70" s="20"/>
      <c r="AE70" s="20"/>
      <c r="AF70" s="20"/>
      <c r="AG70" s="20"/>
      <c r="AH70" s="24"/>
      <c r="AI70" s="24"/>
    </row>
    <row r="71" spans="1:35" ht="84" x14ac:dyDescent="0.2">
      <c r="A71" s="16" t="str">
        <f t="shared" si="0"/>
        <v>00-70</v>
      </c>
      <c r="B71" s="17"/>
      <c r="C71" s="25" t="s">
        <v>454</v>
      </c>
      <c r="D71" s="19"/>
      <c r="E71" s="20"/>
      <c r="F71" s="20"/>
      <c r="G71" s="20"/>
      <c r="H71" s="20" t="s">
        <v>153</v>
      </c>
      <c r="I71" s="20"/>
      <c r="J71" s="20"/>
      <c r="K71" s="20"/>
      <c r="L71" s="20"/>
      <c r="M71" s="21"/>
      <c r="N71" s="20"/>
      <c r="O71" s="20"/>
      <c r="P71" s="20"/>
      <c r="Q71" s="20"/>
      <c r="R71" s="20" t="str">
        <f ca="1">IFERROR(__xludf.DUMMYFUNCTION("GOOGLETRANSLATE(Q71)"),"#VALUE!")</f>
        <v>#VALUE!</v>
      </c>
      <c r="S71" s="20"/>
      <c r="T71" s="22"/>
      <c r="U71" s="20"/>
      <c r="V71" s="20"/>
      <c r="W71" s="20"/>
      <c r="X71" s="20"/>
      <c r="Y71" s="20"/>
      <c r="Z71" s="20"/>
      <c r="AA71" s="20"/>
      <c r="AB71" s="20"/>
      <c r="AC71" s="20"/>
      <c r="AD71" s="20"/>
      <c r="AE71" s="20"/>
      <c r="AF71" s="20"/>
      <c r="AG71" s="20"/>
      <c r="AH71" s="24"/>
      <c r="AI71" s="24"/>
    </row>
    <row r="72" spans="1:35" ht="84" x14ac:dyDescent="0.2">
      <c r="A72" s="16" t="str">
        <f t="shared" si="0"/>
        <v>00-71</v>
      </c>
      <c r="B72" s="17"/>
      <c r="C72" s="25" t="s">
        <v>455</v>
      </c>
      <c r="D72" s="19"/>
      <c r="E72" s="20"/>
      <c r="F72" s="20"/>
      <c r="G72" s="20"/>
      <c r="H72" s="20" t="s">
        <v>153</v>
      </c>
      <c r="I72" s="20"/>
      <c r="J72" s="20"/>
      <c r="K72" s="20"/>
      <c r="L72" s="20"/>
      <c r="M72" s="21"/>
      <c r="N72" s="20"/>
      <c r="O72" s="20"/>
      <c r="P72" s="20"/>
      <c r="Q72" s="20"/>
      <c r="R72" s="20" t="str">
        <f ca="1">IFERROR(__xludf.DUMMYFUNCTION("GOOGLETRANSLATE(Q72)"),"#VALUE!")</f>
        <v>#VALUE!</v>
      </c>
      <c r="S72" s="20"/>
      <c r="T72" s="22"/>
      <c r="U72" s="20"/>
      <c r="V72" s="20"/>
      <c r="W72" s="20"/>
      <c r="X72" s="20"/>
      <c r="Y72" s="20"/>
      <c r="Z72" s="20"/>
      <c r="AA72" s="20"/>
      <c r="AB72" s="20"/>
      <c r="AC72" s="20"/>
      <c r="AD72" s="20"/>
      <c r="AE72" s="20"/>
      <c r="AF72" s="20"/>
      <c r="AG72" s="20"/>
      <c r="AH72" s="24"/>
      <c r="AI72" s="24"/>
    </row>
    <row r="73" spans="1:35" ht="84" x14ac:dyDescent="0.2">
      <c r="A73" s="16" t="str">
        <f t="shared" si="0"/>
        <v>00-72</v>
      </c>
      <c r="B73" s="17"/>
      <c r="C73" s="25" t="s">
        <v>456</v>
      </c>
      <c r="D73" s="19"/>
      <c r="E73" s="20"/>
      <c r="F73" s="20"/>
      <c r="G73" s="20"/>
      <c r="H73" s="20" t="s">
        <v>153</v>
      </c>
      <c r="I73" s="20"/>
      <c r="J73" s="20"/>
      <c r="K73" s="20"/>
      <c r="L73" s="20"/>
      <c r="M73" s="21"/>
      <c r="N73" s="20"/>
      <c r="O73" s="20"/>
      <c r="P73" s="20"/>
      <c r="Q73" s="20"/>
      <c r="R73" s="20" t="str">
        <f ca="1">IFERROR(__xludf.DUMMYFUNCTION("GOOGLETRANSLATE(Q73)"),"#VALUE!")</f>
        <v>#VALUE!</v>
      </c>
      <c r="S73" s="20"/>
      <c r="T73" s="22"/>
      <c r="U73" s="20"/>
      <c r="V73" s="20"/>
      <c r="W73" s="20"/>
      <c r="X73" s="20"/>
      <c r="Y73" s="20"/>
      <c r="Z73" s="20"/>
      <c r="AA73" s="20"/>
      <c r="AB73" s="20"/>
      <c r="AC73" s="20"/>
      <c r="AD73" s="20"/>
      <c r="AE73" s="20"/>
      <c r="AF73" s="20"/>
      <c r="AG73" s="20"/>
      <c r="AH73" s="24"/>
      <c r="AI73" s="24"/>
    </row>
    <row r="74" spans="1:35" ht="84" x14ac:dyDescent="0.2">
      <c r="A74" s="16" t="str">
        <f t="shared" si="0"/>
        <v>00-73</v>
      </c>
      <c r="B74" s="17"/>
      <c r="C74" s="25" t="s">
        <v>457</v>
      </c>
      <c r="D74" s="19"/>
      <c r="E74" s="20"/>
      <c r="F74" s="20"/>
      <c r="G74" s="20"/>
      <c r="H74" s="20" t="s">
        <v>153</v>
      </c>
      <c r="I74" s="20"/>
      <c r="J74" s="20"/>
      <c r="K74" s="20"/>
      <c r="L74" s="20"/>
      <c r="M74" s="21"/>
      <c r="N74" s="20"/>
      <c r="O74" s="20"/>
      <c r="P74" s="20"/>
      <c r="Q74" s="20"/>
      <c r="R74" s="20" t="str">
        <f ca="1">IFERROR(__xludf.DUMMYFUNCTION("GOOGLETRANSLATE(Q74)"),"#VALUE!")</f>
        <v>#VALUE!</v>
      </c>
      <c r="S74" s="20"/>
      <c r="T74" s="22"/>
      <c r="U74" s="20"/>
      <c r="V74" s="20"/>
      <c r="W74" s="20"/>
      <c r="X74" s="20"/>
      <c r="Y74" s="20"/>
      <c r="Z74" s="20"/>
      <c r="AA74" s="20"/>
      <c r="AB74" s="20"/>
      <c r="AC74" s="20"/>
      <c r="AD74" s="20"/>
      <c r="AE74" s="20"/>
      <c r="AF74" s="20"/>
      <c r="AG74" s="20"/>
      <c r="AH74" s="24"/>
      <c r="AI74" s="24"/>
    </row>
    <row r="75" spans="1:35" ht="84" x14ac:dyDescent="0.2">
      <c r="A75" s="16" t="str">
        <f t="shared" si="0"/>
        <v>00-74</v>
      </c>
      <c r="B75" s="17"/>
      <c r="C75" s="25" t="s">
        <v>458</v>
      </c>
      <c r="D75" s="19"/>
      <c r="E75" s="20"/>
      <c r="F75" s="20"/>
      <c r="G75" s="20"/>
      <c r="H75" s="20" t="s">
        <v>153</v>
      </c>
      <c r="I75" s="20"/>
      <c r="J75" s="20"/>
      <c r="K75" s="20"/>
      <c r="L75" s="20"/>
      <c r="M75" s="21"/>
      <c r="N75" s="20"/>
      <c r="O75" s="20"/>
      <c r="P75" s="20"/>
      <c r="Q75" s="20"/>
      <c r="R75" s="20" t="str">
        <f ca="1">IFERROR(__xludf.DUMMYFUNCTION("GOOGLETRANSLATE(Q75)"),"#VALUE!")</f>
        <v>#VALUE!</v>
      </c>
      <c r="S75" s="20"/>
      <c r="T75" s="22"/>
      <c r="U75" s="20"/>
      <c r="V75" s="20"/>
      <c r="W75" s="20"/>
      <c r="X75" s="20"/>
      <c r="Y75" s="20"/>
      <c r="Z75" s="20"/>
      <c r="AA75" s="20"/>
      <c r="AB75" s="20"/>
      <c r="AC75" s="20"/>
      <c r="AD75" s="20"/>
      <c r="AE75" s="20"/>
      <c r="AF75" s="20"/>
      <c r="AG75" s="20"/>
      <c r="AH75" s="24"/>
      <c r="AI75" s="24"/>
    </row>
    <row r="76" spans="1:35" ht="84" x14ac:dyDescent="0.2">
      <c r="A76" s="16" t="str">
        <f t="shared" si="0"/>
        <v>00-75</v>
      </c>
      <c r="B76" s="17"/>
      <c r="C76" s="25" t="s">
        <v>459</v>
      </c>
      <c r="D76" s="19"/>
      <c r="E76" s="20"/>
      <c r="F76" s="20"/>
      <c r="G76" s="20"/>
      <c r="H76" s="20" t="s">
        <v>153</v>
      </c>
      <c r="I76" s="20"/>
      <c r="J76" s="20"/>
      <c r="K76" s="20"/>
      <c r="L76" s="20"/>
      <c r="M76" s="21"/>
      <c r="N76" s="20"/>
      <c r="O76" s="20"/>
      <c r="P76" s="20"/>
      <c r="Q76" s="20"/>
      <c r="R76" s="20" t="str">
        <f ca="1">IFERROR(__xludf.DUMMYFUNCTION("GOOGLETRANSLATE(Q76)"),"#VALUE!")</f>
        <v>#VALUE!</v>
      </c>
      <c r="S76" s="20"/>
      <c r="T76" s="22"/>
      <c r="U76" s="20"/>
      <c r="V76" s="20"/>
      <c r="W76" s="20"/>
      <c r="X76" s="20"/>
      <c r="Y76" s="20"/>
      <c r="Z76" s="20"/>
      <c r="AA76" s="20"/>
      <c r="AB76" s="20"/>
      <c r="AC76" s="20"/>
      <c r="AD76" s="20"/>
      <c r="AE76" s="20"/>
      <c r="AF76" s="20"/>
      <c r="AG76" s="20"/>
      <c r="AH76" s="24"/>
      <c r="AI76" s="24"/>
    </row>
    <row r="77" spans="1:35" ht="84" x14ac:dyDescent="0.2">
      <c r="A77" s="16" t="str">
        <f t="shared" si="0"/>
        <v>00-76</v>
      </c>
      <c r="B77" s="17"/>
      <c r="C77" s="25" t="s">
        <v>460</v>
      </c>
      <c r="D77" s="19"/>
      <c r="E77" s="20"/>
      <c r="F77" s="20"/>
      <c r="G77" s="20"/>
      <c r="H77" s="20" t="s">
        <v>153</v>
      </c>
      <c r="I77" s="20"/>
      <c r="J77" s="20"/>
      <c r="K77" s="20"/>
      <c r="L77" s="20"/>
      <c r="M77" s="21"/>
      <c r="N77" s="20"/>
      <c r="O77" s="20"/>
      <c r="P77" s="20"/>
      <c r="Q77" s="20"/>
      <c r="R77" s="20" t="str">
        <f ca="1">IFERROR(__xludf.DUMMYFUNCTION("GOOGLETRANSLATE(Q77)"),"#VALUE!")</f>
        <v>#VALUE!</v>
      </c>
      <c r="S77" s="20"/>
      <c r="T77" s="22"/>
      <c r="U77" s="20"/>
      <c r="V77" s="20"/>
      <c r="W77" s="20"/>
      <c r="X77" s="20"/>
      <c r="Y77" s="20"/>
      <c r="Z77" s="20"/>
      <c r="AA77" s="20"/>
      <c r="AB77" s="20"/>
      <c r="AC77" s="20"/>
      <c r="AD77" s="20"/>
      <c r="AE77" s="20"/>
      <c r="AF77" s="20"/>
      <c r="AG77" s="20"/>
      <c r="AH77" s="24"/>
      <c r="AI77" s="24"/>
    </row>
    <row r="78" spans="1:35" ht="84" x14ac:dyDescent="0.2">
      <c r="A78" s="16" t="str">
        <f t="shared" si="0"/>
        <v>00-77</v>
      </c>
      <c r="B78" s="17"/>
      <c r="C78" s="25" t="s">
        <v>461</v>
      </c>
      <c r="D78" s="19"/>
      <c r="E78" s="20"/>
      <c r="F78" s="20"/>
      <c r="G78" s="20"/>
      <c r="H78" s="20" t="s">
        <v>153</v>
      </c>
      <c r="I78" s="20"/>
      <c r="J78" s="20"/>
      <c r="K78" s="20"/>
      <c r="L78" s="20"/>
      <c r="M78" s="21"/>
      <c r="N78" s="20"/>
      <c r="O78" s="20"/>
      <c r="P78" s="20"/>
      <c r="Q78" s="20"/>
      <c r="R78" s="20" t="str">
        <f ca="1">IFERROR(__xludf.DUMMYFUNCTION("GOOGLETRANSLATE(Q78)"),"#VALUE!")</f>
        <v>#VALUE!</v>
      </c>
      <c r="S78" s="20"/>
      <c r="T78" s="22"/>
      <c r="U78" s="20"/>
      <c r="V78" s="20"/>
      <c r="W78" s="20"/>
      <c r="X78" s="20"/>
      <c r="Y78" s="20"/>
      <c r="Z78" s="20"/>
      <c r="AA78" s="20"/>
      <c r="AB78" s="20"/>
      <c r="AC78" s="20"/>
      <c r="AD78" s="20"/>
      <c r="AE78" s="20"/>
      <c r="AF78" s="20"/>
      <c r="AG78" s="20"/>
      <c r="AH78" s="24"/>
      <c r="AI78" s="24"/>
    </row>
    <row r="79" spans="1:35" ht="84" x14ac:dyDescent="0.2">
      <c r="A79" s="16" t="str">
        <f t="shared" si="0"/>
        <v>00-78</v>
      </c>
      <c r="B79" s="17"/>
      <c r="C79" s="25" t="s">
        <v>462</v>
      </c>
      <c r="D79" s="19"/>
      <c r="E79" s="20"/>
      <c r="F79" s="20"/>
      <c r="G79" s="20"/>
      <c r="H79" s="20" t="s">
        <v>153</v>
      </c>
      <c r="I79" s="20"/>
      <c r="J79" s="20"/>
      <c r="K79" s="20"/>
      <c r="L79" s="20"/>
      <c r="M79" s="21"/>
      <c r="N79" s="20"/>
      <c r="O79" s="20"/>
      <c r="P79" s="20"/>
      <c r="Q79" s="20"/>
      <c r="R79" s="20" t="str">
        <f ca="1">IFERROR(__xludf.DUMMYFUNCTION("GOOGLETRANSLATE(Q79)"),"#VALUE!")</f>
        <v>#VALUE!</v>
      </c>
      <c r="S79" s="20"/>
      <c r="T79" s="22"/>
      <c r="U79" s="20"/>
      <c r="V79" s="20"/>
      <c r="W79" s="20"/>
      <c r="X79" s="20"/>
      <c r="Y79" s="20"/>
      <c r="Z79" s="20"/>
      <c r="AA79" s="20"/>
      <c r="AB79" s="20"/>
      <c r="AC79" s="20"/>
      <c r="AD79" s="20"/>
      <c r="AE79" s="20"/>
      <c r="AF79" s="20"/>
      <c r="AG79" s="20"/>
      <c r="AH79" s="24"/>
      <c r="AI79" s="24"/>
    </row>
    <row r="80" spans="1:35" ht="84" x14ac:dyDescent="0.2">
      <c r="A80" s="16" t="str">
        <f t="shared" si="0"/>
        <v>00-79</v>
      </c>
      <c r="B80" s="17"/>
      <c r="C80" s="25" t="s">
        <v>463</v>
      </c>
      <c r="D80" s="19"/>
      <c r="E80" s="20"/>
      <c r="F80" s="20"/>
      <c r="G80" s="20"/>
      <c r="H80" s="20" t="s">
        <v>153</v>
      </c>
      <c r="I80" s="20"/>
      <c r="J80" s="20"/>
      <c r="K80" s="20"/>
      <c r="L80" s="20"/>
      <c r="M80" s="21"/>
      <c r="N80" s="20"/>
      <c r="O80" s="20"/>
      <c r="P80" s="20"/>
      <c r="Q80" s="20"/>
      <c r="R80" s="20" t="str">
        <f ca="1">IFERROR(__xludf.DUMMYFUNCTION("GOOGLETRANSLATE(Q80)"),"#VALUE!")</f>
        <v>#VALUE!</v>
      </c>
      <c r="S80" s="20"/>
      <c r="T80" s="22"/>
      <c r="U80" s="20"/>
      <c r="V80" s="20"/>
      <c r="W80" s="20"/>
      <c r="X80" s="20"/>
      <c r="Y80" s="20"/>
      <c r="Z80" s="20"/>
      <c r="AA80" s="20"/>
      <c r="AB80" s="20"/>
      <c r="AC80" s="20"/>
      <c r="AD80" s="20"/>
      <c r="AE80" s="20"/>
      <c r="AF80" s="20"/>
      <c r="AG80" s="20"/>
      <c r="AH80" s="24"/>
      <c r="AI80" s="24"/>
    </row>
    <row r="81" spans="1:35" ht="84" x14ac:dyDescent="0.2">
      <c r="A81" s="16" t="str">
        <f t="shared" si="0"/>
        <v>00-80</v>
      </c>
      <c r="B81" s="17"/>
      <c r="C81" s="25" t="s">
        <v>464</v>
      </c>
      <c r="D81" s="19"/>
      <c r="E81" s="20"/>
      <c r="F81" s="20"/>
      <c r="G81" s="20"/>
      <c r="H81" s="20" t="s">
        <v>153</v>
      </c>
      <c r="I81" s="20"/>
      <c r="J81" s="20"/>
      <c r="K81" s="20"/>
      <c r="L81" s="20"/>
      <c r="M81" s="21"/>
      <c r="N81" s="20"/>
      <c r="O81" s="20"/>
      <c r="P81" s="20"/>
      <c r="Q81" s="20"/>
      <c r="R81" s="20" t="str">
        <f ca="1">IFERROR(__xludf.DUMMYFUNCTION("GOOGLETRANSLATE(Q81)"),"#VALUE!")</f>
        <v>#VALUE!</v>
      </c>
      <c r="S81" s="20"/>
      <c r="T81" s="22"/>
      <c r="U81" s="20"/>
      <c r="V81" s="20"/>
      <c r="W81" s="20"/>
      <c r="X81" s="20"/>
      <c r="Y81" s="20"/>
      <c r="Z81" s="20"/>
      <c r="AA81" s="20"/>
      <c r="AB81" s="20"/>
      <c r="AC81" s="20"/>
      <c r="AD81" s="20"/>
      <c r="AE81" s="20"/>
      <c r="AF81" s="20"/>
      <c r="AG81" s="20"/>
      <c r="AH81" s="24"/>
      <c r="AI81" s="24"/>
    </row>
    <row r="82" spans="1:35" ht="84" x14ac:dyDescent="0.2">
      <c r="A82" s="16" t="str">
        <f t="shared" si="0"/>
        <v>00-81</v>
      </c>
      <c r="B82" s="17"/>
      <c r="C82" s="25" t="s">
        <v>465</v>
      </c>
      <c r="D82" s="19"/>
      <c r="E82" s="20"/>
      <c r="F82" s="20"/>
      <c r="G82" s="20"/>
      <c r="H82" s="20" t="s">
        <v>153</v>
      </c>
      <c r="I82" s="20"/>
      <c r="J82" s="20"/>
      <c r="K82" s="20"/>
      <c r="L82" s="20"/>
      <c r="M82" s="21"/>
      <c r="N82" s="20"/>
      <c r="O82" s="20"/>
      <c r="P82" s="20"/>
      <c r="Q82" s="20"/>
      <c r="R82" s="20" t="str">
        <f ca="1">IFERROR(__xludf.DUMMYFUNCTION("GOOGLETRANSLATE(Q82)"),"#VALUE!")</f>
        <v>#VALUE!</v>
      </c>
      <c r="S82" s="20"/>
      <c r="T82" s="22"/>
      <c r="U82" s="20"/>
      <c r="V82" s="20"/>
      <c r="W82" s="20"/>
      <c r="X82" s="20"/>
      <c r="Y82" s="20"/>
      <c r="Z82" s="20"/>
      <c r="AA82" s="20"/>
      <c r="AB82" s="20"/>
      <c r="AC82" s="20"/>
      <c r="AD82" s="20"/>
      <c r="AE82" s="20"/>
      <c r="AF82" s="20"/>
      <c r="AG82" s="20"/>
      <c r="AH82" s="24"/>
      <c r="AI82" s="24"/>
    </row>
    <row r="83" spans="1:35" ht="84" x14ac:dyDescent="0.2">
      <c r="A83" s="16" t="str">
        <f t="shared" si="0"/>
        <v>00-82</v>
      </c>
      <c r="B83" s="17"/>
      <c r="C83" s="25" t="s">
        <v>466</v>
      </c>
      <c r="D83" s="19"/>
      <c r="E83" s="20"/>
      <c r="F83" s="20"/>
      <c r="G83" s="20"/>
      <c r="H83" s="20" t="s">
        <v>153</v>
      </c>
      <c r="I83" s="20"/>
      <c r="J83" s="20"/>
      <c r="K83" s="20"/>
      <c r="L83" s="20"/>
      <c r="M83" s="21"/>
      <c r="N83" s="20"/>
      <c r="O83" s="20"/>
      <c r="P83" s="20"/>
      <c r="Q83" s="20"/>
      <c r="R83" s="20" t="str">
        <f ca="1">IFERROR(__xludf.DUMMYFUNCTION("GOOGLETRANSLATE(Q83)"),"#VALUE!")</f>
        <v>#VALUE!</v>
      </c>
      <c r="S83" s="20"/>
      <c r="T83" s="22"/>
      <c r="U83" s="20"/>
      <c r="V83" s="20"/>
      <c r="W83" s="20"/>
      <c r="X83" s="20"/>
      <c r="Y83" s="20"/>
      <c r="Z83" s="20"/>
      <c r="AA83" s="20"/>
      <c r="AB83" s="20"/>
      <c r="AC83" s="20"/>
      <c r="AD83" s="20"/>
      <c r="AE83" s="20"/>
      <c r="AF83" s="20"/>
      <c r="AG83" s="20"/>
      <c r="AH83" s="24"/>
      <c r="AI83" s="24"/>
    </row>
    <row r="84" spans="1:35" ht="84" x14ac:dyDescent="0.2">
      <c r="A84" s="16" t="str">
        <f t="shared" si="0"/>
        <v>00-83</v>
      </c>
      <c r="B84" s="17"/>
      <c r="C84" s="25" t="s">
        <v>467</v>
      </c>
      <c r="D84" s="19"/>
      <c r="E84" s="20"/>
      <c r="F84" s="20"/>
      <c r="G84" s="20"/>
      <c r="H84" s="20" t="s">
        <v>153</v>
      </c>
      <c r="I84" s="20"/>
      <c r="J84" s="20"/>
      <c r="K84" s="20"/>
      <c r="L84" s="20"/>
      <c r="M84" s="21"/>
      <c r="N84" s="20"/>
      <c r="O84" s="20"/>
      <c r="P84" s="20"/>
      <c r="Q84" s="20"/>
      <c r="R84" s="20" t="str">
        <f ca="1">IFERROR(__xludf.DUMMYFUNCTION("GOOGLETRANSLATE(Q84)"),"#VALUE!")</f>
        <v>#VALUE!</v>
      </c>
      <c r="S84" s="20"/>
      <c r="T84" s="22"/>
      <c r="U84" s="20"/>
      <c r="V84" s="20"/>
      <c r="W84" s="20"/>
      <c r="X84" s="20"/>
      <c r="Y84" s="20"/>
      <c r="Z84" s="20"/>
      <c r="AA84" s="20"/>
      <c r="AB84" s="20"/>
      <c r="AC84" s="20"/>
      <c r="AD84" s="20"/>
      <c r="AE84" s="20"/>
      <c r="AF84" s="20"/>
      <c r="AG84" s="20"/>
      <c r="AH84" s="24"/>
      <c r="AI84" s="24"/>
    </row>
    <row r="85" spans="1:35" ht="84" x14ac:dyDescent="0.2">
      <c r="A85" s="16" t="str">
        <f t="shared" si="0"/>
        <v>00-84</v>
      </c>
      <c r="B85" s="17"/>
      <c r="C85" s="25" t="s">
        <v>468</v>
      </c>
      <c r="D85" s="19"/>
      <c r="E85" s="20"/>
      <c r="F85" s="20"/>
      <c r="G85" s="20"/>
      <c r="H85" s="20" t="s">
        <v>153</v>
      </c>
      <c r="I85" s="20"/>
      <c r="J85" s="20"/>
      <c r="K85" s="20"/>
      <c r="L85" s="20"/>
      <c r="M85" s="21"/>
      <c r="N85" s="20"/>
      <c r="O85" s="20"/>
      <c r="P85" s="20"/>
      <c r="Q85" s="20"/>
      <c r="R85" s="20" t="str">
        <f ca="1">IFERROR(__xludf.DUMMYFUNCTION("GOOGLETRANSLATE(Q85)"),"#VALUE!")</f>
        <v>#VALUE!</v>
      </c>
      <c r="S85" s="20"/>
      <c r="T85" s="22"/>
      <c r="U85" s="20"/>
      <c r="V85" s="20"/>
      <c r="W85" s="20"/>
      <c r="X85" s="20"/>
      <c r="Y85" s="20"/>
      <c r="Z85" s="20"/>
      <c r="AA85" s="20"/>
      <c r="AB85" s="20"/>
      <c r="AC85" s="20"/>
      <c r="AD85" s="20"/>
      <c r="AE85" s="20"/>
      <c r="AF85" s="20"/>
      <c r="AG85" s="20"/>
      <c r="AH85" s="24"/>
      <c r="AI85" s="24"/>
    </row>
    <row r="86" spans="1:35" ht="84" x14ac:dyDescent="0.2">
      <c r="A86" s="16" t="str">
        <f t="shared" si="0"/>
        <v>00-85</v>
      </c>
      <c r="B86" s="17"/>
      <c r="C86" s="25" t="s">
        <v>469</v>
      </c>
      <c r="D86" s="19"/>
      <c r="E86" s="20"/>
      <c r="F86" s="20"/>
      <c r="G86" s="20"/>
      <c r="H86" s="20" t="s">
        <v>153</v>
      </c>
      <c r="I86" s="20"/>
      <c r="J86" s="20"/>
      <c r="K86" s="20"/>
      <c r="L86" s="20"/>
      <c r="M86" s="21"/>
      <c r="N86" s="20"/>
      <c r="O86" s="20"/>
      <c r="P86" s="20"/>
      <c r="Q86" s="20"/>
      <c r="R86" s="20" t="str">
        <f ca="1">IFERROR(__xludf.DUMMYFUNCTION("GOOGLETRANSLATE(Q86)"),"#VALUE!")</f>
        <v>#VALUE!</v>
      </c>
      <c r="S86" s="20"/>
      <c r="T86" s="22"/>
      <c r="U86" s="20"/>
      <c r="V86" s="20"/>
      <c r="W86" s="20"/>
      <c r="X86" s="20"/>
      <c r="Y86" s="20"/>
      <c r="Z86" s="20"/>
      <c r="AA86" s="20"/>
      <c r="AB86" s="20"/>
      <c r="AC86" s="20"/>
      <c r="AD86" s="20"/>
      <c r="AE86" s="20"/>
      <c r="AF86" s="20"/>
      <c r="AG86" s="20"/>
      <c r="AH86" s="24"/>
      <c r="AI86" s="24"/>
    </row>
    <row r="87" spans="1:35" ht="84" x14ac:dyDescent="0.2">
      <c r="A87" s="16" t="str">
        <f t="shared" si="0"/>
        <v>00-86</v>
      </c>
      <c r="B87" s="17"/>
      <c r="C87" s="25" t="s">
        <v>376</v>
      </c>
      <c r="D87" s="19"/>
      <c r="E87" s="20"/>
      <c r="F87" s="20"/>
      <c r="G87" s="20"/>
      <c r="H87" s="20" t="s">
        <v>153</v>
      </c>
      <c r="I87" s="20"/>
      <c r="J87" s="20"/>
      <c r="K87" s="20"/>
      <c r="L87" s="20"/>
      <c r="M87" s="21"/>
      <c r="N87" s="20"/>
      <c r="O87" s="20"/>
      <c r="P87" s="20"/>
      <c r="Q87" s="20"/>
      <c r="R87" s="20" t="str">
        <f ca="1">IFERROR(__xludf.DUMMYFUNCTION("GOOGLETRANSLATE(Q87)"),"#VALUE!")</f>
        <v>#VALUE!</v>
      </c>
      <c r="S87" s="20"/>
      <c r="T87" s="22"/>
      <c r="U87" s="20"/>
      <c r="V87" s="20"/>
      <c r="W87" s="20"/>
      <c r="X87" s="20"/>
      <c r="Y87" s="20"/>
      <c r="Z87" s="20"/>
      <c r="AA87" s="20"/>
      <c r="AB87" s="20"/>
      <c r="AC87" s="20"/>
      <c r="AD87" s="20"/>
      <c r="AE87" s="20"/>
      <c r="AF87" s="20"/>
      <c r="AG87" s="20"/>
      <c r="AH87" s="24"/>
      <c r="AI87" s="24"/>
    </row>
    <row r="88" spans="1:35" ht="84" x14ac:dyDescent="0.2">
      <c r="A88" s="16" t="str">
        <f t="shared" si="0"/>
        <v>00-87</v>
      </c>
      <c r="B88" s="17"/>
      <c r="C88" s="25" t="s">
        <v>470</v>
      </c>
      <c r="D88" s="19"/>
      <c r="E88" s="20"/>
      <c r="F88" s="20"/>
      <c r="G88" s="20"/>
      <c r="H88" s="20" t="s">
        <v>153</v>
      </c>
      <c r="I88" s="20"/>
      <c r="J88" s="20"/>
      <c r="K88" s="20"/>
      <c r="L88" s="20"/>
      <c r="M88" s="21"/>
      <c r="N88" s="20"/>
      <c r="O88" s="20"/>
      <c r="P88" s="20"/>
      <c r="Q88" s="20"/>
      <c r="R88" s="20" t="str">
        <f ca="1">IFERROR(__xludf.DUMMYFUNCTION("GOOGLETRANSLATE(Q88)"),"#VALUE!")</f>
        <v>#VALUE!</v>
      </c>
      <c r="S88" s="20"/>
      <c r="T88" s="22"/>
      <c r="U88" s="20"/>
      <c r="V88" s="20"/>
      <c r="W88" s="20"/>
      <c r="X88" s="20"/>
      <c r="Y88" s="20"/>
      <c r="Z88" s="20"/>
      <c r="AA88" s="20"/>
      <c r="AB88" s="20"/>
      <c r="AC88" s="20"/>
      <c r="AD88" s="20"/>
      <c r="AE88" s="20"/>
      <c r="AF88" s="20"/>
      <c r="AG88" s="20"/>
      <c r="AH88" s="24"/>
      <c r="AI88" s="24"/>
    </row>
    <row r="89" spans="1:35" ht="84" x14ac:dyDescent="0.2">
      <c r="A89" s="16" t="str">
        <f t="shared" si="0"/>
        <v>00-88</v>
      </c>
      <c r="B89" s="17"/>
      <c r="C89" s="25" t="s">
        <v>471</v>
      </c>
      <c r="D89" s="19"/>
      <c r="E89" s="20"/>
      <c r="F89" s="20"/>
      <c r="G89" s="20"/>
      <c r="H89" s="20" t="s">
        <v>153</v>
      </c>
      <c r="I89" s="20"/>
      <c r="J89" s="20"/>
      <c r="K89" s="20"/>
      <c r="L89" s="20"/>
      <c r="M89" s="21"/>
      <c r="N89" s="20"/>
      <c r="O89" s="20"/>
      <c r="P89" s="20"/>
      <c r="Q89" s="20"/>
      <c r="R89" s="20" t="str">
        <f ca="1">IFERROR(__xludf.DUMMYFUNCTION("GOOGLETRANSLATE(Q89)"),"#VALUE!")</f>
        <v>#VALUE!</v>
      </c>
      <c r="S89" s="20"/>
      <c r="T89" s="22"/>
      <c r="U89" s="20"/>
      <c r="V89" s="20"/>
      <c r="W89" s="20"/>
      <c r="X89" s="20"/>
      <c r="Y89" s="20"/>
      <c r="Z89" s="20"/>
      <c r="AA89" s="20"/>
      <c r="AB89" s="20"/>
      <c r="AC89" s="20"/>
      <c r="AD89" s="20"/>
      <c r="AE89" s="20"/>
      <c r="AF89" s="20"/>
      <c r="AG89" s="20"/>
      <c r="AH89" s="24"/>
      <c r="AI89" s="24"/>
    </row>
    <row r="90" spans="1:35" ht="84" x14ac:dyDescent="0.2">
      <c r="A90" s="16" t="str">
        <f t="shared" si="0"/>
        <v>00-89</v>
      </c>
      <c r="B90" s="17"/>
      <c r="C90" s="25" t="s">
        <v>472</v>
      </c>
      <c r="D90" s="19"/>
      <c r="E90" s="20"/>
      <c r="F90" s="20"/>
      <c r="G90" s="20"/>
      <c r="H90" s="20" t="s">
        <v>153</v>
      </c>
      <c r="I90" s="20"/>
      <c r="J90" s="20"/>
      <c r="K90" s="20"/>
      <c r="L90" s="20"/>
      <c r="M90" s="21"/>
      <c r="N90" s="20"/>
      <c r="O90" s="20"/>
      <c r="P90" s="20"/>
      <c r="Q90" s="20"/>
      <c r="R90" s="20" t="str">
        <f ca="1">IFERROR(__xludf.DUMMYFUNCTION("GOOGLETRANSLATE(Q90)"),"#VALUE!")</f>
        <v>#VALUE!</v>
      </c>
      <c r="S90" s="20"/>
      <c r="T90" s="22"/>
      <c r="U90" s="20"/>
      <c r="V90" s="20"/>
      <c r="W90" s="20"/>
      <c r="X90" s="20"/>
      <c r="Y90" s="20"/>
      <c r="Z90" s="20"/>
      <c r="AA90" s="20"/>
      <c r="AB90" s="20"/>
      <c r="AC90" s="20"/>
      <c r="AD90" s="20"/>
      <c r="AE90" s="20"/>
      <c r="AF90" s="20"/>
      <c r="AG90" s="20"/>
      <c r="AH90" s="24"/>
      <c r="AI90" s="24"/>
    </row>
    <row r="91" spans="1:35" ht="84" x14ac:dyDescent="0.2">
      <c r="A91" s="16" t="str">
        <f t="shared" si="0"/>
        <v>00-90</v>
      </c>
      <c r="B91" s="17"/>
      <c r="C91" s="25" t="s">
        <v>473</v>
      </c>
      <c r="D91" s="19"/>
      <c r="E91" s="20"/>
      <c r="F91" s="20"/>
      <c r="G91" s="20"/>
      <c r="H91" s="20" t="s">
        <v>153</v>
      </c>
      <c r="I91" s="20"/>
      <c r="J91" s="20"/>
      <c r="K91" s="20"/>
      <c r="L91" s="20"/>
      <c r="M91" s="21"/>
      <c r="N91" s="20"/>
      <c r="O91" s="20"/>
      <c r="P91" s="20"/>
      <c r="Q91" s="20"/>
      <c r="R91" s="20" t="str">
        <f ca="1">IFERROR(__xludf.DUMMYFUNCTION("GOOGLETRANSLATE(Q91)"),"#VALUE!")</f>
        <v>#VALUE!</v>
      </c>
      <c r="S91" s="20"/>
      <c r="T91" s="22"/>
      <c r="U91" s="20"/>
      <c r="V91" s="20"/>
      <c r="W91" s="20"/>
      <c r="X91" s="20"/>
      <c r="Y91" s="20"/>
      <c r="Z91" s="20"/>
      <c r="AA91" s="20"/>
      <c r="AB91" s="20"/>
      <c r="AC91" s="20"/>
      <c r="AD91" s="20"/>
      <c r="AE91" s="20"/>
      <c r="AF91" s="20"/>
      <c r="AG91" s="20"/>
      <c r="AH91" s="24"/>
      <c r="AI91" s="24"/>
    </row>
    <row r="92" spans="1:35" ht="84" x14ac:dyDescent="0.2">
      <c r="A92" s="16" t="str">
        <f t="shared" si="0"/>
        <v>00-91</v>
      </c>
      <c r="B92" s="17"/>
      <c r="C92" s="25" t="s">
        <v>474</v>
      </c>
      <c r="D92" s="19"/>
      <c r="E92" s="20"/>
      <c r="F92" s="20"/>
      <c r="G92" s="20"/>
      <c r="H92" s="20" t="s">
        <v>153</v>
      </c>
      <c r="I92" s="20"/>
      <c r="J92" s="20"/>
      <c r="K92" s="20"/>
      <c r="L92" s="20"/>
      <c r="M92" s="21"/>
      <c r="N92" s="20"/>
      <c r="O92" s="20"/>
      <c r="P92" s="20"/>
      <c r="Q92" s="20"/>
      <c r="R92" s="20" t="str">
        <f ca="1">IFERROR(__xludf.DUMMYFUNCTION("GOOGLETRANSLATE(Q92)"),"#VALUE!")</f>
        <v>#VALUE!</v>
      </c>
      <c r="S92" s="20"/>
      <c r="T92" s="22"/>
      <c r="U92" s="20"/>
      <c r="V92" s="20"/>
      <c r="W92" s="20"/>
      <c r="X92" s="20"/>
      <c r="Y92" s="20"/>
      <c r="Z92" s="20"/>
      <c r="AA92" s="20"/>
      <c r="AB92" s="20"/>
      <c r="AC92" s="20"/>
      <c r="AD92" s="20"/>
      <c r="AE92" s="20"/>
      <c r="AF92" s="20"/>
      <c r="AG92" s="20"/>
      <c r="AH92" s="24"/>
      <c r="AI92" s="24"/>
    </row>
    <row r="93" spans="1:35" ht="84" x14ac:dyDescent="0.2">
      <c r="A93" s="16" t="str">
        <f t="shared" si="0"/>
        <v>00-92</v>
      </c>
      <c r="B93" s="17"/>
      <c r="C93" s="25" t="s">
        <v>475</v>
      </c>
      <c r="D93" s="19"/>
      <c r="E93" s="20"/>
      <c r="F93" s="20"/>
      <c r="G93" s="20"/>
      <c r="H93" s="20" t="s">
        <v>153</v>
      </c>
      <c r="I93" s="20"/>
      <c r="J93" s="20"/>
      <c r="K93" s="20"/>
      <c r="L93" s="20"/>
      <c r="M93" s="21"/>
      <c r="N93" s="20"/>
      <c r="O93" s="20"/>
      <c r="P93" s="20"/>
      <c r="Q93" s="20"/>
      <c r="R93" s="20" t="str">
        <f ca="1">IFERROR(__xludf.DUMMYFUNCTION("GOOGLETRANSLATE(Q93)"),"#VALUE!")</f>
        <v>#VALUE!</v>
      </c>
      <c r="S93" s="20"/>
      <c r="T93" s="22"/>
      <c r="U93" s="20"/>
      <c r="V93" s="20"/>
      <c r="W93" s="20"/>
      <c r="X93" s="20"/>
      <c r="Y93" s="20"/>
      <c r="Z93" s="20"/>
      <c r="AA93" s="20"/>
      <c r="AB93" s="20"/>
      <c r="AC93" s="20"/>
      <c r="AD93" s="20"/>
      <c r="AE93" s="20"/>
      <c r="AF93" s="20"/>
      <c r="AG93" s="20"/>
      <c r="AH93" s="24"/>
      <c r="AI93" s="24"/>
    </row>
    <row r="94" spans="1:35" ht="84" x14ac:dyDescent="0.2">
      <c r="A94" s="16" t="str">
        <f t="shared" si="0"/>
        <v>00-93</v>
      </c>
      <c r="B94" s="17"/>
      <c r="C94" s="25" t="s">
        <v>476</v>
      </c>
      <c r="D94" s="19"/>
      <c r="E94" s="20"/>
      <c r="F94" s="20"/>
      <c r="G94" s="20"/>
      <c r="H94" s="20" t="s">
        <v>153</v>
      </c>
      <c r="I94" s="20"/>
      <c r="J94" s="20"/>
      <c r="K94" s="20"/>
      <c r="L94" s="20"/>
      <c r="M94" s="21"/>
      <c r="N94" s="20"/>
      <c r="O94" s="20"/>
      <c r="P94" s="20"/>
      <c r="Q94" s="20"/>
      <c r="R94" s="20" t="str">
        <f ca="1">IFERROR(__xludf.DUMMYFUNCTION("GOOGLETRANSLATE(Q94)"),"#VALUE!")</f>
        <v>#VALUE!</v>
      </c>
      <c r="S94" s="20"/>
      <c r="T94" s="22"/>
      <c r="U94" s="20"/>
      <c r="V94" s="20"/>
      <c r="W94" s="20"/>
      <c r="X94" s="20"/>
      <c r="Y94" s="20"/>
      <c r="Z94" s="20"/>
      <c r="AA94" s="20"/>
      <c r="AB94" s="20"/>
      <c r="AC94" s="20"/>
      <c r="AD94" s="20"/>
      <c r="AE94" s="20"/>
      <c r="AF94" s="20"/>
      <c r="AG94" s="20"/>
      <c r="AH94" s="24"/>
      <c r="AI94" s="24"/>
    </row>
    <row r="95" spans="1:35" ht="84" x14ac:dyDescent="0.2">
      <c r="A95" s="16" t="str">
        <f t="shared" si="0"/>
        <v>00-94</v>
      </c>
      <c r="B95" s="17"/>
      <c r="C95" s="25" t="s">
        <v>477</v>
      </c>
      <c r="D95" s="19"/>
      <c r="E95" s="20"/>
      <c r="F95" s="20"/>
      <c r="G95" s="20"/>
      <c r="H95" s="20" t="s">
        <v>153</v>
      </c>
      <c r="I95" s="20"/>
      <c r="J95" s="20"/>
      <c r="K95" s="20"/>
      <c r="L95" s="20"/>
      <c r="M95" s="21"/>
      <c r="N95" s="20"/>
      <c r="O95" s="20"/>
      <c r="P95" s="20"/>
      <c r="Q95" s="20"/>
      <c r="R95" s="20" t="str">
        <f ca="1">IFERROR(__xludf.DUMMYFUNCTION("GOOGLETRANSLATE(Q95)"),"#VALUE!")</f>
        <v>#VALUE!</v>
      </c>
      <c r="S95" s="20"/>
      <c r="T95" s="22"/>
      <c r="U95" s="20"/>
      <c r="V95" s="20"/>
      <c r="W95" s="20"/>
      <c r="X95" s="20"/>
      <c r="Y95" s="20"/>
      <c r="Z95" s="20"/>
      <c r="AA95" s="20"/>
      <c r="AB95" s="20"/>
      <c r="AC95" s="20"/>
      <c r="AD95" s="20"/>
      <c r="AE95" s="20"/>
      <c r="AF95" s="20"/>
      <c r="AG95" s="20"/>
      <c r="AH95" s="24"/>
      <c r="AI95" s="24"/>
    </row>
    <row r="96" spans="1:35" ht="84" x14ac:dyDescent="0.2">
      <c r="A96" s="16" t="str">
        <f t="shared" si="0"/>
        <v>00-95</v>
      </c>
      <c r="B96" s="17"/>
      <c r="C96" s="25" t="s">
        <v>478</v>
      </c>
      <c r="D96" s="19"/>
      <c r="E96" s="20"/>
      <c r="F96" s="20"/>
      <c r="G96" s="20"/>
      <c r="H96" s="20" t="s">
        <v>153</v>
      </c>
      <c r="I96" s="20"/>
      <c r="J96" s="20"/>
      <c r="K96" s="20"/>
      <c r="L96" s="20"/>
      <c r="M96" s="21"/>
      <c r="N96" s="20"/>
      <c r="O96" s="20"/>
      <c r="P96" s="20"/>
      <c r="Q96" s="20"/>
      <c r="R96" s="20" t="str">
        <f ca="1">IFERROR(__xludf.DUMMYFUNCTION("GOOGLETRANSLATE(Q96)"),"#VALUE!")</f>
        <v>#VALUE!</v>
      </c>
      <c r="S96" s="20"/>
      <c r="T96" s="22"/>
      <c r="U96" s="20"/>
      <c r="V96" s="20"/>
      <c r="W96" s="20"/>
      <c r="X96" s="20"/>
      <c r="Y96" s="20"/>
      <c r="Z96" s="20"/>
      <c r="AA96" s="20"/>
      <c r="AB96" s="20"/>
      <c r="AC96" s="20"/>
      <c r="AD96" s="20"/>
      <c r="AE96" s="20"/>
      <c r="AF96" s="20"/>
      <c r="AG96" s="20"/>
      <c r="AH96" s="24"/>
      <c r="AI96" s="24"/>
    </row>
    <row r="97" spans="1:35" ht="84" x14ac:dyDescent="0.2">
      <c r="A97" s="16" t="str">
        <f t="shared" si="0"/>
        <v>00-96</v>
      </c>
      <c r="B97" s="17"/>
      <c r="C97" s="25" t="s">
        <v>479</v>
      </c>
      <c r="D97" s="19"/>
      <c r="E97" s="20"/>
      <c r="F97" s="20"/>
      <c r="G97" s="20"/>
      <c r="H97" s="20" t="s">
        <v>153</v>
      </c>
      <c r="I97" s="20"/>
      <c r="J97" s="20"/>
      <c r="K97" s="20"/>
      <c r="L97" s="20"/>
      <c r="M97" s="21"/>
      <c r="N97" s="20"/>
      <c r="O97" s="20"/>
      <c r="P97" s="20"/>
      <c r="Q97" s="20"/>
      <c r="R97" s="20" t="str">
        <f ca="1">IFERROR(__xludf.DUMMYFUNCTION("GOOGLETRANSLATE(Q97)"),"#VALUE!")</f>
        <v>#VALUE!</v>
      </c>
      <c r="S97" s="20"/>
      <c r="T97" s="22"/>
      <c r="U97" s="20"/>
      <c r="V97" s="20"/>
      <c r="W97" s="20"/>
      <c r="X97" s="20"/>
      <c r="Y97" s="20"/>
      <c r="Z97" s="20"/>
      <c r="AA97" s="20"/>
      <c r="AB97" s="20"/>
      <c r="AC97" s="20"/>
      <c r="AD97" s="20"/>
      <c r="AE97" s="20"/>
      <c r="AF97" s="20"/>
      <c r="AG97" s="20"/>
      <c r="AH97" s="24"/>
      <c r="AI97" s="24"/>
    </row>
    <row r="98" spans="1:35" ht="84" x14ac:dyDescent="0.2">
      <c r="A98" s="16" t="str">
        <f t="shared" si="0"/>
        <v>00-97</v>
      </c>
      <c r="B98" s="17"/>
      <c r="C98" s="25" t="s">
        <v>480</v>
      </c>
      <c r="D98" s="19"/>
      <c r="E98" s="20"/>
      <c r="F98" s="20"/>
      <c r="G98" s="20"/>
      <c r="H98" s="20" t="s">
        <v>153</v>
      </c>
      <c r="I98" s="20"/>
      <c r="J98" s="20"/>
      <c r="K98" s="20"/>
      <c r="L98" s="20"/>
      <c r="M98" s="21"/>
      <c r="N98" s="20"/>
      <c r="O98" s="20"/>
      <c r="P98" s="20"/>
      <c r="Q98" s="20"/>
      <c r="R98" s="20" t="str">
        <f ca="1">IFERROR(__xludf.DUMMYFUNCTION("GOOGLETRANSLATE(Q98)"),"#VALUE!")</f>
        <v>#VALUE!</v>
      </c>
      <c r="S98" s="20"/>
      <c r="T98" s="22"/>
      <c r="U98" s="20"/>
      <c r="V98" s="20"/>
      <c r="W98" s="20"/>
      <c r="X98" s="20"/>
      <c r="Y98" s="20"/>
      <c r="Z98" s="20"/>
      <c r="AA98" s="20"/>
      <c r="AB98" s="20"/>
      <c r="AC98" s="20"/>
      <c r="AD98" s="20"/>
      <c r="AE98" s="20"/>
      <c r="AF98" s="20"/>
      <c r="AG98" s="20"/>
      <c r="AH98" s="24"/>
      <c r="AI98" s="24"/>
    </row>
    <row r="99" spans="1:35" ht="84" x14ac:dyDescent="0.2">
      <c r="A99" s="16" t="str">
        <f t="shared" si="0"/>
        <v>00-98</v>
      </c>
      <c r="B99" s="17"/>
      <c r="C99" s="25" t="s">
        <v>481</v>
      </c>
      <c r="D99" s="19"/>
      <c r="E99" s="20"/>
      <c r="F99" s="20"/>
      <c r="G99" s="20"/>
      <c r="H99" s="20" t="s">
        <v>153</v>
      </c>
      <c r="I99" s="20"/>
      <c r="J99" s="20"/>
      <c r="K99" s="20"/>
      <c r="L99" s="20"/>
      <c r="M99" s="21"/>
      <c r="N99" s="20"/>
      <c r="O99" s="20"/>
      <c r="P99" s="20"/>
      <c r="Q99" s="20"/>
      <c r="R99" s="20" t="str">
        <f ca="1">IFERROR(__xludf.DUMMYFUNCTION("GOOGLETRANSLATE(Q99)"),"#VALUE!")</f>
        <v>#VALUE!</v>
      </c>
      <c r="S99" s="20"/>
      <c r="T99" s="22"/>
      <c r="U99" s="20"/>
      <c r="V99" s="20"/>
      <c r="W99" s="20"/>
      <c r="X99" s="20"/>
      <c r="Y99" s="20"/>
      <c r="Z99" s="20"/>
      <c r="AA99" s="20"/>
      <c r="AB99" s="20"/>
      <c r="AC99" s="20"/>
      <c r="AD99" s="20"/>
      <c r="AE99" s="20"/>
      <c r="AF99" s="20"/>
      <c r="AG99" s="20"/>
      <c r="AH99" s="24"/>
      <c r="AI99" s="24"/>
    </row>
    <row r="100" spans="1:35" ht="84" x14ac:dyDescent="0.2">
      <c r="A100" s="16" t="str">
        <f t="shared" si="0"/>
        <v>00-99</v>
      </c>
      <c r="B100" s="17"/>
      <c r="C100" s="25" t="s">
        <v>482</v>
      </c>
      <c r="D100" s="19"/>
      <c r="E100" s="20"/>
      <c r="F100" s="20"/>
      <c r="G100" s="20"/>
      <c r="H100" s="20" t="s">
        <v>153</v>
      </c>
      <c r="I100" s="20"/>
      <c r="J100" s="20"/>
      <c r="K100" s="20"/>
      <c r="L100" s="20"/>
      <c r="M100" s="21"/>
      <c r="N100" s="20"/>
      <c r="O100" s="20"/>
      <c r="P100" s="20"/>
      <c r="Q100" s="20"/>
      <c r="R100" s="20" t="str">
        <f ca="1">IFERROR(__xludf.DUMMYFUNCTION("GOOGLETRANSLATE(Q100)"),"#VALUE!")</f>
        <v>#VALUE!</v>
      </c>
      <c r="S100" s="20"/>
      <c r="T100" s="22"/>
      <c r="U100" s="20"/>
      <c r="V100" s="20"/>
      <c r="W100" s="20"/>
      <c r="X100" s="20"/>
      <c r="Y100" s="20"/>
      <c r="Z100" s="20"/>
      <c r="AA100" s="20"/>
      <c r="AB100" s="20"/>
      <c r="AC100" s="20"/>
      <c r="AD100" s="20"/>
      <c r="AE100" s="20"/>
      <c r="AF100" s="20"/>
      <c r="AG100" s="20"/>
      <c r="AH100" s="24"/>
      <c r="AI100" s="24"/>
    </row>
    <row r="101" spans="1:35" ht="84" x14ac:dyDescent="0.2">
      <c r="A101" s="16" t="str">
        <f t="shared" si="0"/>
        <v>00-100</v>
      </c>
      <c r="B101" s="17"/>
      <c r="C101" s="25" t="s">
        <v>483</v>
      </c>
      <c r="D101" s="19"/>
      <c r="E101" s="20"/>
      <c r="F101" s="20"/>
      <c r="G101" s="20"/>
      <c r="H101" s="20" t="s">
        <v>153</v>
      </c>
      <c r="I101" s="20"/>
      <c r="J101" s="20"/>
      <c r="K101" s="20"/>
      <c r="L101" s="20"/>
      <c r="M101" s="21"/>
      <c r="N101" s="20"/>
      <c r="O101" s="20"/>
      <c r="P101" s="20"/>
      <c r="Q101" s="20"/>
      <c r="R101" s="20" t="str">
        <f ca="1">IFERROR(__xludf.DUMMYFUNCTION("GOOGLETRANSLATE(Q101)"),"#VALUE!")</f>
        <v>#VALUE!</v>
      </c>
      <c r="S101" s="20"/>
      <c r="T101" s="22"/>
      <c r="U101" s="20"/>
      <c r="V101" s="20"/>
      <c r="W101" s="20"/>
      <c r="X101" s="20"/>
      <c r="Y101" s="20"/>
      <c r="Z101" s="20"/>
      <c r="AA101" s="20"/>
      <c r="AB101" s="20"/>
      <c r="AC101" s="20"/>
      <c r="AD101" s="20"/>
      <c r="AE101" s="20"/>
      <c r="AF101" s="20"/>
      <c r="AG101" s="20"/>
      <c r="AH101" s="24"/>
      <c r="AI101" s="24"/>
    </row>
    <row r="102" spans="1:35" ht="84" x14ac:dyDescent="0.2">
      <c r="A102" s="16" t="str">
        <f t="shared" si="0"/>
        <v>00-101</v>
      </c>
      <c r="B102" s="17"/>
      <c r="C102" s="25" t="s">
        <v>484</v>
      </c>
      <c r="D102" s="19"/>
      <c r="E102" s="20"/>
      <c r="F102" s="20"/>
      <c r="G102" s="20"/>
      <c r="H102" s="20" t="s">
        <v>153</v>
      </c>
      <c r="I102" s="20"/>
      <c r="J102" s="20"/>
      <c r="K102" s="20"/>
      <c r="L102" s="20"/>
      <c r="M102" s="21"/>
      <c r="N102" s="20"/>
      <c r="O102" s="20"/>
      <c r="P102" s="20"/>
      <c r="Q102" s="20"/>
      <c r="R102" s="20" t="str">
        <f ca="1">IFERROR(__xludf.DUMMYFUNCTION("GOOGLETRANSLATE(Q102)"),"#VALUE!")</f>
        <v>#VALUE!</v>
      </c>
      <c r="S102" s="20"/>
      <c r="T102" s="22"/>
      <c r="U102" s="20"/>
      <c r="V102" s="20"/>
      <c r="W102" s="20"/>
      <c r="X102" s="20"/>
      <c r="Y102" s="20"/>
      <c r="Z102" s="20"/>
      <c r="AA102" s="20"/>
      <c r="AB102" s="20"/>
      <c r="AC102" s="20"/>
      <c r="AD102" s="20"/>
      <c r="AE102" s="20"/>
      <c r="AF102" s="20"/>
      <c r="AG102" s="20"/>
      <c r="AH102" s="24"/>
      <c r="AI102" s="24"/>
    </row>
    <row r="103" spans="1:35" ht="84" x14ac:dyDescent="0.2">
      <c r="A103" s="16" t="str">
        <f t="shared" si="0"/>
        <v>00-102</v>
      </c>
      <c r="B103" s="17"/>
      <c r="C103" s="25" t="s">
        <v>485</v>
      </c>
      <c r="D103" s="19"/>
      <c r="E103" s="20"/>
      <c r="F103" s="20"/>
      <c r="G103" s="20"/>
      <c r="H103" s="20" t="s">
        <v>153</v>
      </c>
      <c r="I103" s="20"/>
      <c r="J103" s="20"/>
      <c r="K103" s="20"/>
      <c r="L103" s="20"/>
      <c r="M103" s="21"/>
      <c r="N103" s="20"/>
      <c r="O103" s="20"/>
      <c r="P103" s="20"/>
      <c r="Q103" s="20"/>
      <c r="R103" s="20" t="str">
        <f ca="1">IFERROR(__xludf.DUMMYFUNCTION("GOOGLETRANSLATE(Q103)"),"#VALUE!")</f>
        <v>#VALUE!</v>
      </c>
      <c r="S103" s="20"/>
      <c r="T103" s="22"/>
      <c r="U103" s="20"/>
      <c r="V103" s="20"/>
      <c r="W103" s="20"/>
      <c r="X103" s="20"/>
      <c r="Y103" s="20"/>
      <c r="Z103" s="20"/>
      <c r="AA103" s="20"/>
      <c r="AB103" s="20"/>
      <c r="AC103" s="20"/>
      <c r="AD103" s="20"/>
      <c r="AE103" s="20"/>
      <c r="AF103" s="20"/>
      <c r="AG103" s="20"/>
      <c r="AH103" s="24"/>
      <c r="AI103" s="24"/>
    </row>
    <row r="104" spans="1:35" ht="84" x14ac:dyDescent="0.2">
      <c r="A104" s="16" t="str">
        <f t="shared" si="0"/>
        <v>00-103</v>
      </c>
      <c r="B104" s="17"/>
      <c r="C104" s="25" t="s">
        <v>486</v>
      </c>
      <c r="D104" s="19"/>
      <c r="E104" s="20"/>
      <c r="F104" s="20"/>
      <c r="G104" s="20"/>
      <c r="H104" s="20" t="s">
        <v>153</v>
      </c>
      <c r="I104" s="20"/>
      <c r="J104" s="20"/>
      <c r="K104" s="20"/>
      <c r="L104" s="20"/>
      <c r="M104" s="21"/>
      <c r="N104" s="20"/>
      <c r="O104" s="20"/>
      <c r="P104" s="20"/>
      <c r="Q104" s="20"/>
      <c r="R104" s="20" t="str">
        <f ca="1">IFERROR(__xludf.DUMMYFUNCTION("GOOGLETRANSLATE(Q104)"),"#VALUE!")</f>
        <v>#VALUE!</v>
      </c>
      <c r="S104" s="20"/>
      <c r="T104" s="22"/>
      <c r="U104" s="20"/>
      <c r="V104" s="20"/>
      <c r="W104" s="20"/>
      <c r="X104" s="20"/>
      <c r="Y104" s="20"/>
      <c r="Z104" s="20"/>
      <c r="AA104" s="20"/>
      <c r="AB104" s="20"/>
      <c r="AC104" s="20"/>
      <c r="AD104" s="20"/>
      <c r="AE104" s="20"/>
      <c r="AF104" s="20"/>
      <c r="AG104" s="20"/>
      <c r="AH104" s="24"/>
      <c r="AI104" s="24"/>
    </row>
    <row r="105" spans="1:35" ht="84" x14ac:dyDescent="0.2">
      <c r="A105" s="16" t="str">
        <f t="shared" si="0"/>
        <v>00-104</v>
      </c>
      <c r="B105" s="17"/>
      <c r="C105" s="25" t="s">
        <v>487</v>
      </c>
      <c r="D105" s="19"/>
      <c r="E105" s="20"/>
      <c r="F105" s="20"/>
      <c r="G105" s="20"/>
      <c r="H105" s="20" t="s">
        <v>153</v>
      </c>
      <c r="I105" s="20"/>
      <c r="J105" s="20"/>
      <c r="K105" s="20"/>
      <c r="L105" s="20"/>
      <c r="M105" s="21"/>
      <c r="N105" s="20"/>
      <c r="O105" s="20"/>
      <c r="P105" s="20"/>
      <c r="Q105" s="20"/>
      <c r="R105" s="20" t="str">
        <f ca="1">IFERROR(__xludf.DUMMYFUNCTION("GOOGLETRANSLATE(Q105)"),"#VALUE!")</f>
        <v>#VALUE!</v>
      </c>
      <c r="S105" s="20"/>
      <c r="T105" s="22"/>
      <c r="U105" s="20"/>
      <c r="V105" s="20"/>
      <c r="W105" s="20"/>
      <c r="X105" s="20"/>
      <c r="Y105" s="20"/>
      <c r="Z105" s="20"/>
      <c r="AA105" s="20"/>
      <c r="AB105" s="20"/>
      <c r="AC105" s="20"/>
      <c r="AD105" s="20"/>
      <c r="AE105" s="20"/>
      <c r="AF105" s="20"/>
      <c r="AG105" s="20"/>
      <c r="AH105" s="24"/>
      <c r="AI105" s="24"/>
    </row>
    <row r="106" spans="1:35" ht="84" x14ac:dyDescent="0.2">
      <c r="A106" s="16" t="str">
        <f t="shared" si="0"/>
        <v>00-105</v>
      </c>
      <c r="B106" s="17"/>
      <c r="C106" s="25" t="s">
        <v>488</v>
      </c>
      <c r="D106" s="19"/>
      <c r="E106" s="20"/>
      <c r="F106" s="20"/>
      <c r="G106" s="20"/>
      <c r="H106" s="20" t="s">
        <v>153</v>
      </c>
      <c r="I106" s="20"/>
      <c r="J106" s="20"/>
      <c r="K106" s="20"/>
      <c r="L106" s="20"/>
      <c r="M106" s="21"/>
      <c r="N106" s="20"/>
      <c r="O106" s="20"/>
      <c r="P106" s="20"/>
      <c r="Q106" s="20"/>
      <c r="R106" s="20" t="str">
        <f ca="1">IFERROR(__xludf.DUMMYFUNCTION("GOOGLETRANSLATE(Q106)"),"#VALUE!")</f>
        <v>#VALUE!</v>
      </c>
      <c r="S106" s="20"/>
      <c r="T106" s="22"/>
      <c r="U106" s="20"/>
      <c r="V106" s="20"/>
      <c r="W106" s="20"/>
      <c r="X106" s="20"/>
      <c r="Y106" s="20"/>
      <c r="Z106" s="20"/>
      <c r="AA106" s="20"/>
      <c r="AB106" s="20"/>
      <c r="AC106" s="20"/>
      <c r="AD106" s="20"/>
      <c r="AE106" s="20"/>
      <c r="AF106" s="20"/>
      <c r="AG106" s="20"/>
      <c r="AH106" s="24"/>
      <c r="AI106" s="24"/>
    </row>
    <row r="107" spans="1:35" ht="84" x14ac:dyDescent="0.2">
      <c r="A107" s="16" t="str">
        <f t="shared" si="0"/>
        <v>00-106</v>
      </c>
      <c r="B107" s="17"/>
      <c r="C107" s="25" t="s">
        <v>489</v>
      </c>
      <c r="D107" s="19"/>
      <c r="E107" s="20"/>
      <c r="F107" s="20"/>
      <c r="G107" s="20"/>
      <c r="H107" s="20" t="s">
        <v>153</v>
      </c>
      <c r="I107" s="20"/>
      <c r="J107" s="20"/>
      <c r="K107" s="20"/>
      <c r="L107" s="20"/>
      <c r="M107" s="21"/>
      <c r="N107" s="20"/>
      <c r="O107" s="20"/>
      <c r="P107" s="20"/>
      <c r="Q107" s="20"/>
      <c r="R107" s="20" t="str">
        <f ca="1">IFERROR(__xludf.DUMMYFUNCTION("GOOGLETRANSLATE(Q107)"),"#VALUE!")</f>
        <v>#VALUE!</v>
      </c>
      <c r="S107" s="20"/>
      <c r="T107" s="22"/>
      <c r="U107" s="20"/>
      <c r="V107" s="20"/>
      <c r="W107" s="20"/>
      <c r="X107" s="20"/>
      <c r="Y107" s="20"/>
      <c r="Z107" s="20"/>
      <c r="AA107" s="20"/>
      <c r="AB107" s="20"/>
      <c r="AC107" s="20"/>
      <c r="AD107" s="20"/>
      <c r="AE107" s="20"/>
      <c r="AF107" s="20"/>
      <c r="AG107" s="20"/>
      <c r="AH107" s="24"/>
      <c r="AI107" s="24"/>
    </row>
    <row r="108" spans="1:35" ht="84" x14ac:dyDescent="0.2">
      <c r="A108" s="16" t="str">
        <f t="shared" si="0"/>
        <v>00-107</v>
      </c>
      <c r="B108" s="17"/>
      <c r="C108" s="25" t="s">
        <v>490</v>
      </c>
      <c r="D108" s="19"/>
      <c r="E108" s="20"/>
      <c r="F108" s="20"/>
      <c r="G108" s="20"/>
      <c r="H108" s="20" t="s">
        <v>153</v>
      </c>
      <c r="I108" s="20"/>
      <c r="J108" s="20"/>
      <c r="K108" s="20"/>
      <c r="L108" s="20"/>
      <c r="M108" s="21"/>
      <c r="N108" s="20"/>
      <c r="O108" s="20"/>
      <c r="P108" s="20"/>
      <c r="Q108" s="20"/>
      <c r="R108" s="20" t="str">
        <f ca="1">IFERROR(__xludf.DUMMYFUNCTION("GOOGLETRANSLATE(Q108)"),"#VALUE!")</f>
        <v>#VALUE!</v>
      </c>
      <c r="S108" s="20"/>
      <c r="T108" s="22"/>
      <c r="U108" s="20"/>
      <c r="V108" s="20"/>
      <c r="W108" s="20"/>
      <c r="X108" s="20"/>
      <c r="Y108" s="20"/>
      <c r="Z108" s="20"/>
      <c r="AA108" s="20"/>
      <c r="AB108" s="20"/>
      <c r="AC108" s="20"/>
      <c r="AD108" s="20"/>
      <c r="AE108" s="20"/>
      <c r="AF108" s="20"/>
      <c r="AG108" s="20"/>
      <c r="AH108" s="24"/>
      <c r="AI108" s="24"/>
    </row>
    <row r="109" spans="1:35" ht="84" x14ac:dyDescent="0.2">
      <c r="A109" s="16" t="str">
        <f t="shared" si="0"/>
        <v>00-108</v>
      </c>
      <c r="B109" s="17"/>
      <c r="C109" s="25" t="s">
        <v>491</v>
      </c>
      <c r="D109" s="19"/>
      <c r="E109" s="20"/>
      <c r="F109" s="20"/>
      <c r="G109" s="20"/>
      <c r="H109" s="20" t="s">
        <v>153</v>
      </c>
      <c r="I109" s="20"/>
      <c r="J109" s="20"/>
      <c r="K109" s="20"/>
      <c r="L109" s="20"/>
      <c r="M109" s="21"/>
      <c r="N109" s="20"/>
      <c r="O109" s="20"/>
      <c r="P109" s="20"/>
      <c r="Q109" s="20"/>
      <c r="R109" s="20" t="str">
        <f ca="1">IFERROR(__xludf.DUMMYFUNCTION("GOOGLETRANSLATE(Q109)"),"#VALUE!")</f>
        <v>#VALUE!</v>
      </c>
      <c r="S109" s="20"/>
      <c r="T109" s="22"/>
      <c r="U109" s="20"/>
      <c r="V109" s="20"/>
      <c r="W109" s="20"/>
      <c r="X109" s="20"/>
      <c r="Y109" s="20"/>
      <c r="Z109" s="20"/>
      <c r="AA109" s="20"/>
      <c r="AB109" s="20"/>
      <c r="AC109" s="20"/>
      <c r="AD109" s="20"/>
      <c r="AE109" s="20"/>
      <c r="AF109" s="20"/>
      <c r="AG109" s="20"/>
      <c r="AH109" s="24"/>
      <c r="AI109" s="24"/>
    </row>
    <row r="110" spans="1:35" ht="84" x14ac:dyDescent="0.2">
      <c r="A110" s="16" t="str">
        <f t="shared" si="0"/>
        <v>00-109</v>
      </c>
      <c r="B110" s="17"/>
      <c r="C110" s="25" t="s">
        <v>492</v>
      </c>
      <c r="D110" s="19"/>
      <c r="E110" s="20"/>
      <c r="F110" s="20"/>
      <c r="G110" s="20"/>
      <c r="H110" s="20" t="s">
        <v>153</v>
      </c>
      <c r="I110" s="20"/>
      <c r="J110" s="20"/>
      <c r="K110" s="20"/>
      <c r="L110" s="20"/>
      <c r="M110" s="21"/>
      <c r="N110" s="20"/>
      <c r="O110" s="20"/>
      <c r="P110" s="20"/>
      <c r="Q110" s="20"/>
      <c r="R110" s="20" t="str">
        <f ca="1">IFERROR(__xludf.DUMMYFUNCTION("GOOGLETRANSLATE(Q110)"),"#VALUE!")</f>
        <v>#VALUE!</v>
      </c>
      <c r="S110" s="20"/>
      <c r="T110" s="22"/>
      <c r="U110" s="20"/>
      <c r="V110" s="20"/>
      <c r="W110" s="20"/>
      <c r="X110" s="20"/>
      <c r="Y110" s="20"/>
      <c r="Z110" s="20"/>
      <c r="AA110" s="20"/>
      <c r="AB110" s="20"/>
      <c r="AC110" s="20"/>
      <c r="AD110" s="20"/>
      <c r="AE110" s="20"/>
      <c r="AF110" s="20"/>
      <c r="AG110" s="20"/>
      <c r="AH110" s="24"/>
      <c r="AI110" s="24"/>
    </row>
    <row r="111" spans="1:35" ht="84" x14ac:dyDescent="0.2">
      <c r="A111" s="16" t="str">
        <f t="shared" si="0"/>
        <v>00-110</v>
      </c>
      <c r="B111" s="17"/>
      <c r="C111" s="25" t="s">
        <v>493</v>
      </c>
      <c r="D111" s="19"/>
      <c r="E111" s="20"/>
      <c r="F111" s="20"/>
      <c r="G111" s="20"/>
      <c r="H111" s="20" t="s">
        <v>153</v>
      </c>
      <c r="I111" s="20"/>
      <c r="J111" s="20"/>
      <c r="K111" s="20"/>
      <c r="L111" s="20"/>
      <c r="M111" s="21"/>
      <c r="N111" s="20"/>
      <c r="O111" s="20"/>
      <c r="P111" s="20"/>
      <c r="Q111" s="20"/>
      <c r="R111" s="20" t="str">
        <f ca="1">IFERROR(__xludf.DUMMYFUNCTION("GOOGLETRANSLATE(Q111)"),"#VALUE!")</f>
        <v>#VALUE!</v>
      </c>
      <c r="S111" s="20"/>
      <c r="T111" s="22"/>
      <c r="U111" s="20"/>
      <c r="V111" s="20"/>
      <c r="W111" s="20"/>
      <c r="X111" s="20"/>
      <c r="Y111" s="20"/>
      <c r="Z111" s="20"/>
      <c r="AA111" s="20"/>
      <c r="AB111" s="20"/>
      <c r="AC111" s="20"/>
      <c r="AD111" s="20"/>
      <c r="AE111" s="20"/>
      <c r="AF111" s="20"/>
      <c r="AG111" s="20"/>
      <c r="AH111" s="24"/>
      <c r="AI111" s="24"/>
    </row>
    <row r="112" spans="1:35" ht="84" x14ac:dyDescent="0.2">
      <c r="A112" s="16" t="str">
        <f t="shared" si="0"/>
        <v>00-111</v>
      </c>
      <c r="B112" s="17"/>
      <c r="C112" s="25" t="s">
        <v>494</v>
      </c>
      <c r="D112" s="19"/>
      <c r="E112" s="20"/>
      <c r="F112" s="20"/>
      <c r="G112" s="20"/>
      <c r="H112" s="20" t="s">
        <v>153</v>
      </c>
      <c r="I112" s="20"/>
      <c r="J112" s="20"/>
      <c r="K112" s="20"/>
      <c r="L112" s="20"/>
      <c r="M112" s="21"/>
      <c r="N112" s="20"/>
      <c r="O112" s="20"/>
      <c r="P112" s="20"/>
      <c r="Q112" s="20"/>
      <c r="R112" s="20" t="str">
        <f ca="1">IFERROR(__xludf.DUMMYFUNCTION("GOOGLETRANSLATE(Q112)"),"#VALUE!")</f>
        <v>#VALUE!</v>
      </c>
      <c r="S112" s="20"/>
      <c r="T112" s="22"/>
      <c r="U112" s="20"/>
      <c r="V112" s="20"/>
      <c r="W112" s="20"/>
      <c r="X112" s="20"/>
      <c r="Y112" s="20"/>
      <c r="Z112" s="20"/>
      <c r="AA112" s="20"/>
      <c r="AB112" s="20"/>
      <c r="AC112" s="20"/>
      <c r="AD112" s="20"/>
      <c r="AE112" s="20"/>
      <c r="AF112" s="20"/>
      <c r="AG112" s="20"/>
      <c r="AH112" s="24"/>
      <c r="AI112" s="24"/>
    </row>
    <row r="113" spans="1:35" ht="84" x14ac:dyDescent="0.2">
      <c r="A113" s="16" t="str">
        <f t="shared" si="0"/>
        <v>00-112</v>
      </c>
      <c r="B113" s="17"/>
      <c r="C113" s="25" t="s">
        <v>495</v>
      </c>
      <c r="D113" s="19"/>
      <c r="E113" s="20"/>
      <c r="F113" s="20"/>
      <c r="G113" s="20"/>
      <c r="H113" s="20" t="s">
        <v>153</v>
      </c>
      <c r="I113" s="20"/>
      <c r="J113" s="20"/>
      <c r="K113" s="20"/>
      <c r="L113" s="20"/>
      <c r="M113" s="21"/>
      <c r="N113" s="20"/>
      <c r="O113" s="20"/>
      <c r="P113" s="20"/>
      <c r="Q113" s="20"/>
      <c r="R113" s="20" t="str">
        <f ca="1">IFERROR(__xludf.DUMMYFUNCTION("GOOGLETRANSLATE(Q113)"),"#VALUE!")</f>
        <v>#VALUE!</v>
      </c>
      <c r="S113" s="20"/>
      <c r="T113" s="22"/>
      <c r="U113" s="20"/>
      <c r="V113" s="20"/>
      <c r="W113" s="20"/>
      <c r="X113" s="20"/>
      <c r="Y113" s="20"/>
      <c r="Z113" s="20"/>
      <c r="AA113" s="20"/>
      <c r="AB113" s="20"/>
      <c r="AC113" s="20"/>
      <c r="AD113" s="20"/>
      <c r="AE113" s="20"/>
      <c r="AF113" s="20"/>
      <c r="AG113" s="20"/>
      <c r="AH113" s="24"/>
      <c r="AI113" s="24"/>
    </row>
    <row r="114" spans="1:35" ht="84" x14ac:dyDescent="0.2">
      <c r="A114" s="16" t="str">
        <f t="shared" si="0"/>
        <v>00-113</v>
      </c>
      <c r="B114" s="17"/>
      <c r="C114" s="25" t="s">
        <v>496</v>
      </c>
      <c r="D114" s="19"/>
      <c r="E114" s="20"/>
      <c r="F114" s="20"/>
      <c r="G114" s="20"/>
      <c r="H114" s="20" t="s">
        <v>153</v>
      </c>
      <c r="I114" s="20"/>
      <c r="J114" s="20"/>
      <c r="K114" s="20"/>
      <c r="L114" s="20"/>
      <c r="M114" s="21"/>
      <c r="N114" s="20"/>
      <c r="O114" s="20"/>
      <c r="P114" s="20"/>
      <c r="Q114" s="20"/>
      <c r="R114" s="20" t="str">
        <f ca="1">IFERROR(__xludf.DUMMYFUNCTION("GOOGLETRANSLATE(Q114)"),"#VALUE!")</f>
        <v>#VALUE!</v>
      </c>
      <c r="S114" s="20"/>
      <c r="T114" s="22"/>
      <c r="U114" s="20"/>
      <c r="V114" s="20"/>
      <c r="W114" s="20"/>
      <c r="X114" s="20"/>
      <c r="Y114" s="20"/>
      <c r="Z114" s="20"/>
      <c r="AA114" s="20"/>
      <c r="AB114" s="20"/>
      <c r="AC114" s="20"/>
      <c r="AD114" s="20"/>
      <c r="AE114" s="20"/>
      <c r="AF114" s="20"/>
      <c r="AG114" s="20"/>
      <c r="AH114" s="24"/>
      <c r="AI114" s="24"/>
    </row>
    <row r="115" spans="1:35" ht="84" x14ac:dyDescent="0.2">
      <c r="A115" s="16" t="str">
        <f t="shared" si="0"/>
        <v>00-114</v>
      </c>
      <c r="B115" s="17"/>
      <c r="C115" s="25" t="s">
        <v>497</v>
      </c>
      <c r="D115" s="19"/>
      <c r="E115" s="20"/>
      <c r="F115" s="20"/>
      <c r="G115" s="20"/>
      <c r="H115" s="20" t="s">
        <v>153</v>
      </c>
      <c r="I115" s="20"/>
      <c r="J115" s="20"/>
      <c r="K115" s="20"/>
      <c r="L115" s="20"/>
      <c r="M115" s="21"/>
      <c r="N115" s="20"/>
      <c r="O115" s="20"/>
      <c r="P115" s="20"/>
      <c r="Q115" s="20"/>
      <c r="R115" s="20" t="str">
        <f ca="1">IFERROR(__xludf.DUMMYFUNCTION("GOOGLETRANSLATE(Q115)"),"#VALUE!")</f>
        <v>#VALUE!</v>
      </c>
      <c r="S115" s="20"/>
      <c r="T115" s="22"/>
      <c r="U115" s="20"/>
      <c r="V115" s="20"/>
      <c r="W115" s="20"/>
      <c r="X115" s="20"/>
      <c r="Y115" s="20"/>
      <c r="Z115" s="20"/>
      <c r="AA115" s="20"/>
      <c r="AB115" s="20"/>
      <c r="AC115" s="20"/>
      <c r="AD115" s="20"/>
      <c r="AE115" s="20"/>
      <c r="AF115" s="20"/>
      <c r="AG115" s="20"/>
      <c r="AH115" s="24"/>
      <c r="AI115" s="24"/>
    </row>
    <row r="116" spans="1:35" ht="132" x14ac:dyDescent="0.2">
      <c r="A116" s="29"/>
      <c r="B116" s="30">
        <v>45004.823530092595</v>
      </c>
      <c r="C116" s="31" t="s">
        <v>498</v>
      </c>
      <c r="D116" s="32"/>
      <c r="E116" s="33" t="s">
        <v>499</v>
      </c>
      <c r="F116" s="33"/>
      <c r="G116" s="33" t="s">
        <v>111</v>
      </c>
      <c r="H116" s="33" t="s">
        <v>500</v>
      </c>
      <c r="I116" s="33" t="s">
        <v>501</v>
      </c>
      <c r="J116" s="33" t="s">
        <v>502</v>
      </c>
      <c r="K116" s="33" t="s">
        <v>503</v>
      </c>
      <c r="L116" s="33"/>
      <c r="M116" s="34">
        <v>44256</v>
      </c>
      <c r="N116" s="33">
        <v>487</v>
      </c>
      <c r="O116" s="33">
        <v>405</v>
      </c>
      <c r="P116" s="33" t="s">
        <v>504</v>
      </c>
      <c r="Q116" s="33" t="s">
        <v>505</v>
      </c>
      <c r="R116" s="20" t="str">
        <f ca="1">IFERROR(__xludf.DUMMYFUNCTION("GOOGLETRANSLATE(Q116)"),"Nothing new there ... It's spreading because rebels and activists in UP, so who can they support Diba eh in Mama Leni! close so cla ni joma what? 😂")</f>
        <v>Nothing new there ... It's spreading because rebels and activists in UP, so who can they support Diba eh in Mama Leni! close so cla ni joma what? 😂</v>
      </c>
      <c r="S116" s="33" t="s">
        <v>352</v>
      </c>
      <c r="T116" s="33" t="s">
        <v>506</v>
      </c>
      <c r="U116" s="33"/>
      <c r="V116" s="33" t="s">
        <v>507</v>
      </c>
      <c r="W116" s="33">
        <v>6</v>
      </c>
      <c r="X116" s="33">
        <v>1</v>
      </c>
      <c r="Y116" s="33">
        <v>0</v>
      </c>
      <c r="Z116" s="33">
        <v>0</v>
      </c>
      <c r="AA116" s="33"/>
      <c r="AB116" s="33"/>
      <c r="AC116" s="33"/>
      <c r="AD116" s="33"/>
      <c r="AE116" s="33"/>
      <c r="AF116" s="33"/>
      <c r="AG116" s="33"/>
      <c r="AH116" s="35"/>
      <c r="AI116" s="35"/>
    </row>
    <row r="117" spans="1:35" ht="96" x14ac:dyDescent="0.2">
      <c r="A117" s="29"/>
      <c r="B117" s="36">
        <v>45004.831400462965</v>
      </c>
      <c r="C117" s="31" t="s">
        <v>508</v>
      </c>
      <c r="D117" s="32"/>
      <c r="E117" s="33" t="s">
        <v>499</v>
      </c>
      <c r="F117" s="33"/>
      <c r="G117" s="33" t="s">
        <v>111</v>
      </c>
      <c r="H117" s="33" t="s">
        <v>500</v>
      </c>
      <c r="I117" s="33" t="s">
        <v>509</v>
      </c>
      <c r="J117" s="33" t="s">
        <v>510</v>
      </c>
      <c r="K117" s="33" t="s">
        <v>511</v>
      </c>
      <c r="L117" s="33"/>
      <c r="M117" s="34">
        <v>42370</v>
      </c>
      <c r="N117" s="33">
        <v>1097</v>
      </c>
      <c r="O117" s="33">
        <v>1132</v>
      </c>
      <c r="P117" s="33"/>
      <c r="Q117" s="33" t="s">
        <v>512</v>
      </c>
      <c r="R117" s="20" t="str">
        <f ca="1">IFERROR(__xludf.DUMMYFUNCTION("GOOGLETRANSLATE(Q117)"),"@BabyFace78119 Most of the activists and rebels that Marcos arrested were from UP.
#Abscbndecline")</f>
        <v>@BabyFace78119 Most of the activists and rebels that Marcos arrested were from UP.
#Abscbndecline</v>
      </c>
      <c r="S117" s="33" t="s">
        <v>16</v>
      </c>
      <c r="T117" s="33" t="s">
        <v>513</v>
      </c>
      <c r="U117" s="33"/>
      <c r="V117" s="33" t="s">
        <v>319</v>
      </c>
      <c r="W117" s="33">
        <v>0</v>
      </c>
      <c r="X117" s="33">
        <v>0</v>
      </c>
      <c r="Y117" s="33">
        <v>0</v>
      </c>
      <c r="Z117" s="33">
        <v>0</v>
      </c>
      <c r="AA117" s="33"/>
      <c r="AB117" s="33"/>
      <c r="AC117" s="33"/>
      <c r="AD117" s="33"/>
      <c r="AE117" s="33"/>
      <c r="AF117" s="33"/>
      <c r="AG117" s="33"/>
      <c r="AH117" s="35"/>
      <c r="AI117" s="35"/>
    </row>
    <row r="118" spans="1:35" ht="120" x14ac:dyDescent="0.2">
      <c r="A118" s="29"/>
      <c r="B118" s="36">
        <v>45004.836342592593</v>
      </c>
      <c r="C118" s="31" t="s">
        <v>514</v>
      </c>
      <c r="D118" s="32"/>
      <c r="E118" s="33" t="s">
        <v>499</v>
      </c>
      <c r="F118" s="33"/>
      <c r="G118" s="33" t="s">
        <v>111</v>
      </c>
      <c r="H118" s="33" t="s">
        <v>500</v>
      </c>
      <c r="I118" s="33" t="s">
        <v>515</v>
      </c>
      <c r="J118" s="33" t="s">
        <v>516</v>
      </c>
      <c r="K118" s="33" t="s">
        <v>517</v>
      </c>
      <c r="L118" s="33"/>
      <c r="M118" s="34">
        <v>43983</v>
      </c>
      <c r="N118" s="33">
        <v>667</v>
      </c>
      <c r="O118" s="33">
        <v>341</v>
      </c>
      <c r="P118" s="33" t="s">
        <v>518</v>
      </c>
      <c r="Q118" s="33" t="s">
        <v>519</v>
      </c>
      <c r="R118" s="20" t="str">
        <f ca="1">IFERROR(__xludf.DUMMYFUNCTION("GOOGLETRANSLATE(Q118)"),"UP activist students are encouraging the mountains of farmers' living peasants, my grandfather is almost crazy because a student's orders are being bullied at the command of their commander because they do not want to give rice to the rebel")</f>
        <v>UP activist students are encouraging the mountains of farmers' living peasants, my grandfather is almost crazy because a student's orders are being bullied at the command of their commander because they do not want to give rice to the rebel</v>
      </c>
      <c r="S118" s="33" t="s">
        <v>176</v>
      </c>
      <c r="T118" s="33" t="s">
        <v>520</v>
      </c>
      <c r="U118" s="33"/>
      <c r="V118" s="33" t="s">
        <v>319</v>
      </c>
      <c r="W118" s="33">
        <v>1</v>
      </c>
      <c r="X118" s="33">
        <v>0</v>
      </c>
      <c r="Y118" s="33">
        <v>0</v>
      </c>
      <c r="Z118" s="33">
        <v>0</v>
      </c>
      <c r="AA118" s="33"/>
      <c r="AB118" s="33"/>
      <c r="AC118" s="33"/>
      <c r="AD118" s="33"/>
      <c r="AE118" s="33"/>
      <c r="AF118" s="33"/>
      <c r="AG118" s="33"/>
      <c r="AH118" s="35"/>
      <c r="AI118" s="35"/>
    </row>
    <row r="119" spans="1:35" ht="120" x14ac:dyDescent="0.2">
      <c r="A119" s="29"/>
      <c r="B119" s="36">
        <v>45004.837500000001</v>
      </c>
      <c r="C119" s="31" t="s">
        <v>521</v>
      </c>
      <c r="D119" s="32"/>
      <c r="E119" s="33" t="s">
        <v>499</v>
      </c>
      <c r="F119" s="33"/>
      <c r="G119" s="33" t="s">
        <v>111</v>
      </c>
      <c r="H119" s="33" t="s">
        <v>500</v>
      </c>
      <c r="I119" s="33" t="s">
        <v>522</v>
      </c>
      <c r="J119" s="33" t="s">
        <v>523</v>
      </c>
      <c r="K119" s="33" t="s">
        <v>524</v>
      </c>
      <c r="L119" s="33"/>
      <c r="M119" s="34">
        <v>44013</v>
      </c>
      <c r="N119" s="33">
        <v>395</v>
      </c>
      <c r="O119" s="33">
        <v>108</v>
      </c>
      <c r="P119" s="33"/>
      <c r="Q119" s="33" t="s">
        <v>525</v>
      </c>
      <c r="R119" s="20" t="str">
        <f ca="1">IFERROR(__xludf.DUMMYFUNCTION("GOOGLETRANSLATE(Q119)"),"Yes! He has a point. In the porket there are many activists and rebels from UP it does not mean they are rerecruited. It's a breeding ground for NPA and recruitment center. The UP admin is not the recruitment. Those leaders of student orgs and leaders.")</f>
        <v>Yes! He has a point. In the porket there are many activists and rebels from UP it does not mean they are rerecruited. It's a breeding ground for NPA and recruitment center. The UP admin is not the recruitment. Those leaders of student orgs and leaders.</v>
      </c>
      <c r="S119" s="33" t="s">
        <v>176</v>
      </c>
      <c r="T119" s="33" t="s">
        <v>526</v>
      </c>
      <c r="U119" s="33"/>
      <c r="V119" s="33" t="s">
        <v>319</v>
      </c>
      <c r="W119" s="33">
        <v>1</v>
      </c>
      <c r="X119" s="33">
        <v>0</v>
      </c>
      <c r="Y119" s="33">
        <v>0</v>
      </c>
      <c r="Z119" s="33">
        <v>0</v>
      </c>
      <c r="AA119" s="33"/>
      <c r="AB119" s="33"/>
      <c r="AC119" s="33"/>
      <c r="AD119" s="33"/>
      <c r="AE119" s="33"/>
      <c r="AF119" s="33"/>
      <c r="AG119" s="33"/>
      <c r="AH119" s="35"/>
      <c r="AI119" s="35"/>
    </row>
    <row r="120" spans="1:35" ht="132" x14ac:dyDescent="0.2">
      <c r="A120" s="29"/>
      <c r="B120" s="36">
        <v>45004.838888888888</v>
      </c>
      <c r="C120" s="31" t="s">
        <v>527</v>
      </c>
      <c r="D120" s="32"/>
      <c r="E120" s="33" t="s">
        <v>499</v>
      </c>
      <c r="F120" s="33"/>
      <c r="G120" s="33" t="s">
        <v>111</v>
      </c>
      <c r="H120" s="33" t="s">
        <v>500</v>
      </c>
      <c r="I120" s="33" t="s">
        <v>528</v>
      </c>
      <c r="J120" s="33" t="s">
        <v>529</v>
      </c>
      <c r="K120" s="33" t="s">
        <v>530</v>
      </c>
      <c r="L120" s="33"/>
      <c r="M120" s="34">
        <v>44197</v>
      </c>
      <c r="N120" s="33">
        <v>7</v>
      </c>
      <c r="O120" s="33">
        <v>0</v>
      </c>
      <c r="P120" s="33"/>
      <c r="Q120" s="33" t="s">
        <v>531</v>
      </c>
      <c r="R120" s="20" t="str">
        <f ca="1">IFERROR(__xludf.DUMMYFUNCTION("GOOGLETRANSLATE(Q120)"),"So now, the forces of darkness have grown so strong, the NPAs .. they still do not believe that the rebels in UP and Wapakels are out of the students who are upstairs .. they do not want to rebel for activists, activism lang ..")</f>
        <v>So now, the forces of darkness have grown so strong, the NPAs .. they still do not believe that the rebels in UP and Wapakels are out of the students who are upstairs .. they do not want to rebel for activists, activism lang ..</v>
      </c>
      <c r="S120" s="33" t="s">
        <v>176</v>
      </c>
      <c r="T120" s="33" t="s">
        <v>532</v>
      </c>
      <c r="U120" s="33"/>
      <c r="V120" s="33" t="s">
        <v>319</v>
      </c>
      <c r="W120" s="33">
        <v>0</v>
      </c>
      <c r="X120" s="33">
        <v>0</v>
      </c>
      <c r="Y120" s="33">
        <v>0</v>
      </c>
      <c r="Z120" s="33">
        <v>0</v>
      </c>
      <c r="AA120" s="33"/>
      <c r="AB120" s="33"/>
      <c r="AC120" s="33"/>
      <c r="AD120" s="33"/>
      <c r="AE120" s="33"/>
      <c r="AF120" s="33"/>
      <c r="AG120" s="33"/>
      <c r="AH120" s="35"/>
      <c r="AI120" s="35"/>
    </row>
    <row r="121" spans="1:35" ht="72" x14ac:dyDescent="0.2">
      <c r="A121" s="29"/>
      <c r="B121" s="36">
        <v>45004.843055555553</v>
      </c>
      <c r="C121" s="31" t="s">
        <v>533</v>
      </c>
      <c r="D121" s="32"/>
      <c r="E121" s="33" t="s">
        <v>499</v>
      </c>
      <c r="F121" s="33"/>
      <c r="G121" s="33" t="s">
        <v>111</v>
      </c>
      <c r="H121" s="33" t="s">
        <v>500</v>
      </c>
      <c r="I121" s="33" t="s">
        <v>534</v>
      </c>
      <c r="J121" s="33" t="s">
        <v>535</v>
      </c>
      <c r="K121" s="33"/>
      <c r="L121" s="33"/>
      <c r="M121" s="34">
        <v>44531</v>
      </c>
      <c r="N121" s="33">
        <v>159</v>
      </c>
      <c r="O121" s="33">
        <v>2</v>
      </c>
      <c r="P121" s="33"/>
      <c r="Q121" s="33" t="s">
        <v>536</v>
      </c>
      <c r="R121" s="20" t="str">
        <f ca="1">IFERROR(__xludf.DUMMYFUNCTION("GOOGLETRANSLATE(Q121)"),"No1 KC is UP in the DMI of activists student ... the rebel students also come to terms ... and that's because of the students 'brain of the students' brain")</f>
        <v>No1 KC is UP in the DMI of activists student ... the rebel students also come to terms ... and that's because of the students 'brain of the students' brain</v>
      </c>
      <c r="S121" s="33" t="s">
        <v>176</v>
      </c>
      <c r="T121" s="33" t="s">
        <v>537</v>
      </c>
      <c r="U121" s="33"/>
      <c r="V121" s="33" t="s">
        <v>319</v>
      </c>
      <c r="W121" s="33">
        <v>0</v>
      </c>
      <c r="X121" s="33">
        <v>0</v>
      </c>
      <c r="Y121" s="33">
        <v>0</v>
      </c>
      <c r="Z121" s="33">
        <v>0</v>
      </c>
      <c r="AA121" s="33"/>
      <c r="AB121" s="33"/>
      <c r="AC121" s="33"/>
      <c r="AD121" s="33"/>
      <c r="AE121" s="33"/>
      <c r="AF121" s="33"/>
      <c r="AG121" s="33"/>
      <c r="AH121" s="35"/>
      <c r="AI121" s="35"/>
    </row>
    <row r="122" spans="1:35" ht="108" x14ac:dyDescent="0.2">
      <c r="A122" s="29"/>
      <c r="B122" s="36">
        <v>45004.845833333333</v>
      </c>
      <c r="C122" s="31" t="s">
        <v>538</v>
      </c>
      <c r="D122" s="32"/>
      <c r="E122" s="33" t="s">
        <v>499</v>
      </c>
      <c r="F122" s="33"/>
      <c r="G122" s="33" t="s">
        <v>111</v>
      </c>
      <c r="H122" s="33" t="s">
        <v>500</v>
      </c>
      <c r="I122" s="33" t="s">
        <v>539</v>
      </c>
      <c r="J122" s="33" t="s">
        <v>540</v>
      </c>
      <c r="K122" s="33" t="s">
        <v>541</v>
      </c>
      <c r="L122" s="33"/>
      <c r="M122" s="34">
        <v>44166</v>
      </c>
      <c r="N122" s="33">
        <v>906</v>
      </c>
      <c r="O122" s="33">
        <v>1003</v>
      </c>
      <c r="P122" s="33" t="s">
        <v>542</v>
      </c>
      <c r="Q122" s="33" t="s">
        <v>543</v>
      </c>
      <c r="R122" s="20" t="str">
        <f ca="1">IFERROR(__xludf.DUMMYFUNCTION("GOOGLETRANSLATE(Q122)"),"You are blind, the UP school is owned by our government OK, UP and PUP or other state universities of activists who are becoming rebels or NPAs today, our government just wants to keep young students away from the them ...")</f>
        <v>You are blind, the UP school is owned by our government OK, UP and PUP or other state universities of activists who are becoming rebels or NPAs today, our government just wants to keep young students away from the them ...</v>
      </c>
      <c r="S122" s="33" t="s">
        <v>176</v>
      </c>
      <c r="T122" s="33" t="s">
        <v>544</v>
      </c>
      <c r="U122" s="33"/>
      <c r="V122" s="33" t="s">
        <v>319</v>
      </c>
      <c r="W122" s="33">
        <v>0</v>
      </c>
      <c r="X122" s="33">
        <v>0</v>
      </c>
      <c r="Y122" s="33">
        <v>0</v>
      </c>
      <c r="Z122" s="33">
        <v>0</v>
      </c>
      <c r="AA122" s="33"/>
      <c r="AB122" s="33"/>
      <c r="AC122" s="33"/>
      <c r="AD122" s="33"/>
      <c r="AE122" s="33"/>
      <c r="AF122" s="33"/>
      <c r="AG122" s="33"/>
      <c r="AH122" s="35"/>
      <c r="AI122" s="35"/>
    </row>
    <row r="123" spans="1:35" ht="120" x14ac:dyDescent="0.2">
      <c r="A123" s="29"/>
      <c r="B123" s="36">
        <v>45004.847222222219</v>
      </c>
      <c r="C123" s="42" t="s">
        <v>662</v>
      </c>
      <c r="D123" s="32"/>
      <c r="E123" s="33" t="s">
        <v>499</v>
      </c>
      <c r="F123" s="33"/>
      <c r="G123" s="33" t="s">
        <v>111</v>
      </c>
      <c r="H123" s="33" t="s">
        <v>500</v>
      </c>
      <c r="I123" s="33" t="s">
        <v>545</v>
      </c>
      <c r="J123" s="33" t="s">
        <v>546</v>
      </c>
      <c r="K123" s="33"/>
      <c r="L123" s="33"/>
      <c r="M123" s="34">
        <v>40299</v>
      </c>
      <c r="N123" s="33">
        <v>67</v>
      </c>
      <c r="O123" s="33">
        <v>23</v>
      </c>
      <c r="P123" s="33" t="s">
        <v>547</v>
      </c>
      <c r="Q123" s="33" t="s">
        <v>548</v>
      </c>
      <c r="R123" s="20" t="str">
        <f ca="1">IFERROR(__xludf.DUMMYFUNCTION("GOOGLETRANSLATE(Q123)"),"Great Job Isko. Pure protests only the UP people know. Those who have no respect for the law. It is smart but always want to overthrow the govt. Impose penalties or jail time in no permit. Abuse! That lesson should be taught. Activist, rebel and communist"&amp;"! Pwe!")</f>
        <v>Great Job Isko. Pure protests only the UP people know. Those who have no respect for the law. It is smart but always want to overthrow the govt. Impose penalties or jail time in no permit. Abuse! That lesson should be taught. Activist, rebel and communist! Pwe!</v>
      </c>
      <c r="S123" s="33" t="s">
        <v>176</v>
      </c>
      <c r="T123" s="33" t="s">
        <v>549</v>
      </c>
      <c r="U123" s="33"/>
      <c r="V123" s="33" t="s">
        <v>319</v>
      </c>
      <c r="W123" s="33">
        <v>0</v>
      </c>
      <c r="X123" s="33">
        <v>0</v>
      </c>
      <c r="Y123" s="33">
        <v>0</v>
      </c>
      <c r="Z123" s="33">
        <v>0</v>
      </c>
      <c r="AA123" s="33"/>
      <c r="AB123" s="33"/>
      <c r="AC123" s="33"/>
      <c r="AD123" s="33"/>
      <c r="AE123" s="33"/>
      <c r="AF123" s="33"/>
      <c r="AG123" s="33"/>
      <c r="AH123" s="35"/>
      <c r="AI123" s="35"/>
    </row>
    <row r="124" spans="1:35" ht="84" x14ac:dyDescent="0.2">
      <c r="A124" s="29"/>
      <c r="B124" s="36">
        <v>45004.848611111112</v>
      </c>
      <c r="C124" s="31" t="s">
        <v>550</v>
      </c>
      <c r="D124" s="32"/>
      <c r="E124" s="33" t="s">
        <v>499</v>
      </c>
      <c r="F124" s="33"/>
      <c r="G124" s="33" t="s">
        <v>111</v>
      </c>
      <c r="H124" s="33" t="s">
        <v>500</v>
      </c>
      <c r="I124" s="33" t="s">
        <v>551</v>
      </c>
      <c r="J124" s="33" t="s">
        <v>552</v>
      </c>
      <c r="K124" s="33" t="s">
        <v>553</v>
      </c>
      <c r="L124" s="33"/>
      <c r="M124" s="34">
        <v>42736</v>
      </c>
      <c r="N124" s="33">
        <v>161</v>
      </c>
      <c r="O124" s="33">
        <v>239</v>
      </c>
      <c r="P124" s="33" t="s">
        <v>554</v>
      </c>
      <c r="Q124" s="33" t="s">
        <v>555</v>
      </c>
      <c r="R124" s="20" t="str">
        <f ca="1">IFERROR(__xludf.DUMMYFUNCTION("GOOGLETRANSLATE(Q124)"),"Good choice! That's why I sent my kids to UST instead of UP. The culture of young activists is different. Becomes rude and rebel and prone to radicalism. That chief town is a plague.")</f>
        <v>Good choice! That's why I sent my kids to UST instead of UP. The culture of young activists is different. Becomes rude and rebel and prone to radicalism. That chief town is a plague.</v>
      </c>
      <c r="S124" s="33" t="s">
        <v>176</v>
      </c>
      <c r="T124" s="33" t="s">
        <v>556</v>
      </c>
      <c r="U124" s="33"/>
      <c r="V124" s="33" t="s">
        <v>319</v>
      </c>
      <c r="W124" s="33">
        <v>2</v>
      </c>
      <c r="X124" s="33">
        <v>0</v>
      </c>
      <c r="Y124" s="33">
        <v>0</v>
      </c>
      <c r="Z124" s="33">
        <v>0</v>
      </c>
      <c r="AA124" s="33"/>
      <c r="AB124" s="33"/>
      <c r="AC124" s="33"/>
      <c r="AD124" s="33"/>
      <c r="AE124" s="33"/>
      <c r="AF124" s="33"/>
      <c r="AG124" s="33"/>
      <c r="AH124" s="35"/>
      <c r="AI124" s="35"/>
    </row>
    <row r="125" spans="1:35" ht="120" x14ac:dyDescent="0.2">
      <c r="A125" s="29"/>
      <c r="B125" s="36">
        <v>45004.850694444445</v>
      </c>
      <c r="C125" s="37" t="s">
        <v>557</v>
      </c>
      <c r="D125" s="32"/>
      <c r="E125" s="33" t="s">
        <v>499</v>
      </c>
      <c r="F125" s="33"/>
      <c r="G125" s="33" t="s">
        <v>111</v>
      </c>
      <c r="H125" s="33" t="s">
        <v>500</v>
      </c>
      <c r="I125" s="33" t="s">
        <v>558</v>
      </c>
      <c r="J125" s="33" t="s">
        <v>559</v>
      </c>
      <c r="K125" s="33" t="s">
        <v>560</v>
      </c>
      <c r="L125" s="33"/>
      <c r="M125" s="34">
        <v>44044</v>
      </c>
      <c r="N125" s="33">
        <v>5</v>
      </c>
      <c r="O125" s="33">
        <v>1</v>
      </c>
      <c r="P125" s="33"/>
      <c r="Q125" s="33" t="s">
        <v>561</v>
      </c>
      <c r="R125" s="20" t="str">
        <f ca="1">IFERROR(__xludf.DUMMYFUNCTION("GOOGLETRANSLATE(Q125)"),"Hope to have a heroes monument to record the names of the PNPs killed and killed in line of duty. UP Diliman has been made for their murdered activists and have been armed rebels and their NPA people.")</f>
        <v>Hope to have a heroes monument to record the names of the PNPs killed and killed in line of duty. UP Diliman has been made for their murdered activists and have been armed rebels and their NPA people.</v>
      </c>
      <c r="S125" s="33" t="s">
        <v>176</v>
      </c>
      <c r="T125" s="33" t="s">
        <v>562</v>
      </c>
      <c r="U125" s="33"/>
      <c r="V125" s="33" t="s">
        <v>319</v>
      </c>
      <c r="W125" s="33">
        <v>0</v>
      </c>
      <c r="X125" s="33">
        <v>0</v>
      </c>
      <c r="Y125" s="33">
        <v>0</v>
      </c>
      <c r="Z125" s="33">
        <v>0</v>
      </c>
      <c r="AA125" s="33"/>
      <c r="AB125" s="33"/>
      <c r="AC125" s="33"/>
      <c r="AD125" s="33"/>
      <c r="AE125" s="33"/>
      <c r="AF125" s="33"/>
      <c r="AG125" s="33"/>
      <c r="AH125" s="35"/>
      <c r="AI125" s="35"/>
    </row>
    <row r="126" spans="1:35" ht="132" x14ac:dyDescent="0.2">
      <c r="A126" s="29"/>
      <c r="B126" s="36">
        <v>45004.852777777778</v>
      </c>
      <c r="C126" s="31" t="s">
        <v>563</v>
      </c>
      <c r="D126" s="32"/>
      <c r="E126" s="33" t="s">
        <v>499</v>
      </c>
      <c r="F126" s="33"/>
      <c r="G126" s="33" t="s">
        <v>111</v>
      </c>
      <c r="H126" s="33" t="s">
        <v>500</v>
      </c>
      <c r="I126" s="33" t="s">
        <v>539</v>
      </c>
      <c r="J126" s="33" t="s">
        <v>540</v>
      </c>
      <c r="K126" s="33" t="s">
        <v>541</v>
      </c>
      <c r="L126" s="33"/>
      <c r="M126" s="34">
        <v>44166</v>
      </c>
      <c r="N126" s="33">
        <v>906</v>
      </c>
      <c r="O126" s="33">
        <v>1003</v>
      </c>
      <c r="P126" s="33" t="s">
        <v>542</v>
      </c>
      <c r="Q126" s="33" t="s">
        <v>564</v>
      </c>
      <c r="R126" s="20" t="str">
        <f ca="1">IFERROR(__xludf.DUMMYFUNCTION("GOOGLETRANSLATE(Q126)"),"The Cupal is an activist ..... So stupid, you just want to protect the young people studying in UP of our police and the army because most of the rebels or NPAs from UP, need to end recruitment ... very stupid and stupid you if you don't understand")</f>
        <v>The Cupal is an activist ..... So stupid, you just want to protect the young people studying in UP of our police and the army because most of the rebels or NPAs from UP, need to end recruitment ... very stupid and stupid you if you don't understand</v>
      </c>
      <c r="S126" s="33" t="s">
        <v>176</v>
      </c>
      <c r="T126" s="33" t="s">
        <v>565</v>
      </c>
      <c r="U126" s="33"/>
      <c r="V126" s="33" t="s">
        <v>319</v>
      </c>
      <c r="W126" s="33">
        <v>0</v>
      </c>
      <c r="X126" s="33">
        <v>0</v>
      </c>
      <c r="Y126" s="33">
        <v>0</v>
      </c>
      <c r="Z126" s="33">
        <v>0</v>
      </c>
      <c r="AA126" s="33"/>
      <c r="AB126" s="33"/>
      <c r="AC126" s="33"/>
      <c r="AD126" s="33"/>
      <c r="AE126" s="33"/>
      <c r="AF126" s="33"/>
      <c r="AG126" s="33"/>
      <c r="AH126" s="35"/>
      <c r="AI126" s="35"/>
    </row>
    <row r="127" spans="1:35" ht="96" x14ac:dyDescent="0.2">
      <c r="A127" s="29"/>
      <c r="B127" s="36">
        <v>45004.854166666664</v>
      </c>
      <c r="C127" s="31" t="s">
        <v>566</v>
      </c>
      <c r="D127" s="32"/>
      <c r="E127" s="33" t="s">
        <v>499</v>
      </c>
      <c r="F127" s="33"/>
      <c r="G127" s="33" t="s">
        <v>111</v>
      </c>
      <c r="H127" s="33" t="s">
        <v>500</v>
      </c>
      <c r="I127" s="33" t="s">
        <v>567</v>
      </c>
      <c r="J127" s="33" t="s">
        <v>568</v>
      </c>
      <c r="K127" s="33" t="s">
        <v>569</v>
      </c>
      <c r="L127" s="33"/>
      <c r="M127" s="34">
        <v>44440</v>
      </c>
      <c r="N127" s="33">
        <v>94</v>
      </c>
      <c r="O127" s="33">
        <v>106</v>
      </c>
      <c r="P127" s="33"/>
      <c r="Q127" s="33" t="s">
        <v>570</v>
      </c>
      <c r="R127" s="20" t="str">
        <f ca="1">IFERROR(__xludf.DUMMYFUNCTION("GOOGLETRANSLATE(Q127)"),"How to tax the activists that UP students are even educated by the government for free to help the town but they did a rebel and became a plague !!!")</f>
        <v>How to tax the activists that UP students are even educated by the government for free to help the town but they did a rebel and became a plague !!!</v>
      </c>
      <c r="S127" s="33" t="s">
        <v>176</v>
      </c>
      <c r="T127" s="33" t="s">
        <v>571</v>
      </c>
      <c r="U127" s="33"/>
      <c r="V127" s="33" t="s">
        <v>319</v>
      </c>
      <c r="W127" s="33">
        <v>2</v>
      </c>
      <c r="X127" s="33">
        <v>1</v>
      </c>
      <c r="Y127" s="33">
        <v>1</v>
      </c>
      <c r="Z127" s="33">
        <v>0</v>
      </c>
      <c r="AA127" s="33"/>
      <c r="AB127" s="33"/>
      <c r="AC127" s="33"/>
      <c r="AD127" s="33"/>
      <c r="AE127" s="33"/>
      <c r="AF127" s="33"/>
      <c r="AG127" s="33"/>
      <c r="AH127" s="35"/>
      <c r="AI127" s="35"/>
    </row>
    <row r="128" spans="1:35" ht="144" x14ac:dyDescent="0.2">
      <c r="A128" s="29"/>
      <c r="B128" s="36">
        <v>45004.859027777777</v>
      </c>
      <c r="C128" s="31" t="s">
        <v>572</v>
      </c>
      <c r="D128" s="32"/>
      <c r="E128" s="33" t="s">
        <v>499</v>
      </c>
      <c r="F128" s="33"/>
      <c r="G128" s="33" t="s">
        <v>111</v>
      </c>
      <c r="H128" s="33" t="s">
        <v>573</v>
      </c>
      <c r="I128" s="33" t="s">
        <v>574</v>
      </c>
      <c r="J128" s="33" t="s">
        <v>575</v>
      </c>
      <c r="K128" s="33" t="s">
        <v>576</v>
      </c>
      <c r="L128" s="33"/>
      <c r="M128" s="34">
        <v>42186</v>
      </c>
      <c r="N128" s="33">
        <v>43</v>
      </c>
      <c r="O128" s="33">
        <v>48</v>
      </c>
      <c r="P128" s="33" t="s">
        <v>577</v>
      </c>
      <c r="Q128" s="33" t="s">
        <v>578</v>
      </c>
      <c r="R128" s="20" t="str">
        <f ca="1">IFERROR(__xludf.DUMMYFUNCTION("GOOGLETRANSLATE(Q128)"),"Hence the existence of cult. How the NPA was able to recruit the supposedly smart students of UP. Weak minds are easily persuaded ….. then commanded to the point of committing xyz.. you name it.")</f>
        <v>Hence the existence of cult. How the NPA was able to recruit the supposedly smart students of UP. Weak minds are easily persuaded ….. then commanded to the point of committing xyz.. you name it.</v>
      </c>
      <c r="S128" s="33" t="s">
        <v>176</v>
      </c>
      <c r="T128" s="33" t="s">
        <v>579</v>
      </c>
      <c r="U128" s="33"/>
      <c r="V128" s="33" t="s">
        <v>319</v>
      </c>
      <c r="W128" s="33">
        <v>1</v>
      </c>
      <c r="X128" s="33">
        <v>0</v>
      </c>
      <c r="Y128" s="33">
        <v>0</v>
      </c>
      <c r="Z128" s="33">
        <v>0</v>
      </c>
      <c r="AA128" s="33"/>
      <c r="AB128" s="33"/>
      <c r="AC128" s="33"/>
      <c r="AD128" s="33"/>
      <c r="AE128" s="33"/>
      <c r="AF128" s="33"/>
      <c r="AG128" s="33"/>
      <c r="AH128" s="35"/>
      <c r="AI128" s="35"/>
    </row>
    <row r="129" spans="1:35" ht="84" x14ac:dyDescent="0.2">
      <c r="A129" s="29"/>
      <c r="B129" s="36">
        <v>45004.861111111109</v>
      </c>
      <c r="C129" s="31" t="s">
        <v>580</v>
      </c>
      <c r="D129" s="32"/>
      <c r="E129" s="33" t="s">
        <v>499</v>
      </c>
      <c r="F129" s="33"/>
      <c r="G129" s="33" t="s">
        <v>111</v>
      </c>
      <c r="H129" s="33" t="s">
        <v>573</v>
      </c>
      <c r="I129" s="33" t="s">
        <v>581</v>
      </c>
      <c r="J129" s="33" t="s">
        <v>582</v>
      </c>
      <c r="K129" s="33"/>
      <c r="L129" s="33"/>
      <c r="M129" s="34">
        <v>41730</v>
      </c>
      <c r="N129" s="33">
        <v>346</v>
      </c>
      <c r="O129" s="33">
        <v>148</v>
      </c>
      <c r="P129" s="33" t="s">
        <v>583</v>
      </c>
      <c r="Q129" s="33" t="s">
        <v>584</v>
      </c>
      <c r="R129" s="20" t="str">
        <f ca="1">IFERROR(__xludf.DUMMYFUNCTION("GOOGLETRANSLATE(Q129)"),"Really? When why di nila allowed ang military sa UP if they are for transparency? Because they are hiding something, how they recruit students to join as NPA. Lol 😂")</f>
        <v>Really? When why di nila allowed ang military sa UP if they are for transparency? Because they are hiding something, how they recruit students to join as NPA. Lol 😂</v>
      </c>
      <c r="S129" s="33" t="s">
        <v>176</v>
      </c>
      <c r="T129" s="33" t="s">
        <v>585</v>
      </c>
      <c r="U129" s="33"/>
      <c r="V129" s="33" t="s">
        <v>319</v>
      </c>
      <c r="W129" s="33">
        <v>0</v>
      </c>
      <c r="X129" s="33">
        <v>0</v>
      </c>
      <c r="Y129" s="33">
        <v>0</v>
      </c>
      <c r="Z129" s="33">
        <v>0</v>
      </c>
      <c r="AA129" s="33"/>
      <c r="AB129" s="33"/>
      <c r="AC129" s="33"/>
      <c r="AD129" s="33"/>
      <c r="AE129" s="33"/>
      <c r="AF129" s="33"/>
      <c r="AG129" s="33"/>
      <c r="AH129" s="35"/>
      <c r="AI129" s="35"/>
    </row>
    <row r="130" spans="1:35" ht="96" x14ac:dyDescent="0.2">
      <c r="A130" s="29"/>
      <c r="B130" s="36">
        <v>45004.863888888889</v>
      </c>
      <c r="C130" s="31" t="s">
        <v>586</v>
      </c>
      <c r="D130" s="32"/>
      <c r="E130" s="33" t="s">
        <v>499</v>
      </c>
      <c r="F130" s="33"/>
      <c r="G130" s="33" t="s">
        <v>111</v>
      </c>
      <c r="H130" s="33" t="s">
        <v>573</v>
      </c>
      <c r="I130" s="33" t="s">
        <v>587</v>
      </c>
      <c r="J130" s="33" t="s">
        <v>588</v>
      </c>
      <c r="K130" s="33" t="s">
        <v>589</v>
      </c>
      <c r="L130" s="33"/>
      <c r="M130" s="34">
        <v>41883</v>
      </c>
      <c r="N130" s="33">
        <v>811</v>
      </c>
      <c r="O130" s="33">
        <v>682</v>
      </c>
      <c r="P130" s="33" t="s">
        <v>590</v>
      </c>
      <c r="Q130" s="33" t="s">
        <v>591</v>
      </c>
      <c r="R130" s="20" t="str">
        <f ca="1">IFERROR(__xludf.DUMMYFUNCTION("GOOGLETRANSLATE(Q130)"),"CPP-NPA-NDF indoctrinated the UP students and recruit them to becomes members of CCP NPA. A lot a of them already. If you noticed majority of the UP students always opposed the governance.")</f>
        <v>CPP-NPA-NDF indoctrinated the UP students and recruit them to becomes members of CCP NPA. A lot a of them already. If you noticed majority of the UP students always opposed the governance.</v>
      </c>
      <c r="S130" s="33" t="s">
        <v>176</v>
      </c>
      <c r="T130" s="33" t="s">
        <v>592</v>
      </c>
      <c r="U130" s="33"/>
      <c r="V130" s="33" t="s">
        <v>319</v>
      </c>
      <c r="W130" s="33">
        <v>0</v>
      </c>
      <c r="X130" s="33">
        <v>2</v>
      </c>
      <c r="Y130" s="33">
        <v>0</v>
      </c>
      <c r="Z130" s="33">
        <v>0</v>
      </c>
      <c r="AA130" s="33"/>
      <c r="AB130" s="33"/>
      <c r="AC130" s="33"/>
      <c r="AD130" s="33"/>
      <c r="AE130" s="33"/>
      <c r="AF130" s="33"/>
      <c r="AG130" s="33"/>
      <c r="AH130" s="35"/>
      <c r="AI130" s="35"/>
    </row>
    <row r="131" spans="1:35" ht="156" x14ac:dyDescent="0.2">
      <c r="A131" s="29"/>
      <c r="B131" s="36">
        <v>45004.865972222222</v>
      </c>
      <c r="C131" s="31" t="s">
        <v>593</v>
      </c>
      <c r="D131" s="32"/>
      <c r="E131" s="33" t="s">
        <v>499</v>
      </c>
      <c r="F131" s="33"/>
      <c r="G131" s="33" t="s">
        <v>111</v>
      </c>
      <c r="H131" s="33" t="s">
        <v>573</v>
      </c>
      <c r="I131" s="33" t="s">
        <v>594</v>
      </c>
      <c r="J131" s="33" t="s">
        <v>595</v>
      </c>
      <c r="K131" s="33" t="s">
        <v>596</v>
      </c>
      <c r="L131" s="33"/>
      <c r="M131" s="34">
        <v>42125</v>
      </c>
      <c r="N131" s="33">
        <v>578</v>
      </c>
      <c r="O131" s="33">
        <v>270</v>
      </c>
      <c r="P131" s="33"/>
      <c r="Q131" s="33" t="s">
        <v>597</v>
      </c>
      <c r="R131" s="20" t="str">
        <f ca="1">IFERROR(__xludf.DUMMYFUNCTION("GOOGLETRANSLATE(Q131)"),"That was before Pinktalibans’ INFESTATION of UP! Gets mo? Before the NPA, New Pink Army started to indoctrinate, recruit, students with their communist ideologies. Walang ganyan nuong lapanahunan nila President Marcos at Diokno when they were students sa "&amp;"UP … gets mo?")</f>
        <v>That was before Pinktalibans’ INFESTATION of UP! Gets mo? Before the NPA, New Pink Army started to indoctrinate, recruit, students with their communist ideologies. Walang ganyan nuong lapanahunan nila President Marcos at Diokno when they were students sa UP … gets mo?</v>
      </c>
      <c r="S131" s="33" t="s">
        <v>176</v>
      </c>
      <c r="T131" s="33" t="s">
        <v>598</v>
      </c>
      <c r="U131" s="33"/>
      <c r="V131" s="33" t="s">
        <v>319</v>
      </c>
      <c r="W131" s="33">
        <v>0</v>
      </c>
      <c r="X131" s="33">
        <v>0</v>
      </c>
      <c r="Y131" s="33">
        <v>0</v>
      </c>
      <c r="Z131" s="33">
        <v>0</v>
      </c>
      <c r="AA131" s="33"/>
      <c r="AB131" s="33"/>
      <c r="AC131" s="33"/>
      <c r="AD131" s="33"/>
      <c r="AE131" s="33"/>
      <c r="AF131" s="33"/>
      <c r="AG131" s="33"/>
      <c r="AH131" s="35"/>
      <c r="AI131" s="35"/>
    </row>
    <row r="132" spans="1:35" ht="204" x14ac:dyDescent="0.2">
      <c r="A132" s="29"/>
      <c r="B132" s="36">
        <v>45004.868750000001</v>
      </c>
      <c r="C132" s="31" t="s">
        <v>599</v>
      </c>
      <c r="D132" s="32"/>
      <c r="E132" s="33" t="s">
        <v>499</v>
      </c>
      <c r="F132" s="33"/>
      <c r="G132" s="33" t="s">
        <v>111</v>
      </c>
      <c r="H132" s="33" t="s">
        <v>573</v>
      </c>
      <c r="I132" s="33" t="s">
        <v>600</v>
      </c>
      <c r="J132" s="33" t="s">
        <v>601</v>
      </c>
      <c r="K132" s="33" t="s">
        <v>602</v>
      </c>
      <c r="L132" s="33"/>
      <c r="M132" s="34">
        <v>44440</v>
      </c>
      <c r="N132" s="33">
        <v>2050</v>
      </c>
      <c r="O132" s="33">
        <v>1721</v>
      </c>
      <c r="P132" s="33" t="s">
        <v>603</v>
      </c>
      <c r="Q132" s="33" t="s">
        <v>604</v>
      </c>
      <c r="R132" s="20" t="str">
        <f ca="1">IFERROR(__xludf.DUMMYFUNCTION("GOOGLETRANSLATE(Q132)"),"UP Walkout? Eh no, UP kick-out. It is a waste of government money to fund students to become anti-government or worse to become NPA recruit!")</f>
        <v>UP Walkout? Eh no, UP kick-out. It is a waste of government money to fund students to become anti-government or worse to become NPA recruit!</v>
      </c>
      <c r="S132" s="33" t="s">
        <v>16</v>
      </c>
      <c r="T132" s="33" t="s">
        <v>605</v>
      </c>
      <c r="U132" s="33"/>
      <c r="V132" s="33" t="s">
        <v>319</v>
      </c>
      <c r="W132" s="33">
        <v>68</v>
      </c>
      <c r="X132" s="33">
        <v>1</v>
      </c>
      <c r="Y132" s="33">
        <v>23</v>
      </c>
      <c r="Z132" s="33">
        <v>1</v>
      </c>
      <c r="AA132" s="33"/>
      <c r="AB132" s="33"/>
      <c r="AC132" s="33"/>
      <c r="AD132" s="33"/>
      <c r="AE132" s="33"/>
      <c r="AF132" s="33"/>
      <c r="AG132" s="33"/>
      <c r="AH132" s="35"/>
      <c r="AI132" s="35"/>
    </row>
    <row r="133" spans="1:35" ht="60" x14ac:dyDescent="0.2">
      <c r="A133" s="29"/>
      <c r="B133" s="36"/>
      <c r="C133" s="31" t="s">
        <v>606</v>
      </c>
      <c r="D133" s="32"/>
      <c r="E133" s="33" t="s">
        <v>499</v>
      </c>
      <c r="F133" s="33"/>
      <c r="G133" s="33" t="s">
        <v>111</v>
      </c>
      <c r="H133" s="33" t="s">
        <v>573</v>
      </c>
      <c r="I133" s="33"/>
      <c r="J133" s="33"/>
      <c r="K133" s="33"/>
      <c r="L133" s="33"/>
      <c r="M133" s="34"/>
      <c r="N133" s="33"/>
      <c r="O133" s="33"/>
      <c r="P133" s="33"/>
      <c r="Q133" s="33"/>
      <c r="R133" s="20" t="str">
        <f ca="1">IFERROR(__xludf.DUMMYFUNCTION("GOOGLETRANSLATE(Q133)"),"#VALUE!")</f>
        <v>#VALUE!</v>
      </c>
      <c r="S133" s="33"/>
      <c r="T133" s="38"/>
      <c r="U133" s="33"/>
      <c r="V133" s="33"/>
      <c r="W133" s="33"/>
      <c r="X133" s="33"/>
      <c r="Y133" s="33">
        <v>0</v>
      </c>
      <c r="Z133" s="33">
        <v>0</v>
      </c>
      <c r="AA133" s="33"/>
      <c r="AB133" s="33"/>
      <c r="AC133" s="33"/>
      <c r="AD133" s="33"/>
      <c r="AE133" s="33"/>
      <c r="AF133" s="33"/>
      <c r="AG133" s="33"/>
      <c r="AH133" s="35"/>
      <c r="AI133" s="35"/>
    </row>
    <row r="134" spans="1:35" ht="60" x14ac:dyDescent="0.2">
      <c r="A134" s="29"/>
      <c r="B134" s="36"/>
      <c r="C134" s="31" t="s">
        <v>607</v>
      </c>
      <c r="D134" s="32"/>
      <c r="E134" s="33" t="s">
        <v>499</v>
      </c>
      <c r="F134" s="33"/>
      <c r="G134" s="33" t="s">
        <v>111</v>
      </c>
      <c r="H134" s="33" t="s">
        <v>573</v>
      </c>
      <c r="I134" s="33"/>
      <c r="J134" s="33"/>
      <c r="K134" s="33"/>
      <c r="L134" s="33"/>
      <c r="M134" s="34"/>
      <c r="N134" s="33"/>
      <c r="O134" s="33"/>
      <c r="P134" s="33"/>
      <c r="Q134" s="33"/>
      <c r="R134" s="20" t="str">
        <f ca="1">IFERROR(__xludf.DUMMYFUNCTION("GOOGLETRANSLATE(Q134)"),"#VALUE!")</f>
        <v>#VALUE!</v>
      </c>
      <c r="S134" s="33"/>
      <c r="T134" s="38"/>
      <c r="U134" s="33"/>
      <c r="V134" s="33"/>
      <c r="W134" s="33"/>
      <c r="X134" s="33"/>
      <c r="Y134" s="33">
        <v>0</v>
      </c>
      <c r="Z134" s="33">
        <v>0</v>
      </c>
      <c r="AA134" s="33"/>
      <c r="AB134" s="33"/>
      <c r="AC134" s="33"/>
      <c r="AD134" s="33"/>
      <c r="AE134" s="33"/>
      <c r="AF134" s="33"/>
      <c r="AG134" s="33"/>
      <c r="AH134" s="35"/>
      <c r="AI134" s="35"/>
    </row>
    <row r="135" spans="1:35" ht="60" x14ac:dyDescent="0.2">
      <c r="A135" s="29"/>
      <c r="B135" s="36"/>
      <c r="C135" s="31" t="s">
        <v>608</v>
      </c>
      <c r="D135" s="32"/>
      <c r="E135" s="33" t="s">
        <v>499</v>
      </c>
      <c r="F135" s="33"/>
      <c r="G135" s="33" t="s">
        <v>111</v>
      </c>
      <c r="H135" s="33" t="s">
        <v>573</v>
      </c>
      <c r="I135" s="33"/>
      <c r="J135" s="33"/>
      <c r="K135" s="33"/>
      <c r="L135" s="33"/>
      <c r="M135" s="34"/>
      <c r="N135" s="33"/>
      <c r="O135" s="33"/>
      <c r="P135" s="33"/>
      <c r="Q135" s="33"/>
      <c r="R135" s="20" t="str">
        <f ca="1">IFERROR(__xludf.DUMMYFUNCTION("GOOGLETRANSLATE(Q135)"),"#VALUE!")</f>
        <v>#VALUE!</v>
      </c>
      <c r="S135" s="33"/>
      <c r="T135" s="38"/>
      <c r="U135" s="33"/>
      <c r="V135" s="33"/>
      <c r="W135" s="33"/>
      <c r="X135" s="33"/>
      <c r="Y135" s="33">
        <v>0</v>
      </c>
      <c r="Z135" s="33">
        <v>0</v>
      </c>
      <c r="AA135" s="33"/>
      <c r="AB135" s="33"/>
      <c r="AC135" s="33"/>
      <c r="AD135" s="33"/>
      <c r="AE135" s="33"/>
      <c r="AF135" s="33"/>
      <c r="AG135" s="33"/>
      <c r="AH135" s="35"/>
      <c r="AI135" s="35"/>
    </row>
    <row r="136" spans="1:35" ht="60" x14ac:dyDescent="0.2">
      <c r="A136" s="29"/>
      <c r="B136" s="36"/>
      <c r="C136" s="31" t="s">
        <v>609</v>
      </c>
      <c r="D136" s="32"/>
      <c r="E136" s="33" t="s">
        <v>499</v>
      </c>
      <c r="F136" s="33"/>
      <c r="G136" s="33" t="s">
        <v>111</v>
      </c>
      <c r="H136" s="33" t="s">
        <v>573</v>
      </c>
      <c r="I136" s="33"/>
      <c r="J136" s="33"/>
      <c r="K136" s="33"/>
      <c r="L136" s="33"/>
      <c r="M136" s="34"/>
      <c r="N136" s="33"/>
      <c r="O136" s="33"/>
      <c r="P136" s="33"/>
      <c r="Q136" s="33"/>
      <c r="R136" s="20" t="str">
        <f ca="1">IFERROR(__xludf.DUMMYFUNCTION("GOOGLETRANSLATE(Q136)"),"#VALUE!")</f>
        <v>#VALUE!</v>
      </c>
      <c r="S136" s="33"/>
      <c r="T136" s="38"/>
      <c r="U136" s="33"/>
      <c r="V136" s="33"/>
      <c r="W136" s="33"/>
      <c r="X136" s="33"/>
      <c r="Y136" s="33">
        <v>0</v>
      </c>
      <c r="Z136" s="33">
        <v>0</v>
      </c>
      <c r="AA136" s="33"/>
      <c r="AB136" s="33"/>
      <c r="AC136" s="33"/>
      <c r="AD136" s="33"/>
      <c r="AE136" s="33"/>
      <c r="AF136" s="33"/>
      <c r="AG136" s="33"/>
      <c r="AH136" s="35"/>
      <c r="AI136" s="35"/>
    </row>
    <row r="137" spans="1:35" ht="60" x14ac:dyDescent="0.2">
      <c r="A137" s="29"/>
      <c r="B137" s="36"/>
      <c r="C137" s="31" t="s">
        <v>610</v>
      </c>
      <c r="D137" s="32"/>
      <c r="E137" s="33" t="s">
        <v>499</v>
      </c>
      <c r="F137" s="33"/>
      <c r="G137" s="33" t="s">
        <v>111</v>
      </c>
      <c r="H137" s="33" t="s">
        <v>573</v>
      </c>
      <c r="I137" s="33"/>
      <c r="J137" s="33"/>
      <c r="K137" s="33"/>
      <c r="L137" s="33"/>
      <c r="M137" s="34"/>
      <c r="N137" s="33"/>
      <c r="O137" s="33"/>
      <c r="P137" s="33"/>
      <c r="Q137" s="33"/>
      <c r="R137" s="20" t="str">
        <f ca="1">IFERROR(__xludf.DUMMYFUNCTION("GOOGLETRANSLATE(Q137)"),"#VALUE!")</f>
        <v>#VALUE!</v>
      </c>
      <c r="S137" s="33"/>
      <c r="T137" s="38"/>
      <c r="U137" s="33"/>
      <c r="V137" s="33"/>
      <c r="W137" s="33"/>
      <c r="X137" s="33"/>
      <c r="Y137" s="33">
        <v>0</v>
      </c>
      <c r="Z137" s="33">
        <v>0</v>
      </c>
      <c r="AA137" s="33"/>
      <c r="AB137" s="33"/>
      <c r="AC137" s="33"/>
      <c r="AD137" s="33"/>
      <c r="AE137" s="33"/>
      <c r="AF137" s="33"/>
      <c r="AG137" s="33"/>
      <c r="AH137" s="35"/>
      <c r="AI137" s="35"/>
    </row>
    <row r="138" spans="1:35" ht="60" x14ac:dyDescent="0.2">
      <c r="A138" s="29"/>
      <c r="B138" s="36"/>
      <c r="C138" s="31" t="s">
        <v>611</v>
      </c>
      <c r="D138" s="32"/>
      <c r="E138" s="33" t="s">
        <v>499</v>
      </c>
      <c r="F138" s="33"/>
      <c r="G138" s="33" t="s">
        <v>111</v>
      </c>
      <c r="H138" s="33" t="s">
        <v>573</v>
      </c>
      <c r="I138" s="33"/>
      <c r="J138" s="33"/>
      <c r="K138" s="33"/>
      <c r="L138" s="33"/>
      <c r="M138" s="34"/>
      <c r="N138" s="33"/>
      <c r="O138" s="33"/>
      <c r="P138" s="33"/>
      <c r="Q138" s="33"/>
      <c r="R138" s="20" t="str">
        <f ca="1">IFERROR(__xludf.DUMMYFUNCTION("GOOGLETRANSLATE(Q138)"),"#VALUE!")</f>
        <v>#VALUE!</v>
      </c>
      <c r="S138" s="33"/>
      <c r="T138" s="38"/>
      <c r="U138" s="33"/>
      <c r="V138" s="33"/>
      <c r="W138" s="33"/>
      <c r="X138" s="33"/>
      <c r="Y138" s="33">
        <v>0</v>
      </c>
      <c r="Z138" s="33">
        <v>0</v>
      </c>
      <c r="AA138" s="33"/>
      <c r="AB138" s="33"/>
      <c r="AC138" s="33"/>
      <c r="AD138" s="33"/>
      <c r="AE138" s="33"/>
      <c r="AF138" s="33"/>
      <c r="AG138" s="33"/>
      <c r="AH138" s="35"/>
      <c r="AI138" s="35"/>
    </row>
    <row r="139" spans="1:35" ht="60" x14ac:dyDescent="0.2">
      <c r="A139" s="29"/>
      <c r="B139" s="36"/>
      <c r="C139" s="31" t="s">
        <v>612</v>
      </c>
      <c r="D139" s="32"/>
      <c r="E139" s="33" t="s">
        <v>499</v>
      </c>
      <c r="F139" s="33"/>
      <c r="G139" s="33" t="s">
        <v>111</v>
      </c>
      <c r="H139" s="33" t="s">
        <v>573</v>
      </c>
      <c r="I139" s="33"/>
      <c r="J139" s="33"/>
      <c r="K139" s="33"/>
      <c r="L139" s="33"/>
      <c r="M139" s="34"/>
      <c r="N139" s="33"/>
      <c r="O139" s="33"/>
      <c r="P139" s="33"/>
      <c r="Q139" s="33"/>
      <c r="R139" s="20" t="str">
        <f ca="1">IFERROR(__xludf.DUMMYFUNCTION("GOOGLETRANSLATE(Q139)"),"#VALUE!")</f>
        <v>#VALUE!</v>
      </c>
      <c r="S139" s="33"/>
      <c r="T139" s="38"/>
      <c r="U139" s="33"/>
      <c r="V139" s="33"/>
      <c r="W139" s="33"/>
      <c r="X139" s="33"/>
      <c r="Y139" s="33">
        <v>0</v>
      </c>
      <c r="Z139" s="33">
        <v>0</v>
      </c>
      <c r="AA139" s="33"/>
      <c r="AB139" s="33"/>
      <c r="AC139" s="33"/>
      <c r="AD139" s="33"/>
      <c r="AE139" s="33"/>
      <c r="AF139" s="33"/>
      <c r="AG139" s="33"/>
      <c r="AH139" s="35"/>
      <c r="AI139" s="35"/>
    </row>
    <row r="140" spans="1:35" ht="60" x14ac:dyDescent="0.2">
      <c r="A140" s="29"/>
      <c r="B140" s="36"/>
      <c r="C140" s="31" t="s">
        <v>613</v>
      </c>
      <c r="D140" s="32"/>
      <c r="E140" s="33" t="s">
        <v>499</v>
      </c>
      <c r="F140" s="33"/>
      <c r="G140" s="33" t="s">
        <v>111</v>
      </c>
      <c r="H140" s="33" t="s">
        <v>573</v>
      </c>
      <c r="I140" s="33"/>
      <c r="J140" s="33"/>
      <c r="K140" s="33"/>
      <c r="L140" s="33"/>
      <c r="M140" s="34"/>
      <c r="N140" s="33"/>
      <c r="O140" s="33"/>
      <c r="P140" s="33"/>
      <c r="Q140" s="33"/>
      <c r="R140" s="20" t="str">
        <f ca="1">IFERROR(__xludf.DUMMYFUNCTION("GOOGLETRANSLATE(Q140)"),"#VALUE!")</f>
        <v>#VALUE!</v>
      </c>
      <c r="S140" s="33"/>
      <c r="T140" s="38"/>
      <c r="U140" s="33"/>
      <c r="V140" s="33"/>
      <c r="W140" s="33"/>
      <c r="X140" s="33"/>
      <c r="Y140" s="33">
        <v>0</v>
      </c>
      <c r="Z140" s="33">
        <v>0</v>
      </c>
      <c r="AA140" s="33"/>
      <c r="AB140" s="33"/>
      <c r="AC140" s="33"/>
      <c r="AD140" s="33"/>
      <c r="AE140" s="33"/>
      <c r="AF140" s="33"/>
      <c r="AG140" s="33"/>
      <c r="AH140" s="35"/>
      <c r="AI140" s="35"/>
    </row>
    <row r="141" spans="1:35" ht="60" x14ac:dyDescent="0.2">
      <c r="A141" s="29"/>
      <c r="B141" s="36"/>
      <c r="C141" s="31" t="s">
        <v>614</v>
      </c>
      <c r="D141" s="32"/>
      <c r="E141" s="33" t="s">
        <v>499</v>
      </c>
      <c r="F141" s="33"/>
      <c r="G141" s="33" t="s">
        <v>111</v>
      </c>
      <c r="H141" s="33" t="s">
        <v>573</v>
      </c>
      <c r="I141" s="33"/>
      <c r="J141" s="33"/>
      <c r="K141" s="33"/>
      <c r="L141" s="33"/>
      <c r="M141" s="34"/>
      <c r="N141" s="33"/>
      <c r="O141" s="33"/>
      <c r="P141" s="33"/>
      <c r="Q141" s="33"/>
      <c r="R141" s="20" t="str">
        <f ca="1">IFERROR(__xludf.DUMMYFUNCTION("GOOGLETRANSLATE(Q141)"),"#VALUE!")</f>
        <v>#VALUE!</v>
      </c>
      <c r="S141" s="33"/>
      <c r="T141" s="38"/>
      <c r="U141" s="33"/>
      <c r="V141" s="33"/>
      <c r="W141" s="33"/>
      <c r="X141" s="33"/>
      <c r="Y141" s="33">
        <v>0</v>
      </c>
      <c r="Z141" s="33">
        <v>0</v>
      </c>
      <c r="AA141" s="33"/>
      <c r="AB141" s="33"/>
      <c r="AC141" s="33"/>
      <c r="AD141" s="33"/>
      <c r="AE141" s="33"/>
      <c r="AF141" s="33"/>
      <c r="AG141" s="33"/>
      <c r="AH141" s="35"/>
      <c r="AI141" s="35"/>
    </row>
    <row r="142" spans="1:35" ht="60" x14ac:dyDescent="0.2">
      <c r="A142" s="29"/>
      <c r="B142" s="36"/>
      <c r="C142" s="39" t="s">
        <v>615</v>
      </c>
      <c r="D142" s="32"/>
      <c r="E142" s="33" t="s">
        <v>499</v>
      </c>
      <c r="F142" s="33"/>
      <c r="G142" s="33" t="s">
        <v>111</v>
      </c>
      <c r="H142" s="33" t="s">
        <v>573</v>
      </c>
      <c r="I142" s="33"/>
      <c r="J142" s="33"/>
      <c r="K142" s="33"/>
      <c r="L142" s="33"/>
      <c r="M142" s="34"/>
      <c r="N142" s="33"/>
      <c r="O142" s="33"/>
      <c r="P142" s="33"/>
      <c r="Q142" s="33"/>
      <c r="R142" s="20" t="str">
        <f ca="1">IFERROR(__xludf.DUMMYFUNCTION("GOOGLETRANSLATE(Q142)"),"#VALUE!")</f>
        <v>#VALUE!</v>
      </c>
      <c r="S142" s="33"/>
      <c r="T142" s="38"/>
      <c r="U142" s="33"/>
      <c r="V142" s="33"/>
      <c r="W142" s="33"/>
      <c r="X142" s="33"/>
      <c r="Y142" s="33">
        <v>0</v>
      </c>
      <c r="Z142" s="33">
        <v>0</v>
      </c>
      <c r="AA142" s="33"/>
      <c r="AB142" s="33"/>
      <c r="AC142" s="33"/>
      <c r="AD142" s="33"/>
      <c r="AE142" s="33"/>
      <c r="AF142" s="33"/>
      <c r="AG142" s="33"/>
      <c r="AH142" s="35"/>
      <c r="AI142" s="35"/>
    </row>
    <row r="143" spans="1:35" ht="60" x14ac:dyDescent="0.2">
      <c r="A143" s="29"/>
      <c r="B143" s="36"/>
      <c r="C143" s="31" t="s">
        <v>616</v>
      </c>
      <c r="D143" s="32"/>
      <c r="E143" s="33" t="s">
        <v>499</v>
      </c>
      <c r="F143" s="33"/>
      <c r="G143" s="33" t="s">
        <v>111</v>
      </c>
      <c r="H143" s="33" t="s">
        <v>573</v>
      </c>
      <c r="I143" s="33"/>
      <c r="J143" s="33"/>
      <c r="K143" s="33"/>
      <c r="L143" s="33"/>
      <c r="M143" s="34"/>
      <c r="N143" s="33"/>
      <c r="O143" s="33"/>
      <c r="P143" s="33"/>
      <c r="Q143" s="33"/>
      <c r="R143" s="20" t="str">
        <f ca="1">IFERROR(__xludf.DUMMYFUNCTION("GOOGLETRANSLATE(Q143)"),"#VALUE!")</f>
        <v>#VALUE!</v>
      </c>
      <c r="S143" s="33"/>
      <c r="T143" s="38"/>
      <c r="U143" s="33"/>
      <c r="V143" s="33"/>
      <c r="W143" s="33"/>
      <c r="X143" s="33"/>
      <c r="Y143" s="33">
        <v>0</v>
      </c>
      <c r="Z143" s="33">
        <v>0</v>
      </c>
      <c r="AA143" s="33"/>
      <c r="AB143" s="33"/>
      <c r="AC143" s="33"/>
      <c r="AD143" s="33"/>
      <c r="AE143" s="33"/>
      <c r="AF143" s="33"/>
      <c r="AG143" s="33"/>
      <c r="AH143" s="35"/>
      <c r="AI143" s="35"/>
    </row>
    <row r="144" spans="1:35" ht="60" x14ac:dyDescent="0.2">
      <c r="A144" s="29"/>
      <c r="B144" s="36"/>
      <c r="C144" s="39" t="s">
        <v>617</v>
      </c>
      <c r="D144" s="32"/>
      <c r="E144" s="33" t="s">
        <v>499</v>
      </c>
      <c r="F144" s="33"/>
      <c r="G144" s="33" t="s">
        <v>111</v>
      </c>
      <c r="H144" s="33" t="s">
        <v>573</v>
      </c>
      <c r="I144" s="33"/>
      <c r="J144" s="33"/>
      <c r="K144" s="33"/>
      <c r="L144" s="33"/>
      <c r="M144" s="34"/>
      <c r="N144" s="33"/>
      <c r="O144" s="33"/>
      <c r="P144" s="33"/>
      <c r="Q144" s="33"/>
      <c r="R144" s="20" t="str">
        <f ca="1">IFERROR(__xludf.DUMMYFUNCTION("GOOGLETRANSLATE(Q144)"),"#VALUE!")</f>
        <v>#VALUE!</v>
      </c>
      <c r="S144" s="33"/>
      <c r="T144" s="38"/>
      <c r="U144" s="33"/>
      <c r="V144" s="33"/>
      <c r="W144" s="33"/>
      <c r="X144" s="33"/>
      <c r="Y144" s="33">
        <v>0</v>
      </c>
      <c r="Z144" s="33">
        <v>0</v>
      </c>
      <c r="AA144" s="33"/>
      <c r="AB144" s="33"/>
      <c r="AC144" s="33"/>
      <c r="AD144" s="33"/>
      <c r="AE144" s="33"/>
      <c r="AF144" s="33"/>
      <c r="AG144" s="33"/>
      <c r="AH144" s="35"/>
      <c r="AI144" s="35"/>
    </row>
    <row r="145" spans="1:35" ht="60" x14ac:dyDescent="0.2">
      <c r="A145" s="29"/>
      <c r="B145" s="36"/>
      <c r="C145" s="39" t="s">
        <v>618</v>
      </c>
      <c r="D145" s="32"/>
      <c r="E145" s="33" t="s">
        <v>499</v>
      </c>
      <c r="F145" s="33"/>
      <c r="G145" s="33" t="s">
        <v>111</v>
      </c>
      <c r="H145" s="33" t="s">
        <v>573</v>
      </c>
      <c r="I145" s="33"/>
      <c r="J145" s="33"/>
      <c r="K145" s="33"/>
      <c r="L145" s="33"/>
      <c r="M145" s="34"/>
      <c r="N145" s="33"/>
      <c r="O145" s="33"/>
      <c r="P145" s="33"/>
      <c r="Q145" s="33"/>
      <c r="R145" s="20" t="str">
        <f ca="1">IFERROR(__xludf.DUMMYFUNCTION("GOOGLETRANSLATE(Q145)"),"#VALUE!")</f>
        <v>#VALUE!</v>
      </c>
      <c r="S145" s="33"/>
      <c r="T145" s="38"/>
      <c r="U145" s="33"/>
      <c r="V145" s="33"/>
      <c r="W145" s="33"/>
      <c r="X145" s="33"/>
      <c r="Y145" s="33">
        <v>0</v>
      </c>
      <c r="Z145" s="33">
        <v>0</v>
      </c>
      <c r="AA145" s="33"/>
      <c r="AB145" s="33"/>
      <c r="AC145" s="33"/>
      <c r="AD145" s="33"/>
      <c r="AE145" s="33"/>
      <c r="AF145" s="33"/>
      <c r="AG145" s="33"/>
      <c r="AH145" s="35"/>
      <c r="AI145" s="35"/>
    </row>
    <row r="146" spans="1:35" ht="60" x14ac:dyDescent="0.2">
      <c r="A146" s="29"/>
      <c r="B146" s="36"/>
      <c r="C146" s="39" t="s">
        <v>619</v>
      </c>
      <c r="D146" s="32"/>
      <c r="E146" s="33" t="s">
        <v>499</v>
      </c>
      <c r="F146" s="33"/>
      <c r="G146" s="33" t="s">
        <v>111</v>
      </c>
      <c r="H146" s="33" t="s">
        <v>620</v>
      </c>
      <c r="I146" s="33"/>
      <c r="J146" s="33"/>
      <c r="K146" s="33"/>
      <c r="L146" s="33"/>
      <c r="M146" s="34"/>
      <c r="N146" s="33"/>
      <c r="O146" s="33"/>
      <c r="P146" s="33"/>
      <c r="Q146" s="33"/>
      <c r="R146" s="20" t="str">
        <f ca="1">IFERROR(__xludf.DUMMYFUNCTION("GOOGLETRANSLATE(Q146)"),"#VALUE!")</f>
        <v>#VALUE!</v>
      </c>
      <c r="S146" s="33"/>
      <c r="T146" s="38"/>
      <c r="U146" s="33"/>
      <c r="V146" s="33"/>
      <c r="W146" s="33"/>
      <c r="X146" s="33"/>
      <c r="Y146" s="33">
        <v>0</v>
      </c>
      <c r="Z146" s="33">
        <v>0</v>
      </c>
      <c r="AA146" s="33"/>
      <c r="AB146" s="33"/>
      <c r="AC146" s="33"/>
      <c r="AD146" s="33"/>
      <c r="AE146" s="33"/>
      <c r="AF146" s="33"/>
      <c r="AG146" s="33"/>
      <c r="AH146" s="35"/>
      <c r="AI146" s="35"/>
    </row>
    <row r="147" spans="1:35" ht="60" x14ac:dyDescent="0.2">
      <c r="A147" s="29"/>
      <c r="B147" s="36"/>
      <c r="C147" s="31" t="s">
        <v>621</v>
      </c>
      <c r="D147" s="32"/>
      <c r="E147" s="33" t="s">
        <v>499</v>
      </c>
      <c r="F147" s="33"/>
      <c r="G147" s="33" t="s">
        <v>111</v>
      </c>
      <c r="H147" s="40" t="s">
        <v>622</v>
      </c>
      <c r="I147" s="33"/>
      <c r="J147" s="33"/>
      <c r="K147" s="33"/>
      <c r="L147" s="33"/>
      <c r="M147" s="34"/>
      <c r="N147" s="33"/>
      <c r="O147" s="33"/>
      <c r="P147" s="33"/>
      <c r="Q147" s="33"/>
      <c r="R147" s="20" t="str">
        <f ca="1">IFERROR(__xludf.DUMMYFUNCTION("GOOGLETRANSLATE(Q147)"),"#VALUE!")</f>
        <v>#VALUE!</v>
      </c>
      <c r="S147" s="33"/>
      <c r="T147" s="38"/>
      <c r="U147" s="33"/>
      <c r="V147" s="33"/>
      <c r="W147" s="33"/>
      <c r="X147" s="33"/>
      <c r="Y147" s="33">
        <v>0</v>
      </c>
      <c r="Z147" s="33">
        <v>0</v>
      </c>
      <c r="AA147" s="33"/>
      <c r="AB147" s="33"/>
      <c r="AC147" s="33"/>
      <c r="AD147" s="33"/>
      <c r="AE147" s="33"/>
      <c r="AF147" s="33"/>
      <c r="AG147" s="33"/>
      <c r="AH147" s="35"/>
      <c r="AI147" s="35"/>
    </row>
    <row r="148" spans="1:35" ht="60" x14ac:dyDescent="0.2">
      <c r="A148" s="29"/>
      <c r="B148" s="36"/>
      <c r="C148" s="31" t="s">
        <v>177</v>
      </c>
      <c r="D148" s="32"/>
      <c r="E148" s="33" t="s">
        <v>499</v>
      </c>
      <c r="F148" s="33"/>
      <c r="G148" s="33" t="s">
        <v>111</v>
      </c>
      <c r="H148" s="33" t="s">
        <v>622</v>
      </c>
      <c r="I148" s="33"/>
      <c r="J148" s="33"/>
      <c r="K148" s="33"/>
      <c r="L148" s="33"/>
      <c r="M148" s="34"/>
      <c r="N148" s="33"/>
      <c r="O148" s="33"/>
      <c r="P148" s="33"/>
      <c r="Q148" s="33"/>
      <c r="R148" s="20" t="str">
        <f ca="1">IFERROR(__xludf.DUMMYFUNCTION("GOOGLETRANSLATE(Q148)"),"#VALUE!")</f>
        <v>#VALUE!</v>
      </c>
      <c r="S148" s="33"/>
      <c r="T148" s="38"/>
      <c r="U148" s="33"/>
      <c r="V148" s="33"/>
      <c r="W148" s="33"/>
      <c r="X148" s="33"/>
      <c r="Y148" s="33">
        <v>0</v>
      </c>
      <c r="Z148" s="33">
        <v>0</v>
      </c>
      <c r="AA148" s="33"/>
      <c r="AB148" s="33"/>
      <c r="AC148" s="33"/>
      <c r="AD148" s="33"/>
      <c r="AE148" s="33"/>
      <c r="AF148" s="33"/>
      <c r="AG148" s="33"/>
      <c r="AH148" s="35"/>
      <c r="AI148" s="35"/>
    </row>
    <row r="149" spans="1:35" ht="60" x14ac:dyDescent="0.2">
      <c r="A149" s="29"/>
      <c r="B149" s="36"/>
      <c r="C149" s="39" t="s">
        <v>187</v>
      </c>
      <c r="D149" s="32"/>
      <c r="E149" s="33" t="s">
        <v>499</v>
      </c>
      <c r="F149" s="33"/>
      <c r="G149" s="33" t="s">
        <v>111</v>
      </c>
      <c r="H149" s="33" t="s">
        <v>622</v>
      </c>
      <c r="I149" s="33"/>
      <c r="J149" s="33"/>
      <c r="K149" s="33"/>
      <c r="L149" s="33"/>
      <c r="M149" s="34"/>
      <c r="N149" s="33"/>
      <c r="O149" s="33"/>
      <c r="P149" s="33"/>
      <c r="Q149" s="33"/>
      <c r="R149" s="20" t="str">
        <f ca="1">IFERROR(__xludf.DUMMYFUNCTION("GOOGLETRANSLATE(Q149)"),"#VALUE!")</f>
        <v>#VALUE!</v>
      </c>
      <c r="S149" s="33"/>
      <c r="T149" s="38"/>
      <c r="U149" s="33"/>
      <c r="V149" s="33"/>
      <c r="W149" s="33"/>
      <c r="X149" s="33"/>
      <c r="Y149" s="33">
        <v>0</v>
      </c>
      <c r="Z149" s="33">
        <v>0</v>
      </c>
      <c r="AA149" s="33"/>
      <c r="AB149" s="33"/>
      <c r="AC149" s="33"/>
      <c r="AD149" s="33"/>
      <c r="AE149" s="33"/>
      <c r="AF149" s="33"/>
      <c r="AG149" s="33"/>
      <c r="AH149" s="35"/>
      <c r="AI149" s="35"/>
    </row>
    <row r="150" spans="1:35" ht="60" x14ac:dyDescent="0.2">
      <c r="A150" s="29"/>
      <c r="B150" s="36"/>
      <c r="C150" s="31" t="s">
        <v>623</v>
      </c>
      <c r="D150" s="32"/>
      <c r="E150" s="33" t="s">
        <v>499</v>
      </c>
      <c r="F150" s="33"/>
      <c r="G150" s="33" t="s">
        <v>111</v>
      </c>
      <c r="H150" s="33" t="s">
        <v>624</v>
      </c>
      <c r="I150" s="33"/>
      <c r="J150" s="33"/>
      <c r="K150" s="33"/>
      <c r="L150" s="33"/>
      <c r="M150" s="34"/>
      <c r="N150" s="33"/>
      <c r="O150" s="33"/>
      <c r="P150" s="33"/>
      <c r="Q150" s="33"/>
      <c r="R150" s="20" t="str">
        <f ca="1">IFERROR(__xludf.DUMMYFUNCTION("GOOGLETRANSLATE(Q150)"),"#VALUE!")</f>
        <v>#VALUE!</v>
      </c>
      <c r="S150" s="33"/>
      <c r="T150" s="38"/>
      <c r="U150" s="33"/>
      <c r="V150" s="33"/>
      <c r="W150" s="33"/>
      <c r="X150" s="33"/>
      <c r="Y150" s="33">
        <v>0</v>
      </c>
      <c r="Z150" s="33">
        <v>0</v>
      </c>
      <c r="AA150" s="33"/>
      <c r="AB150" s="33"/>
      <c r="AC150" s="33"/>
      <c r="AD150" s="33"/>
      <c r="AE150" s="33"/>
      <c r="AF150" s="33"/>
      <c r="AG150" s="33"/>
      <c r="AH150" s="35"/>
      <c r="AI150" s="35"/>
    </row>
    <row r="151" spans="1:35" ht="36" x14ac:dyDescent="0.2">
      <c r="A151" s="29"/>
      <c r="B151" s="36"/>
      <c r="C151" s="41" t="s">
        <v>625</v>
      </c>
      <c r="D151" s="32"/>
      <c r="E151" s="33" t="s">
        <v>499</v>
      </c>
      <c r="F151" s="33"/>
      <c r="G151" s="33" t="s">
        <v>111</v>
      </c>
      <c r="H151" s="33" t="s">
        <v>624</v>
      </c>
      <c r="I151" s="33"/>
      <c r="J151" s="33"/>
      <c r="K151" s="33"/>
      <c r="L151" s="33"/>
      <c r="M151" s="34"/>
      <c r="N151" s="33"/>
      <c r="O151" s="33"/>
      <c r="P151" s="33"/>
      <c r="Q151" s="33"/>
      <c r="R151" s="20" t="str">
        <f ca="1">IFERROR(__xludf.DUMMYFUNCTION("GOOGLETRANSLATE(Q151)"),"#VALUE!")</f>
        <v>#VALUE!</v>
      </c>
      <c r="S151" s="33"/>
      <c r="T151" s="38"/>
      <c r="U151" s="33"/>
      <c r="V151" s="33"/>
      <c r="W151" s="33"/>
      <c r="X151" s="33"/>
      <c r="Y151" s="33">
        <v>0</v>
      </c>
      <c r="Z151" s="33">
        <v>0</v>
      </c>
      <c r="AA151" s="33"/>
      <c r="AB151" s="33"/>
      <c r="AC151" s="33"/>
      <c r="AD151" s="33"/>
      <c r="AE151" s="33"/>
      <c r="AF151" s="33"/>
      <c r="AG151" s="33"/>
      <c r="AH151" s="35"/>
      <c r="AI151" s="35"/>
    </row>
    <row r="152" spans="1:35" ht="60" x14ac:dyDescent="0.2">
      <c r="A152" s="29"/>
      <c r="B152" s="36"/>
      <c r="C152" s="31" t="s">
        <v>626</v>
      </c>
      <c r="D152" s="32"/>
      <c r="E152" s="33" t="s">
        <v>499</v>
      </c>
      <c r="F152" s="33"/>
      <c r="G152" s="33" t="s">
        <v>111</v>
      </c>
      <c r="H152" s="33" t="s">
        <v>624</v>
      </c>
      <c r="I152" s="33"/>
      <c r="J152" s="33"/>
      <c r="K152" s="33"/>
      <c r="L152" s="33"/>
      <c r="M152" s="34"/>
      <c r="N152" s="33"/>
      <c r="O152" s="33"/>
      <c r="P152" s="33"/>
      <c r="Q152" s="33"/>
      <c r="R152" s="20" t="str">
        <f ca="1">IFERROR(__xludf.DUMMYFUNCTION("GOOGLETRANSLATE(Q152)"),"#VALUE!")</f>
        <v>#VALUE!</v>
      </c>
      <c r="S152" s="33"/>
      <c r="T152" s="38"/>
      <c r="U152" s="33"/>
      <c r="V152" s="33"/>
      <c r="W152" s="33"/>
      <c r="X152" s="33"/>
      <c r="Y152" s="33">
        <v>0</v>
      </c>
      <c r="Z152" s="33">
        <v>0</v>
      </c>
      <c r="AA152" s="33"/>
      <c r="AB152" s="33"/>
      <c r="AC152" s="33"/>
      <c r="AD152" s="33"/>
      <c r="AE152" s="33"/>
      <c r="AF152" s="33"/>
      <c r="AG152" s="33"/>
      <c r="AH152" s="35"/>
      <c r="AI152" s="35"/>
    </row>
    <row r="153" spans="1:35" ht="60" x14ac:dyDescent="0.2">
      <c r="A153" s="29"/>
      <c r="B153" s="36"/>
      <c r="C153" s="39" t="s">
        <v>627</v>
      </c>
      <c r="D153" s="32"/>
      <c r="E153" s="33" t="s">
        <v>499</v>
      </c>
      <c r="F153" s="33"/>
      <c r="G153" s="33" t="s">
        <v>111</v>
      </c>
      <c r="H153" s="33" t="s">
        <v>624</v>
      </c>
      <c r="I153" s="33"/>
      <c r="J153" s="33"/>
      <c r="K153" s="33"/>
      <c r="L153" s="33"/>
      <c r="M153" s="34"/>
      <c r="N153" s="33"/>
      <c r="O153" s="33"/>
      <c r="P153" s="33"/>
      <c r="Q153" s="33"/>
      <c r="R153" s="20" t="str">
        <f ca="1">IFERROR(__xludf.DUMMYFUNCTION("GOOGLETRANSLATE(Q153)"),"#VALUE!")</f>
        <v>#VALUE!</v>
      </c>
      <c r="S153" s="33"/>
      <c r="T153" s="38"/>
      <c r="U153" s="33"/>
      <c r="V153" s="33"/>
      <c r="W153" s="33"/>
      <c r="X153" s="33"/>
      <c r="Y153" s="33">
        <v>0</v>
      </c>
      <c r="Z153" s="33">
        <v>0</v>
      </c>
      <c r="AA153" s="33"/>
      <c r="AB153" s="33"/>
      <c r="AC153" s="33"/>
      <c r="AD153" s="33"/>
      <c r="AE153" s="33"/>
      <c r="AF153" s="33"/>
      <c r="AG153" s="33"/>
      <c r="AH153" s="35"/>
      <c r="AI153" s="35"/>
    </row>
    <row r="154" spans="1:35" ht="60" x14ac:dyDescent="0.2">
      <c r="A154" s="29"/>
      <c r="B154" s="36"/>
      <c r="C154" s="39" t="s">
        <v>628</v>
      </c>
      <c r="D154" s="32"/>
      <c r="E154" s="33" t="s">
        <v>499</v>
      </c>
      <c r="F154" s="33"/>
      <c r="G154" s="33" t="s">
        <v>111</v>
      </c>
      <c r="H154" s="33" t="s">
        <v>624</v>
      </c>
      <c r="I154" s="33"/>
      <c r="J154" s="33"/>
      <c r="K154" s="33"/>
      <c r="L154" s="33"/>
      <c r="M154" s="34"/>
      <c r="N154" s="33"/>
      <c r="O154" s="33"/>
      <c r="P154" s="33"/>
      <c r="Q154" s="33"/>
      <c r="R154" s="20" t="str">
        <f ca="1">IFERROR(__xludf.DUMMYFUNCTION("GOOGLETRANSLATE(Q154)"),"#VALUE!")</f>
        <v>#VALUE!</v>
      </c>
      <c r="S154" s="33"/>
      <c r="T154" s="38"/>
      <c r="U154" s="33"/>
      <c r="V154" s="33" t="s">
        <v>507</v>
      </c>
      <c r="W154" s="33"/>
      <c r="X154" s="33"/>
      <c r="Y154" s="33">
        <v>0</v>
      </c>
      <c r="Z154" s="33">
        <v>0</v>
      </c>
      <c r="AA154" s="33"/>
      <c r="AB154" s="33"/>
      <c r="AC154" s="33"/>
      <c r="AD154" s="33"/>
      <c r="AE154" s="33"/>
      <c r="AF154" s="33"/>
      <c r="AG154" s="33"/>
      <c r="AH154" s="35"/>
      <c r="AI154" s="35"/>
    </row>
    <row r="155" spans="1:35" ht="60" x14ac:dyDescent="0.2">
      <c r="A155" s="29"/>
      <c r="B155" s="36"/>
      <c r="C155" s="31" t="s">
        <v>629</v>
      </c>
      <c r="D155" s="32"/>
      <c r="E155" s="33" t="s">
        <v>499</v>
      </c>
      <c r="F155" s="33"/>
      <c r="G155" s="33" t="s">
        <v>111</v>
      </c>
      <c r="H155" s="33" t="s">
        <v>624</v>
      </c>
      <c r="I155" s="33"/>
      <c r="J155" s="33"/>
      <c r="K155" s="33"/>
      <c r="L155" s="33"/>
      <c r="M155" s="34"/>
      <c r="N155" s="33"/>
      <c r="O155" s="33"/>
      <c r="P155" s="33"/>
      <c r="Q155" s="33"/>
      <c r="R155" s="20" t="str">
        <f ca="1">IFERROR(__xludf.DUMMYFUNCTION("GOOGLETRANSLATE(Q155)"),"#VALUE!")</f>
        <v>#VALUE!</v>
      </c>
      <c r="S155" s="33"/>
      <c r="T155" s="38"/>
      <c r="U155" s="33"/>
      <c r="V155" s="33"/>
      <c r="W155" s="33"/>
      <c r="X155" s="33"/>
      <c r="Y155" s="33">
        <v>0</v>
      </c>
      <c r="Z155" s="33">
        <v>0</v>
      </c>
      <c r="AA155" s="33"/>
      <c r="AB155" s="33"/>
      <c r="AC155" s="33"/>
      <c r="AD155" s="33"/>
      <c r="AE155" s="33"/>
      <c r="AF155" s="33"/>
      <c r="AG155" s="33"/>
      <c r="AH155" s="35"/>
      <c r="AI155" s="35"/>
    </row>
    <row r="156" spans="1:35" ht="60" x14ac:dyDescent="0.2">
      <c r="A156" s="29"/>
      <c r="B156" s="36"/>
      <c r="C156" s="39" t="s">
        <v>630</v>
      </c>
      <c r="D156" s="32"/>
      <c r="E156" s="33" t="s">
        <v>499</v>
      </c>
      <c r="F156" s="33"/>
      <c r="G156" s="33" t="s">
        <v>111</v>
      </c>
      <c r="H156" s="33" t="s">
        <v>624</v>
      </c>
      <c r="I156" s="33"/>
      <c r="J156" s="33"/>
      <c r="K156" s="33"/>
      <c r="L156" s="33"/>
      <c r="M156" s="34"/>
      <c r="N156" s="33"/>
      <c r="O156" s="33"/>
      <c r="P156" s="33"/>
      <c r="Q156" s="33"/>
      <c r="R156" s="20" t="str">
        <f ca="1">IFERROR(__xludf.DUMMYFUNCTION("GOOGLETRANSLATE(Q156)"),"#VALUE!")</f>
        <v>#VALUE!</v>
      </c>
      <c r="S156" s="33"/>
      <c r="T156" s="38"/>
      <c r="U156" s="33"/>
      <c r="V156" s="33"/>
      <c r="W156" s="33"/>
      <c r="X156" s="33"/>
      <c r="Y156" s="33">
        <v>0</v>
      </c>
      <c r="Z156" s="33">
        <v>0</v>
      </c>
      <c r="AA156" s="33"/>
      <c r="AB156" s="33"/>
      <c r="AC156" s="33"/>
      <c r="AD156" s="33"/>
      <c r="AE156" s="33"/>
      <c r="AF156" s="33"/>
      <c r="AG156" s="33"/>
      <c r="AH156" s="35"/>
      <c r="AI156" s="35"/>
    </row>
    <row r="157" spans="1:35" ht="60" x14ac:dyDescent="0.2">
      <c r="A157" s="29"/>
      <c r="B157" s="36"/>
      <c r="C157" s="39" t="s">
        <v>631</v>
      </c>
      <c r="D157" s="32"/>
      <c r="E157" s="33" t="s">
        <v>499</v>
      </c>
      <c r="F157" s="33"/>
      <c r="G157" s="33" t="s">
        <v>111</v>
      </c>
      <c r="H157" s="33" t="s">
        <v>624</v>
      </c>
      <c r="I157" s="33"/>
      <c r="J157" s="33"/>
      <c r="K157" s="33"/>
      <c r="L157" s="33"/>
      <c r="M157" s="34"/>
      <c r="N157" s="33"/>
      <c r="O157" s="33"/>
      <c r="P157" s="33"/>
      <c r="Q157" s="33"/>
      <c r="R157" s="20" t="str">
        <f ca="1">IFERROR(__xludf.DUMMYFUNCTION("GOOGLETRANSLATE(Q157)"),"#VALUE!")</f>
        <v>#VALUE!</v>
      </c>
      <c r="S157" s="33"/>
      <c r="T157" s="38"/>
      <c r="U157" s="33"/>
      <c r="V157" s="33"/>
      <c r="W157" s="33"/>
      <c r="X157" s="33"/>
      <c r="Y157" s="33">
        <v>0</v>
      </c>
      <c r="Z157" s="33">
        <v>0</v>
      </c>
      <c r="AA157" s="33"/>
      <c r="AB157" s="33"/>
      <c r="AC157" s="33"/>
      <c r="AD157" s="33"/>
      <c r="AE157" s="33"/>
      <c r="AF157" s="33"/>
      <c r="AG157" s="33"/>
      <c r="AH157" s="35"/>
      <c r="AI157" s="35"/>
    </row>
    <row r="158" spans="1:35" ht="60" x14ac:dyDescent="0.2">
      <c r="A158" s="29"/>
      <c r="B158" s="36"/>
      <c r="C158" s="39" t="s">
        <v>632</v>
      </c>
      <c r="D158" s="32"/>
      <c r="E158" s="33" t="s">
        <v>499</v>
      </c>
      <c r="F158" s="33"/>
      <c r="G158" s="33" t="s">
        <v>111</v>
      </c>
      <c r="H158" s="33" t="s">
        <v>624</v>
      </c>
      <c r="I158" s="33"/>
      <c r="J158" s="33"/>
      <c r="K158" s="33"/>
      <c r="L158" s="33"/>
      <c r="M158" s="34"/>
      <c r="N158" s="33"/>
      <c r="O158" s="33"/>
      <c r="P158" s="33"/>
      <c r="Q158" s="33"/>
      <c r="R158" s="20" t="str">
        <f ca="1">IFERROR(__xludf.DUMMYFUNCTION("GOOGLETRANSLATE(Q158)"),"#VALUE!")</f>
        <v>#VALUE!</v>
      </c>
      <c r="S158" s="33"/>
      <c r="T158" s="38"/>
      <c r="U158" s="33"/>
      <c r="V158" s="33"/>
      <c r="W158" s="33"/>
      <c r="X158" s="33"/>
      <c r="Y158" s="33">
        <v>0</v>
      </c>
      <c r="Z158" s="33">
        <v>0</v>
      </c>
      <c r="AA158" s="33"/>
      <c r="AB158" s="33"/>
      <c r="AC158" s="33"/>
      <c r="AD158" s="33"/>
      <c r="AE158" s="33"/>
      <c r="AF158" s="33"/>
      <c r="AG158" s="33"/>
      <c r="AH158" s="35"/>
      <c r="AI158" s="35"/>
    </row>
    <row r="159" spans="1:35" ht="60" x14ac:dyDescent="0.2">
      <c r="A159" s="29"/>
      <c r="B159" s="36"/>
      <c r="C159" s="39" t="s">
        <v>633</v>
      </c>
      <c r="D159" s="32"/>
      <c r="E159" s="33" t="s">
        <v>499</v>
      </c>
      <c r="F159" s="33"/>
      <c r="G159" s="33" t="s">
        <v>111</v>
      </c>
      <c r="H159" s="33" t="s">
        <v>624</v>
      </c>
      <c r="I159" s="33"/>
      <c r="J159" s="33"/>
      <c r="K159" s="33"/>
      <c r="L159" s="33"/>
      <c r="M159" s="34"/>
      <c r="N159" s="33"/>
      <c r="O159" s="33"/>
      <c r="P159" s="33"/>
      <c r="Q159" s="33"/>
      <c r="R159" s="20" t="str">
        <f ca="1">IFERROR(__xludf.DUMMYFUNCTION("GOOGLETRANSLATE(Q159)"),"#VALUE!")</f>
        <v>#VALUE!</v>
      </c>
      <c r="S159" s="33"/>
      <c r="T159" s="38"/>
      <c r="U159" s="33"/>
      <c r="V159" s="33"/>
      <c r="W159" s="33"/>
      <c r="X159" s="33"/>
      <c r="Y159" s="33">
        <v>0</v>
      </c>
      <c r="Z159" s="33">
        <v>0</v>
      </c>
      <c r="AA159" s="33"/>
      <c r="AB159" s="33"/>
      <c r="AC159" s="33"/>
      <c r="AD159" s="33"/>
      <c r="AE159" s="33"/>
      <c r="AF159" s="33"/>
      <c r="AG159" s="33"/>
      <c r="AH159" s="35"/>
      <c r="AI159" s="35"/>
    </row>
    <row r="160" spans="1:35" ht="60" x14ac:dyDescent="0.2">
      <c r="A160" s="29"/>
      <c r="B160" s="36"/>
      <c r="C160" s="39" t="s">
        <v>634</v>
      </c>
      <c r="D160" s="32"/>
      <c r="E160" s="33" t="s">
        <v>499</v>
      </c>
      <c r="F160" s="33"/>
      <c r="G160" s="33" t="s">
        <v>111</v>
      </c>
      <c r="H160" s="33" t="s">
        <v>635</v>
      </c>
      <c r="I160" s="33"/>
      <c r="J160" s="33"/>
      <c r="K160" s="33"/>
      <c r="L160" s="33"/>
      <c r="M160" s="34"/>
      <c r="N160" s="33"/>
      <c r="O160" s="33"/>
      <c r="P160" s="33"/>
      <c r="Q160" s="33"/>
      <c r="R160" s="20" t="str">
        <f ca="1">IFERROR(__xludf.DUMMYFUNCTION("GOOGLETRANSLATE(Q160)"),"#VALUE!")</f>
        <v>#VALUE!</v>
      </c>
      <c r="S160" s="33"/>
      <c r="T160" s="38"/>
      <c r="U160" s="33"/>
      <c r="V160" s="33"/>
      <c r="W160" s="33"/>
      <c r="X160" s="33"/>
      <c r="Y160" s="33">
        <v>0</v>
      </c>
      <c r="Z160" s="33">
        <v>0</v>
      </c>
      <c r="AA160" s="33"/>
      <c r="AB160" s="33"/>
      <c r="AC160" s="33"/>
      <c r="AD160" s="33"/>
      <c r="AE160" s="33"/>
      <c r="AF160" s="33"/>
      <c r="AG160" s="33"/>
      <c r="AH160" s="35"/>
      <c r="AI160" s="35"/>
    </row>
    <row r="161" spans="1:35" ht="60" x14ac:dyDescent="0.2">
      <c r="A161" s="29"/>
      <c r="B161" s="36"/>
      <c r="C161" s="39" t="s">
        <v>636</v>
      </c>
      <c r="D161" s="32"/>
      <c r="E161" s="33" t="s">
        <v>499</v>
      </c>
      <c r="F161" s="33"/>
      <c r="G161" s="33" t="s">
        <v>111</v>
      </c>
      <c r="H161" s="33" t="s">
        <v>635</v>
      </c>
      <c r="I161" s="33"/>
      <c r="J161" s="33"/>
      <c r="K161" s="33"/>
      <c r="L161" s="33"/>
      <c r="M161" s="34"/>
      <c r="N161" s="33"/>
      <c r="O161" s="33"/>
      <c r="P161" s="33"/>
      <c r="Q161" s="33"/>
      <c r="R161" s="20" t="str">
        <f ca="1">IFERROR(__xludf.DUMMYFUNCTION("GOOGLETRANSLATE(Q161)"),"#VALUE!")</f>
        <v>#VALUE!</v>
      </c>
      <c r="S161" s="33"/>
      <c r="T161" s="38"/>
      <c r="U161" s="33"/>
      <c r="V161" s="33"/>
      <c r="W161" s="33"/>
      <c r="X161" s="33"/>
      <c r="Y161" s="33">
        <v>0</v>
      </c>
      <c r="Z161" s="33">
        <v>0</v>
      </c>
      <c r="AA161" s="33"/>
      <c r="AB161" s="33"/>
      <c r="AC161" s="33"/>
      <c r="AD161" s="33"/>
      <c r="AE161" s="33"/>
      <c r="AF161" s="33"/>
      <c r="AG161" s="33"/>
      <c r="AH161" s="35"/>
      <c r="AI161" s="35"/>
    </row>
    <row r="162" spans="1:35" ht="60" x14ac:dyDescent="0.2">
      <c r="A162" s="29"/>
      <c r="B162" s="36"/>
      <c r="C162" s="31" t="s">
        <v>637</v>
      </c>
      <c r="D162" s="32"/>
      <c r="E162" s="33" t="s">
        <v>499</v>
      </c>
      <c r="F162" s="33"/>
      <c r="G162" s="33" t="s">
        <v>111</v>
      </c>
      <c r="H162" s="33" t="s">
        <v>635</v>
      </c>
      <c r="I162" s="33"/>
      <c r="J162" s="33"/>
      <c r="K162" s="33"/>
      <c r="L162" s="33"/>
      <c r="M162" s="34"/>
      <c r="N162" s="33"/>
      <c r="O162" s="33"/>
      <c r="P162" s="33"/>
      <c r="Q162" s="33"/>
      <c r="R162" s="20" t="str">
        <f ca="1">IFERROR(__xludf.DUMMYFUNCTION("GOOGLETRANSLATE(Q162)"),"#VALUE!")</f>
        <v>#VALUE!</v>
      </c>
      <c r="S162" s="33"/>
      <c r="T162" s="38"/>
      <c r="U162" s="33"/>
      <c r="V162" s="33"/>
      <c r="W162" s="33"/>
      <c r="X162" s="33"/>
      <c r="Y162" s="33">
        <v>0</v>
      </c>
      <c r="Z162" s="33">
        <v>0</v>
      </c>
      <c r="AA162" s="33"/>
      <c r="AB162" s="33"/>
      <c r="AC162" s="33"/>
      <c r="AD162" s="33"/>
      <c r="AE162" s="33"/>
      <c r="AF162" s="33"/>
      <c r="AG162" s="33"/>
      <c r="AH162" s="35"/>
      <c r="AI162" s="35"/>
    </row>
    <row r="163" spans="1:35" ht="60" x14ac:dyDescent="0.2">
      <c r="A163" s="29"/>
      <c r="B163" s="36"/>
      <c r="C163" s="39" t="s">
        <v>638</v>
      </c>
      <c r="D163" s="32"/>
      <c r="E163" s="33" t="s">
        <v>499</v>
      </c>
      <c r="F163" s="33"/>
      <c r="G163" s="33" t="s">
        <v>111</v>
      </c>
      <c r="H163" s="33" t="s">
        <v>635</v>
      </c>
      <c r="I163" s="33"/>
      <c r="J163" s="33"/>
      <c r="K163" s="33"/>
      <c r="L163" s="33"/>
      <c r="M163" s="34"/>
      <c r="N163" s="33"/>
      <c r="O163" s="33"/>
      <c r="P163" s="33"/>
      <c r="Q163" s="33"/>
      <c r="R163" s="20" t="str">
        <f ca="1">IFERROR(__xludf.DUMMYFUNCTION("GOOGLETRANSLATE(Q163)"),"#VALUE!")</f>
        <v>#VALUE!</v>
      </c>
      <c r="S163" s="33"/>
      <c r="T163" s="38"/>
      <c r="U163" s="33"/>
      <c r="V163" s="33"/>
      <c r="W163" s="33"/>
      <c r="X163" s="33"/>
      <c r="Y163" s="33">
        <v>0</v>
      </c>
      <c r="Z163" s="33">
        <v>0</v>
      </c>
      <c r="AA163" s="33"/>
      <c r="AB163" s="33"/>
      <c r="AC163" s="33"/>
      <c r="AD163" s="33"/>
      <c r="AE163" s="33"/>
      <c r="AF163" s="33"/>
      <c r="AG163" s="33"/>
      <c r="AH163" s="35"/>
      <c r="AI163" s="35"/>
    </row>
    <row r="164" spans="1:35" ht="60" x14ac:dyDescent="0.2">
      <c r="A164" s="29"/>
      <c r="B164" s="36"/>
      <c r="C164" s="39" t="s">
        <v>639</v>
      </c>
      <c r="D164" s="32"/>
      <c r="E164" s="33" t="s">
        <v>499</v>
      </c>
      <c r="F164" s="33"/>
      <c r="G164" s="33" t="s">
        <v>111</v>
      </c>
      <c r="H164" s="33" t="s">
        <v>635</v>
      </c>
      <c r="I164" s="33"/>
      <c r="J164" s="33"/>
      <c r="K164" s="33"/>
      <c r="L164" s="33"/>
      <c r="M164" s="34"/>
      <c r="N164" s="33"/>
      <c r="O164" s="33"/>
      <c r="P164" s="33"/>
      <c r="Q164" s="33"/>
      <c r="R164" s="20" t="str">
        <f ca="1">IFERROR(__xludf.DUMMYFUNCTION("GOOGLETRANSLATE(Q164)"),"#VALUE!")</f>
        <v>#VALUE!</v>
      </c>
      <c r="S164" s="33"/>
      <c r="T164" s="38"/>
      <c r="U164" s="33"/>
      <c r="V164" s="33"/>
      <c r="W164" s="33"/>
      <c r="X164" s="33"/>
      <c r="Y164" s="33">
        <v>0</v>
      </c>
      <c r="Z164" s="33">
        <v>0</v>
      </c>
      <c r="AA164" s="33"/>
      <c r="AB164" s="33"/>
      <c r="AC164" s="33"/>
      <c r="AD164" s="33"/>
      <c r="AE164" s="33"/>
      <c r="AF164" s="33"/>
      <c r="AG164" s="33"/>
      <c r="AH164" s="35"/>
      <c r="AI164" s="35"/>
    </row>
    <row r="165" spans="1:35" ht="60" x14ac:dyDescent="0.2">
      <c r="A165" s="29"/>
      <c r="B165" s="36"/>
      <c r="C165" s="39" t="s">
        <v>640</v>
      </c>
      <c r="D165" s="32"/>
      <c r="E165" s="33" t="s">
        <v>499</v>
      </c>
      <c r="F165" s="33"/>
      <c r="G165" s="33" t="s">
        <v>111</v>
      </c>
      <c r="H165" s="33" t="s">
        <v>635</v>
      </c>
      <c r="I165" s="33"/>
      <c r="J165" s="33"/>
      <c r="K165" s="33"/>
      <c r="L165" s="33"/>
      <c r="M165" s="34"/>
      <c r="N165" s="33"/>
      <c r="O165" s="33"/>
      <c r="P165" s="33"/>
      <c r="Q165" s="33"/>
      <c r="R165" s="20" t="str">
        <f ca="1">IFERROR(__xludf.DUMMYFUNCTION("GOOGLETRANSLATE(Q165)"),"#VALUE!")</f>
        <v>#VALUE!</v>
      </c>
      <c r="S165" s="33"/>
      <c r="T165" s="38"/>
      <c r="U165" s="33"/>
      <c r="V165" s="33"/>
      <c r="W165" s="33"/>
      <c r="X165" s="33"/>
      <c r="Y165" s="33">
        <v>0</v>
      </c>
      <c r="Z165" s="33">
        <v>0</v>
      </c>
      <c r="AA165" s="33"/>
      <c r="AB165" s="33"/>
      <c r="AC165" s="33"/>
      <c r="AD165" s="33"/>
      <c r="AE165" s="33"/>
      <c r="AF165" s="33"/>
      <c r="AG165" s="33"/>
      <c r="AH165" s="35"/>
      <c r="AI165" s="35"/>
    </row>
    <row r="166" spans="1:35" ht="60" x14ac:dyDescent="0.2">
      <c r="A166" s="29"/>
      <c r="B166" s="36"/>
      <c r="C166" s="31" t="s">
        <v>641</v>
      </c>
      <c r="D166" s="32"/>
      <c r="E166" s="33" t="s">
        <v>499</v>
      </c>
      <c r="F166" s="33"/>
      <c r="G166" s="33" t="s">
        <v>111</v>
      </c>
      <c r="H166" s="33" t="s">
        <v>635</v>
      </c>
      <c r="I166" s="33"/>
      <c r="J166" s="33"/>
      <c r="K166" s="33"/>
      <c r="L166" s="33"/>
      <c r="M166" s="34"/>
      <c r="N166" s="33"/>
      <c r="O166" s="33"/>
      <c r="P166" s="33"/>
      <c r="Q166" s="33"/>
      <c r="R166" s="20" t="str">
        <f ca="1">IFERROR(__xludf.DUMMYFUNCTION("GOOGLETRANSLATE(Q166)"),"#VALUE!")</f>
        <v>#VALUE!</v>
      </c>
      <c r="S166" s="33"/>
      <c r="T166" s="38"/>
      <c r="U166" s="33"/>
      <c r="V166" s="33"/>
      <c r="W166" s="33"/>
      <c r="X166" s="33"/>
      <c r="Y166" s="33">
        <v>0</v>
      </c>
      <c r="Z166" s="33">
        <v>0</v>
      </c>
      <c r="AA166" s="33"/>
      <c r="AB166" s="33"/>
      <c r="AC166" s="33"/>
      <c r="AD166" s="33"/>
      <c r="AE166" s="33"/>
      <c r="AF166" s="33"/>
      <c r="AG166" s="33"/>
      <c r="AH166" s="35"/>
      <c r="AI166" s="35"/>
    </row>
    <row r="167" spans="1:35" ht="60" x14ac:dyDescent="0.2">
      <c r="A167" s="29"/>
      <c r="B167" s="36"/>
      <c r="C167" s="39" t="s">
        <v>642</v>
      </c>
      <c r="D167" s="32"/>
      <c r="E167" s="33" t="s">
        <v>499</v>
      </c>
      <c r="F167" s="33"/>
      <c r="G167" s="33" t="s">
        <v>111</v>
      </c>
      <c r="H167" s="33" t="s">
        <v>635</v>
      </c>
      <c r="I167" s="33"/>
      <c r="J167" s="33"/>
      <c r="K167" s="33"/>
      <c r="L167" s="33"/>
      <c r="M167" s="34"/>
      <c r="N167" s="33"/>
      <c r="O167" s="33"/>
      <c r="P167" s="33"/>
      <c r="Q167" s="33"/>
      <c r="R167" s="20" t="str">
        <f ca="1">IFERROR(__xludf.DUMMYFUNCTION("GOOGLETRANSLATE(Q167)"),"#VALUE!")</f>
        <v>#VALUE!</v>
      </c>
      <c r="S167" s="33"/>
      <c r="T167" s="38"/>
      <c r="U167" s="33"/>
      <c r="V167" s="33"/>
      <c r="W167" s="33"/>
      <c r="X167" s="33"/>
      <c r="Y167" s="33">
        <v>0</v>
      </c>
      <c r="Z167" s="33">
        <v>0</v>
      </c>
      <c r="AA167" s="33"/>
      <c r="AB167" s="33"/>
      <c r="AC167" s="33"/>
      <c r="AD167" s="33"/>
      <c r="AE167" s="33"/>
      <c r="AF167" s="33"/>
      <c r="AG167" s="33"/>
      <c r="AH167" s="35"/>
      <c r="AI167" s="35"/>
    </row>
    <row r="168" spans="1:35" ht="60" x14ac:dyDescent="0.2">
      <c r="A168" s="29"/>
      <c r="B168" s="36"/>
      <c r="C168" s="39" t="s">
        <v>643</v>
      </c>
      <c r="D168" s="32"/>
      <c r="E168" s="33" t="s">
        <v>499</v>
      </c>
      <c r="F168" s="33"/>
      <c r="G168" s="33" t="s">
        <v>111</v>
      </c>
      <c r="H168" s="33" t="s">
        <v>635</v>
      </c>
      <c r="I168" s="33"/>
      <c r="J168" s="33"/>
      <c r="K168" s="33"/>
      <c r="L168" s="33"/>
      <c r="M168" s="34"/>
      <c r="N168" s="33"/>
      <c r="O168" s="33"/>
      <c r="P168" s="33"/>
      <c r="Q168" s="33"/>
      <c r="R168" s="20" t="str">
        <f ca="1">IFERROR(__xludf.DUMMYFUNCTION("GOOGLETRANSLATE(Q168)"),"#VALUE!")</f>
        <v>#VALUE!</v>
      </c>
      <c r="S168" s="33"/>
      <c r="T168" s="38"/>
      <c r="U168" s="33"/>
      <c r="V168" s="33"/>
      <c r="W168" s="33"/>
      <c r="X168" s="33"/>
      <c r="Y168" s="33">
        <v>0</v>
      </c>
      <c r="Z168" s="33">
        <v>0</v>
      </c>
      <c r="AA168" s="33"/>
      <c r="AB168" s="33"/>
      <c r="AC168" s="33"/>
      <c r="AD168" s="33"/>
      <c r="AE168" s="33"/>
      <c r="AF168" s="33"/>
      <c r="AG168" s="33"/>
      <c r="AH168" s="35"/>
      <c r="AI168" s="35"/>
    </row>
    <row r="169" spans="1:35" ht="60" x14ac:dyDescent="0.2">
      <c r="A169" s="29"/>
      <c r="B169" s="36"/>
      <c r="C169" s="31" t="s">
        <v>644</v>
      </c>
      <c r="D169" s="32"/>
      <c r="E169" s="33" t="s">
        <v>499</v>
      </c>
      <c r="F169" s="33"/>
      <c r="G169" s="33" t="s">
        <v>111</v>
      </c>
      <c r="H169" s="33" t="s">
        <v>645</v>
      </c>
      <c r="I169" s="33"/>
      <c r="J169" s="33"/>
      <c r="K169" s="33"/>
      <c r="L169" s="33"/>
      <c r="M169" s="34"/>
      <c r="N169" s="33"/>
      <c r="O169" s="33"/>
      <c r="P169" s="33"/>
      <c r="Q169" s="33"/>
      <c r="R169" s="20" t="str">
        <f ca="1">IFERROR(__xludf.DUMMYFUNCTION("GOOGLETRANSLATE(Q169)"),"#VALUE!")</f>
        <v>#VALUE!</v>
      </c>
      <c r="S169" s="33"/>
      <c r="T169" s="38"/>
      <c r="U169" s="33"/>
      <c r="V169" s="33"/>
      <c r="W169" s="33"/>
      <c r="X169" s="33"/>
      <c r="Y169" s="33">
        <v>0</v>
      </c>
      <c r="Z169" s="33">
        <v>0</v>
      </c>
      <c r="AA169" s="33"/>
      <c r="AB169" s="33"/>
      <c r="AC169" s="33"/>
      <c r="AD169" s="33"/>
      <c r="AE169" s="33"/>
      <c r="AF169" s="33"/>
      <c r="AG169" s="33"/>
      <c r="AH169" s="35"/>
      <c r="AI169" s="35"/>
    </row>
    <row r="170" spans="1:35" ht="60" x14ac:dyDescent="0.2">
      <c r="A170" s="29"/>
      <c r="B170" s="36"/>
      <c r="C170" s="31" t="s">
        <v>646</v>
      </c>
      <c r="D170" s="32"/>
      <c r="E170" s="33" t="s">
        <v>499</v>
      </c>
      <c r="F170" s="33"/>
      <c r="G170" s="33" t="s">
        <v>111</v>
      </c>
      <c r="H170" s="33" t="s">
        <v>645</v>
      </c>
      <c r="I170" s="33"/>
      <c r="J170" s="33"/>
      <c r="K170" s="33"/>
      <c r="L170" s="33"/>
      <c r="M170" s="34"/>
      <c r="N170" s="33"/>
      <c r="O170" s="33"/>
      <c r="P170" s="33"/>
      <c r="Q170" s="33"/>
      <c r="R170" s="20" t="str">
        <f ca="1">IFERROR(__xludf.DUMMYFUNCTION("GOOGLETRANSLATE(Q170)"),"#VALUE!")</f>
        <v>#VALUE!</v>
      </c>
      <c r="S170" s="33"/>
      <c r="T170" s="38"/>
      <c r="U170" s="33"/>
      <c r="V170" s="33"/>
      <c r="W170" s="33"/>
      <c r="X170" s="33"/>
      <c r="Y170" s="33">
        <v>0</v>
      </c>
      <c r="Z170" s="33">
        <v>0</v>
      </c>
      <c r="AA170" s="33"/>
      <c r="AB170" s="33"/>
      <c r="AC170" s="33"/>
      <c r="AD170" s="33"/>
      <c r="AE170" s="33"/>
      <c r="AF170" s="33"/>
      <c r="AG170" s="33"/>
      <c r="AH170" s="35"/>
      <c r="AI170" s="35"/>
    </row>
    <row r="171" spans="1:35" ht="60" x14ac:dyDescent="0.2">
      <c r="A171" s="29"/>
      <c r="B171" s="36"/>
      <c r="C171" s="39" t="s">
        <v>647</v>
      </c>
      <c r="D171" s="32"/>
      <c r="E171" s="33" t="s">
        <v>499</v>
      </c>
      <c r="F171" s="33"/>
      <c r="G171" s="33" t="s">
        <v>111</v>
      </c>
      <c r="H171" s="33" t="s">
        <v>645</v>
      </c>
      <c r="I171" s="33"/>
      <c r="J171" s="33"/>
      <c r="K171" s="33"/>
      <c r="L171" s="33"/>
      <c r="M171" s="34"/>
      <c r="N171" s="33"/>
      <c r="O171" s="33"/>
      <c r="P171" s="33"/>
      <c r="Q171" s="33"/>
      <c r="R171" s="20" t="str">
        <f ca="1">IFERROR(__xludf.DUMMYFUNCTION("GOOGLETRANSLATE(Q171)"),"#VALUE!")</f>
        <v>#VALUE!</v>
      </c>
      <c r="S171" s="33"/>
      <c r="T171" s="38"/>
      <c r="U171" s="33"/>
      <c r="V171" s="33"/>
      <c r="W171" s="33"/>
      <c r="X171" s="33"/>
      <c r="Y171" s="33">
        <v>0</v>
      </c>
      <c r="Z171" s="33">
        <v>0</v>
      </c>
      <c r="AA171" s="33"/>
      <c r="AB171" s="33"/>
      <c r="AC171" s="33"/>
      <c r="AD171" s="33"/>
      <c r="AE171" s="33"/>
      <c r="AF171" s="33"/>
      <c r="AG171" s="33"/>
      <c r="AH171" s="35"/>
      <c r="AI171" s="35"/>
    </row>
    <row r="172" spans="1:35" ht="60" x14ac:dyDescent="0.2">
      <c r="A172" s="29"/>
      <c r="B172" s="36"/>
      <c r="C172" s="39" t="s">
        <v>648</v>
      </c>
      <c r="D172" s="32"/>
      <c r="E172" s="33" t="s">
        <v>499</v>
      </c>
      <c r="F172" s="33"/>
      <c r="G172" s="33" t="s">
        <v>111</v>
      </c>
      <c r="H172" s="33" t="s">
        <v>645</v>
      </c>
      <c r="I172" s="33"/>
      <c r="J172" s="33"/>
      <c r="K172" s="33"/>
      <c r="L172" s="33"/>
      <c r="M172" s="34"/>
      <c r="N172" s="33"/>
      <c r="O172" s="33"/>
      <c r="P172" s="33"/>
      <c r="Q172" s="33"/>
      <c r="R172" s="20" t="str">
        <f ca="1">IFERROR(__xludf.DUMMYFUNCTION("GOOGLETRANSLATE(Q172)"),"#VALUE!")</f>
        <v>#VALUE!</v>
      </c>
      <c r="S172" s="33"/>
      <c r="T172" s="38"/>
      <c r="U172" s="33"/>
      <c r="V172" s="33"/>
      <c r="W172" s="33"/>
      <c r="X172" s="33"/>
      <c r="Y172" s="33">
        <v>0</v>
      </c>
      <c r="Z172" s="33">
        <v>0</v>
      </c>
      <c r="AA172" s="33"/>
      <c r="AB172" s="33"/>
      <c r="AC172" s="33"/>
      <c r="AD172" s="33"/>
      <c r="AE172" s="33"/>
      <c r="AF172" s="33"/>
      <c r="AG172" s="33"/>
      <c r="AH172" s="35"/>
      <c r="AI172" s="35"/>
    </row>
    <row r="173" spans="1:35" ht="60" x14ac:dyDescent="0.2">
      <c r="A173" s="29"/>
      <c r="B173" s="36"/>
      <c r="C173" s="39" t="s">
        <v>649</v>
      </c>
      <c r="D173" s="32"/>
      <c r="E173" s="33" t="s">
        <v>499</v>
      </c>
      <c r="F173" s="33"/>
      <c r="G173" s="33" t="s">
        <v>111</v>
      </c>
      <c r="H173" s="33" t="s">
        <v>645</v>
      </c>
      <c r="I173" s="33"/>
      <c r="J173" s="33"/>
      <c r="K173" s="33"/>
      <c r="L173" s="33"/>
      <c r="M173" s="34"/>
      <c r="N173" s="33"/>
      <c r="O173" s="33"/>
      <c r="P173" s="33"/>
      <c r="Q173" s="33"/>
      <c r="R173" s="20" t="str">
        <f ca="1">IFERROR(__xludf.DUMMYFUNCTION("GOOGLETRANSLATE(Q173)"),"#VALUE!")</f>
        <v>#VALUE!</v>
      </c>
      <c r="S173" s="33"/>
      <c r="T173" s="38"/>
      <c r="U173" s="33"/>
      <c r="V173" s="33"/>
      <c r="W173" s="33"/>
      <c r="X173" s="33"/>
      <c r="Y173" s="33">
        <v>0</v>
      </c>
      <c r="Z173" s="33">
        <v>0</v>
      </c>
      <c r="AA173" s="33"/>
      <c r="AB173" s="33"/>
      <c r="AC173" s="33"/>
      <c r="AD173" s="33"/>
      <c r="AE173" s="33"/>
      <c r="AF173" s="33"/>
      <c r="AG173" s="33"/>
      <c r="AH173" s="35"/>
      <c r="AI173" s="35"/>
    </row>
    <row r="174" spans="1:35" ht="60" x14ac:dyDescent="0.2">
      <c r="A174" s="29"/>
      <c r="B174" s="36"/>
      <c r="C174" s="39" t="s">
        <v>650</v>
      </c>
      <c r="D174" s="32"/>
      <c r="E174" s="33" t="s">
        <v>499</v>
      </c>
      <c r="F174" s="33"/>
      <c r="G174" s="33" t="s">
        <v>111</v>
      </c>
      <c r="H174" s="33" t="s">
        <v>645</v>
      </c>
      <c r="I174" s="33"/>
      <c r="J174" s="33"/>
      <c r="K174" s="33"/>
      <c r="L174" s="33"/>
      <c r="M174" s="34"/>
      <c r="N174" s="33"/>
      <c r="O174" s="33"/>
      <c r="P174" s="33"/>
      <c r="Q174" s="33"/>
      <c r="R174" s="20" t="str">
        <f ca="1">IFERROR(__xludf.DUMMYFUNCTION("GOOGLETRANSLATE(Q174)"),"#VALUE!")</f>
        <v>#VALUE!</v>
      </c>
      <c r="S174" s="33"/>
      <c r="T174" s="38"/>
      <c r="U174" s="33"/>
      <c r="V174" s="33"/>
      <c r="W174" s="33"/>
      <c r="X174" s="33"/>
      <c r="Y174" s="33">
        <v>0</v>
      </c>
      <c r="Z174" s="33">
        <v>0</v>
      </c>
      <c r="AA174" s="33"/>
      <c r="AB174" s="33"/>
      <c r="AC174" s="33"/>
      <c r="AD174" s="33"/>
      <c r="AE174" s="33"/>
      <c r="AF174" s="33"/>
      <c r="AG174" s="33"/>
      <c r="AH174" s="35"/>
      <c r="AI174" s="35"/>
    </row>
    <row r="175" spans="1:35" ht="60" x14ac:dyDescent="0.2">
      <c r="A175" s="29"/>
      <c r="B175" s="36"/>
      <c r="C175" s="39" t="s">
        <v>651</v>
      </c>
      <c r="D175" s="32"/>
      <c r="E175" s="33" t="s">
        <v>499</v>
      </c>
      <c r="F175" s="33"/>
      <c r="G175" s="33" t="s">
        <v>111</v>
      </c>
      <c r="H175" s="33" t="s">
        <v>645</v>
      </c>
      <c r="I175" s="33"/>
      <c r="J175" s="33"/>
      <c r="K175" s="33"/>
      <c r="L175" s="33"/>
      <c r="M175" s="34"/>
      <c r="N175" s="33"/>
      <c r="O175" s="33"/>
      <c r="P175" s="33"/>
      <c r="Q175" s="33"/>
      <c r="R175" s="20" t="str">
        <f ca="1">IFERROR(__xludf.DUMMYFUNCTION("GOOGLETRANSLATE(Q175)"),"#VALUE!")</f>
        <v>#VALUE!</v>
      </c>
      <c r="S175" s="33"/>
      <c r="T175" s="38"/>
      <c r="U175" s="33"/>
      <c r="V175" s="33"/>
      <c r="W175" s="33"/>
      <c r="X175" s="33"/>
      <c r="Y175" s="33">
        <v>0</v>
      </c>
      <c r="Z175" s="33">
        <v>0</v>
      </c>
      <c r="AA175" s="33"/>
      <c r="AB175" s="33"/>
      <c r="AC175" s="33"/>
      <c r="AD175" s="33"/>
      <c r="AE175" s="33"/>
      <c r="AF175" s="33"/>
      <c r="AG175" s="33"/>
      <c r="AH175" s="35"/>
      <c r="AI175" s="35"/>
    </row>
    <row r="176" spans="1:35" ht="60" x14ac:dyDescent="0.2">
      <c r="A176" s="29"/>
      <c r="B176" s="36"/>
      <c r="C176" s="39" t="s">
        <v>652</v>
      </c>
      <c r="D176" s="32"/>
      <c r="E176" s="33" t="s">
        <v>499</v>
      </c>
      <c r="F176" s="33"/>
      <c r="G176" s="33" t="s">
        <v>111</v>
      </c>
      <c r="H176" s="33" t="s">
        <v>645</v>
      </c>
      <c r="I176" s="33"/>
      <c r="J176" s="33"/>
      <c r="K176" s="33"/>
      <c r="L176" s="33"/>
      <c r="M176" s="34"/>
      <c r="N176" s="33"/>
      <c r="O176" s="33"/>
      <c r="P176" s="33"/>
      <c r="Q176" s="33"/>
      <c r="R176" s="33"/>
      <c r="S176" s="33"/>
      <c r="T176" s="38"/>
      <c r="U176" s="33"/>
      <c r="V176" s="33"/>
      <c r="W176" s="33"/>
      <c r="X176" s="33"/>
      <c r="Y176" s="33"/>
      <c r="Z176" s="33"/>
      <c r="AA176" s="33"/>
      <c r="AB176" s="33"/>
      <c r="AC176" s="33"/>
      <c r="AD176" s="33"/>
      <c r="AE176" s="33"/>
      <c r="AF176" s="33"/>
      <c r="AG176" s="33"/>
      <c r="AH176" s="35"/>
      <c r="AI176" s="35"/>
    </row>
    <row r="177" spans="1:35" ht="60" x14ac:dyDescent="0.2">
      <c r="A177" s="29"/>
      <c r="B177" s="36"/>
      <c r="C177" s="39" t="s">
        <v>653</v>
      </c>
      <c r="D177" s="32"/>
      <c r="E177" s="33" t="s">
        <v>499</v>
      </c>
      <c r="F177" s="33"/>
      <c r="G177" s="33" t="s">
        <v>111</v>
      </c>
      <c r="H177" s="33" t="s">
        <v>645</v>
      </c>
      <c r="I177" s="33"/>
      <c r="J177" s="33"/>
      <c r="K177" s="33"/>
      <c r="L177" s="33"/>
      <c r="M177" s="34"/>
      <c r="N177" s="33"/>
      <c r="O177" s="33"/>
      <c r="P177" s="33"/>
      <c r="Q177" s="33"/>
      <c r="R177" s="33"/>
      <c r="S177" s="33"/>
      <c r="T177" s="38"/>
      <c r="U177" s="33"/>
      <c r="V177" s="33"/>
      <c r="W177" s="33"/>
      <c r="X177" s="33"/>
      <c r="Y177" s="33"/>
      <c r="Z177" s="33"/>
      <c r="AA177" s="33"/>
      <c r="AB177" s="33"/>
      <c r="AC177" s="33"/>
      <c r="AD177" s="33"/>
      <c r="AE177" s="33"/>
      <c r="AF177" s="33"/>
      <c r="AG177" s="33"/>
      <c r="AH177" s="35"/>
      <c r="AI177" s="35"/>
    </row>
    <row r="178" spans="1:35" ht="60" x14ac:dyDescent="0.2">
      <c r="A178" s="29"/>
      <c r="B178" s="36"/>
      <c r="C178" s="39" t="s">
        <v>654</v>
      </c>
      <c r="D178" s="32"/>
      <c r="E178" s="33" t="s">
        <v>499</v>
      </c>
      <c r="F178" s="33"/>
      <c r="G178" s="33" t="s">
        <v>111</v>
      </c>
      <c r="H178" s="33" t="s">
        <v>645</v>
      </c>
      <c r="I178" s="33"/>
      <c r="J178" s="33"/>
      <c r="K178" s="33"/>
      <c r="L178" s="33"/>
      <c r="M178" s="34"/>
      <c r="N178" s="33"/>
      <c r="O178" s="33"/>
      <c r="P178" s="33"/>
      <c r="Q178" s="33"/>
      <c r="R178" s="33"/>
      <c r="S178" s="33"/>
      <c r="T178" s="38"/>
      <c r="U178" s="33"/>
      <c r="V178" s="33"/>
      <c r="W178" s="33"/>
      <c r="X178" s="33"/>
      <c r="Y178" s="33"/>
      <c r="Z178" s="33"/>
      <c r="AA178" s="33"/>
      <c r="AB178" s="33"/>
      <c r="AC178" s="33"/>
      <c r="AD178" s="33"/>
      <c r="AE178" s="33"/>
      <c r="AF178" s="33"/>
      <c r="AG178" s="33"/>
      <c r="AH178" s="35"/>
      <c r="AI178" s="35"/>
    </row>
    <row r="179" spans="1:35" ht="60" x14ac:dyDescent="0.2">
      <c r="A179" s="29"/>
      <c r="B179" s="36"/>
      <c r="C179" s="39" t="s">
        <v>655</v>
      </c>
      <c r="D179" s="32"/>
      <c r="E179" s="33" t="s">
        <v>499</v>
      </c>
      <c r="F179" s="33"/>
      <c r="G179" s="33" t="s">
        <v>111</v>
      </c>
      <c r="H179" s="33" t="s">
        <v>645</v>
      </c>
      <c r="I179" s="33"/>
      <c r="J179" s="33"/>
      <c r="K179" s="33"/>
      <c r="L179" s="33"/>
      <c r="M179" s="34"/>
      <c r="N179" s="33"/>
      <c r="O179" s="33"/>
      <c r="P179" s="33"/>
      <c r="Q179" s="33"/>
      <c r="R179" s="33"/>
      <c r="S179" s="33"/>
      <c r="T179" s="38"/>
      <c r="U179" s="33"/>
      <c r="V179" s="33"/>
      <c r="W179" s="33"/>
      <c r="X179" s="33"/>
      <c r="Y179" s="33"/>
      <c r="Z179" s="33"/>
      <c r="AA179" s="33"/>
      <c r="AB179" s="33"/>
      <c r="AC179" s="33"/>
      <c r="AD179" s="33"/>
      <c r="AE179" s="33"/>
      <c r="AF179" s="33"/>
      <c r="AG179" s="33"/>
      <c r="AH179" s="35"/>
      <c r="AI179" s="35"/>
    </row>
    <row r="180" spans="1:35" ht="60" x14ac:dyDescent="0.2">
      <c r="A180" s="29"/>
      <c r="B180" s="36"/>
      <c r="C180" s="39" t="s">
        <v>656</v>
      </c>
      <c r="D180" s="32"/>
      <c r="E180" s="33" t="s">
        <v>499</v>
      </c>
      <c r="F180" s="33"/>
      <c r="G180" s="33" t="s">
        <v>111</v>
      </c>
      <c r="H180" s="33" t="s">
        <v>645</v>
      </c>
      <c r="I180" s="33"/>
      <c r="J180" s="33"/>
      <c r="K180" s="33"/>
      <c r="L180" s="33"/>
      <c r="M180" s="34"/>
      <c r="N180" s="33"/>
      <c r="O180" s="33"/>
      <c r="P180" s="33"/>
      <c r="Q180" s="33"/>
      <c r="R180" s="33"/>
      <c r="S180" s="33"/>
      <c r="T180" s="38"/>
      <c r="U180" s="33"/>
      <c r="V180" s="33"/>
      <c r="W180" s="33"/>
      <c r="X180" s="33"/>
      <c r="Y180" s="33"/>
      <c r="Z180" s="33"/>
      <c r="AA180" s="33"/>
      <c r="AB180" s="33"/>
      <c r="AC180" s="33"/>
      <c r="AD180" s="33"/>
      <c r="AE180" s="33"/>
      <c r="AF180" s="33"/>
      <c r="AG180" s="33"/>
      <c r="AH180" s="35"/>
      <c r="AI180" s="35"/>
    </row>
    <row r="181" spans="1:35" ht="48" x14ac:dyDescent="0.2">
      <c r="A181" s="29"/>
      <c r="B181" s="36"/>
      <c r="C181" s="39" t="s">
        <v>657</v>
      </c>
      <c r="D181" s="32"/>
      <c r="E181" s="33" t="s">
        <v>499</v>
      </c>
      <c r="F181" s="33"/>
      <c r="G181" s="33" t="s">
        <v>111</v>
      </c>
      <c r="H181" s="33" t="s">
        <v>645</v>
      </c>
      <c r="I181" s="33"/>
      <c r="J181" s="33"/>
      <c r="K181" s="33"/>
      <c r="L181" s="33"/>
      <c r="M181" s="34"/>
      <c r="N181" s="33"/>
      <c r="O181" s="33"/>
      <c r="P181" s="33"/>
      <c r="Q181" s="33"/>
      <c r="R181" s="33"/>
      <c r="S181" s="33"/>
      <c r="T181" s="38"/>
      <c r="U181" s="33"/>
      <c r="V181" s="33"/>
      <c r="W181" s="33"/>
      <c r="X181" s="33"/>
      <c r="Y181" s="33"/>
      <c r="Z181" s="33"/>
      <c r="AA181" s="33"/>
      <c r="AB181" s="33"/>
      <c r="AC181" s="33"/>
      <c r="AD181" s="33"/>
      <c r="AE181" s="33"/>
      <c r="AF181" s="33"/>
      <c r="AG181" s="33"/>
      <c r="AH181" s="35"/>
      <c r="AI181" s="35"/>
    </row>
    <row r="182" spans="1:35" ht="60" x14ac:dyDescent="0.2">
      <c r="A182" s="29"/>
      <c r="B182" s="36"/>
      <c r="C182" s="39" t="s">
        <v>658</v>
      </c>
      <c r="D182" s="32"/>
      <c r="E182" s="33" t="s">
        <v>499</v>
      </c>
      <c r="F182" s="33"/>
      <c r="G182" s="33" t="s">
        <v>111</v>
      </c>
      <c r="H182" s="33" t="s">
        <v>645</v>
      </c>
      <c r="I182" s="33"/>
      <c r="J182" s="33"/>
      <c r="K182" s="33"/>
      <c r="L182" s="33"/>
      <c r="M182" s="34"/>
      <c r="N182" s="33"/>
      <c r="O182" s="33"/>
      <c r="P182" s="33"/>
      <c r="Q182" s="33"/>
      <c r="R182" s="33"/>
      <c r="S182" s="33"/>
      <c r="T182" s="38"/>
      <c r="U182" s="33"/>
      <c r="V182" s="33"/>
      <c r="W182" s="33"/>
      <c r="X182" s="33"/>
      <c r="Y182" s="33"/>
      <c r="Z182" s="33"/>
      <c r="AA182" s="33"/>
      <c r="AB182" s="33"/>
      <c r="AC182" s="33"/>
      <c r="AD182" s="33"/>
      <c r="AE182" s="33"/>
      <c r="AF182" s="33"/>
      <c r="AG182" s="33"/>
      <c r="AH182" s="35"/>
      <c r="AI182" s="35"/>
    </row>
    <row r="183" spans="1:35" ht="60" x14ac:dyDescent="0.2">
      <c r="A183" s="29"/>
      <c r="B183" s="36"/>
      <c r="C183" s="39" t="s">
        <v>659</v>
      </c>
      <c r="D183" s="32"/>
      <c r="E183" s="33" t="s">
        <v>499</v>
      </c>
      <c r="F183" s="33"/>
      <c r="G183" s="33" t="s">
        <v>111</v>
      </c>
      <c r="H183" s="33" t="s">
        <v>645</v>
      </c>
      <c r="I183" s="33"/>
      <c r="J183" s="33"/>
      <c r="K183" s="33"/>
      <c r="L183" s="33"/>
      <c r="M183" s="34"/>
      <c r="N183" s="33"/>
      <c r="O183" s="33"/>
      <c r="P183" s="33"/>
      <c r="Q183" s="33"/>
      <c r="R183" s="33"/>
      <c r="S183" s="33"/>
      <c r="T183" s="38"/>
      <c r="U183" s="33"/>
      <c r="V183" s="33"/>
      <c r="W183" s="33"/>
      <c r="X183" s="33"/>
      <c r="Y183" s="33"/>
      <c r="Z183" s="33"/>
      <c r="AA183" s="33"/>
      <c r="AB183" s="33"/>
      <c r="AC183" s="33"/>
      <c r="AD183" s="33"/>
      <c r="AE183" s="33"/>
      <c r="AF183" s="33"/>
      <c r="AG183" s="33"/>
      <c r="AH183" s="35"/>
      <c r="AI183" s="35"/>
    </row>
    <row r="184" spans="1:35" ht="60" x14ac:dyDescent="0.2">
      <c r="A184" s="29"/>
      <c r="B184" s="36"/>
      <c r="C184" s="39" t="s">
        <v>660</v>
      </c>
      <c r="D184" s="32"/>
      <c r="E184" s="33" t="s">
        <v>499</v>
      </c>
      <c r="F184" s="33"/>
      <c r="G184" s="33" t="s">
        <v>111</v>
      </c>
      <c r="H184" s="33" t="s">
        <v>645</v>
      </c>
      <c r="I184" s="33"/>
      <c r="J184" s="33"/>
      <c r="K184" s="33"/>
      <c r="L184" s="33"/>
      <c r="M184" s="34"/>
      <c r="N184" s="33"/>
      <c r="O184" s="33"/>
      <c r="P184" s="33"/>
      <c r="Q184" s="33"/>
      <c r="R184" s="33"/>
      <c r="S184" s="33"/>
      <c r="T184" s="38"/>
      <c r="U184" s="33"/>
      <c r="V184" s="33"/>
      <c r="W184" s="33"/>
      <c r="X184" s="33"/>
      <c r="Y184" s="33"/>
      <c r="Z184" s="33"/>
      <c r="AA184" s="33"/>
      <c r="AB184" s="33"/>
      <c r="AC184" s="33"/>
      <c r="AD184" s="33"/>
      <c r="AE184" s="33"/>
      <c r="AF184" s="33"/>
      <c r="AG184" s="33"/>
      <c r="AH184" s="35"/>
      <c r="AI184" s="35"/>
    </row>
    <row r="185" spans="1:35" ht="48" x14ac:dyDescent="0.2">
      <c r="A185" s="29"/>
      <c r="B185" s="36"/>
      <c r="C185" s="39" t="s">
        <v>661</v>
      </c>
      <c r="D185" s="32"/>
      <c r="E185" s="33" t="s">
        <v>499</v>
      </c>
      <c r="F185" s="33"/>
      <c r="G185" s="33" t="s">
        <v>111</v>
      </c>
      <c r="H185" s="33" t="s">
        <v>645</v>
      </c>
      <c r="I185" s="33"/>
      <c r="J185" s="33"/>
      <c r="K185" s="33"/>
      <c r="L185" s="33"/>
      <c r="M185" s="34"/>
      <c r="N185" s="33"/>
      <c r="O185" s="33"/>
      <c r="P185" s="33"/>
      <c r="Q185" s="33"/>
      <c r="R185" s="33"/>
      <c r="S185" s="33"/>
      <c r="T185" s="38"/>
      <c r="U185" s="33"/>
      <c r="V185" s="33"/>
      <c r="W185" s="33"/>
      <c r="X185" s="33"/>
      <c r="Y185" s="33"/>
      <c r="Z185" s="33"/>
      <c r="AA185" s="33"/>
      <c r="AB185" s="33"/>
      <c r="AC185" s="33"/>
      <c r="AD185" s="33"/>
      <c r="AE185" s="33"/>
      <c r="AF185" s="33"/>
      <c r="AG185" s="33"/>
      <c r="AH185" s="35"/>
      <c r="AI185" s="35"/>
    </row>
  </sheetData>
  <customSheetViews>
    <customSheetView guid="{44E4F6F3-1A25-4C7D-9E25-26FA4DD30539}" filter="1" showAutoFilter="1">
      <pageMargins left="0.7" right="0.7" top="0.75" bottom="0.75" header="0.3" footer="0.3"/>
      <autoFilter ref="W53:Y63" xr:uid="{9B358BEB-D6F3-467D-A158-E63F486B874D}"/>
    </customSheetView>
    <customSheetView guid="{A209BDB8-E90C-4001-9486-DECBE6D8B3D4}" filter="1" showAutoFilter="1">
      <pageMargins left="0.7" right="0.7" top="0.75" bottom="0.75" header="0.3" footer="0.3"/>
      <autoFilter ref="W1:W117" xr:uid="{95F987B9-2BF6-4E3B-9A8C-83EC5A015962}">
        <filterColumn colId="0">
          <filters blank="1">
            <filter val="6"/>
          </filters>
        </filterColumn>
      </autoFilter>
    </customSheetView>
  </customSheetViews>
  <hyperlinks>
    <hyperlink ref="C3" r:id="rId1" xr:uid="{00000000-0004-0000-0000-000000000000}"/>
    <hyperlink ref="U3" r:id="rId2" xr:uid="{00000000-0004-0000-0000-000001000000}"/>
    <hyperlink ref="AC3" r:id="rId3" xr:uid="{00000000-0004-0000-0000-000002000000}"/>
    <hyperlink ref="C4" r:id="rId4" xr:uid="{00000000-0004-0000-0000-000003000000}"/>
    <hyperlink ref="C5" r:id="rId5" xr:uid="{00000000-0004-0000-0000-000004000000}"/>
    <hyperlink ref="C6" r:id="rId6" xr:uid="{00000000-0004-0000-0000-000005000000}"/>
    <hyperlink ref="C7" r:id="rId7" xr:uid="{00000000-0004-0000-0000-000006000000}"/>
    <hyperlink ref="C8" r:id="rId8" xr:uid="{00000000-0004-0000-0000-000007000000}"/>
    <hyperlink ref="C9" r:id="rId9" xr:uid="{00000000-0004-0000-0000-000008000000}"/>
    <hyperlink ref="C10" r:id="rId10" xr:uid="{00000000-0004-0000-0000-000009000000}"/>
    <hyperlink ref="C11" r:id="rId11" xr:uid="{00000000-0004-0000-0000-00000A000000}"/>
    <hyperlink ref="C12" r:id="rId12" xr:uid="{00000000-0004-0000-0000-00000B000000}"/>
    <hyperlink ref="C13" r:id="rId13" xr:uid="{00000000-0004-0000-0000-00000C000000}"/>
    <hyperlink ref="C14" r:id="rId14" xr:uid="{00000000-0004-0000-0000-00000D000000}"/>
    <hyperlink ref="C15" r:id="rId15" xr:uid="{00000000-0004-0000-0000-00000E000000}"/>
    <hyperlink ref="C16" r:id="rId16" xr:uid="{00000000-0004-0000-0000-00000F000000}"/>
    <hyperlink ref="C17" r:id="rId17" xr:uid="{00000000-0004-0000-0000-000010000000}"/>
    <hyperlink ref="C18" r:id="rId18" xr:uid="{00000000-0004-0000-0000-000011000000}"/>
    <hyperlink ref="C19" r:id="rId19" xr:uid="{00000000-0004-0000-0000-000012000000}"/>
    <hyperlink ref="C20" r:id="rId20" xr:uid="{00000000-0004-0000-0000-000013000000}"/>
    <hyperlink ref="C21" r:id="rId21" xr:uid="{00000000-0004-0000-0000-000014000000}"/>
    <hyperlink ref="C22" r:id="rId22" xr:uid="{00000000-0004-0000-0000-000015000000}"/>
    <hyperlink ref="C23" r:id="rId23" xr:uid="{00000000-0004-0000-0000-000016000000}"/>
    <hyperlink ref="C24" r:id="rId24" xr:uid="{00000000-0004-0000-0000-000017000000}"/>
    <hyperlink ref="C25" r:id="rId25" xr:uid="{00000000-0004-0000-0000-000018000000}"/>
    <hyperlink ref="C26" r:id="rId26" xr:uid="{00000000-0004-0000-0000-000019000000}"/>
    <hyperlink ref="C27" r:id="rId27" xr:uid="{00000000-0004-0000-0000-00001A000000}"/>
    <hyperlink ref="C28" r:id="rId28" xr:uid="{00000000-0004-0000-0000-00001B000000}"/>
    <hyperlink ref="C29" r:id="rId29" xr:uid="{00000000-0004-0000-0000-00001C000000}"/>
    <hyperlink ref="C30" r:id="rId30" xr:uid="{00000000-0004-0000-0000-00001D000000}"/>
    <hyperlink ref="S30" r:id="rId31" xr:uid="{00000000-0004-0000-0000-00001E000000}"/>
    <hyperlink ref="C31" r:id="rId32" xr:uid="{00000000-0004-0000-0000-00001F000000}"/>
    <hyperlink ref="C32" r:id="rId33" xr:uid="{00000000-0004-0000-0000-000020000000}"/>
    <hyperlink ref="C33" r:id="rId34" xr:uid="{00000000-0004-0000-0000-000021000000}"/>
    <hyperlink ref="C34" r:id="rId35" xr:uid="{00000000-0004-0000-0000-000022000000}"/>
    <hyperlink ref="C35" r:id="rId36" xr:uid="{00000000-0004-0000-0000-000023000000}"/>
    <hyperlink ref="C36" r:id="rId37" xr:uid="{00000000-0004-0000-0000-000024000000}"/>
    <hyperlink ref="C37" r:id="rId38" xr:uid="{00000000-0004-0000-0000-000025000000}"/>
    <hyperlink ref="C38" r:id="rId39" xr:uid="{00000000-0004-0000-0000-000026000000}"/>
    <hyperlink ref="C39" r:id="rId40" xr:uid="{00000000-0004-0000-0000-000027000000}"/>
    <hyperlink ref="C40" r:id="rId41" xr:uid="{00000000-0004-0000-0000-000028000000}"/>
    <hyperlink ref="C41" r:id="rId42" xr:uid="{00000000-0004-0000-0000-000029000000}"/>
    <hyperlink ref="C42" r:id="rId43" xr:uid="{00000000-0004-0000-0000-00002A000000}"/>
    <hyperlink ref="C43" r:id="rId44" xr:uid="{00000000-0004-0000-0000-00002B000000}"/>
    <hyperlink ref="C44" r:id="rId45" xr:uid="{00000000-0004-0000-0000-00002C000000}"/>
    <hyperlink ref="C45" r:id="rId46" xr:uid="{00000000-0004-0000-0000-00002D000000}"/>
    <hyperlink ref="C46" r:id="rId47" xr:uid="{00000000-0004-0000-0000-00002E000000}"/>
    <hyperlink ref="C47" r:id="rId48" xr:uid="{00000000-0004-0000-0000-00002F000000}"/>
    <hyperlink ref="J47" r:id="rId49" xr:uid="{00000000-0004-0000-0000-000030000000}"/>
    <hyperlink ref="C48" r:id="rId50" xr:uid="{00000000-0004-0000-0000-000031000000}"/>
    <hyperlink ref="C49" r:id="rId51" xr:uid="{00000000-0004-0000-0000-000032000000}"/>
    <hyperlink ref="C50" r:id="rId52" xr:uid="{00000000-0004-0000-0000-000033000000}"/>
    <hyperlink ref="C51" r:id="rId53" xr:uid="{00000000-0004-0000-0000-000034000000}"/>
    <hyperlink ref="C52" r:id="rId54" xr:uid="{00000000-0004-0000-0000-000035000000}"/>
    <hyperlink ref="C53" r:id="rId55" xr:uid="{00000000-0004-0000-0000-000036000000}"/>
    <hyperlink ref="C54" r:id="rId56" xr:uid="{00000000-0004-0000-0000-000037000000}"/>
    <hyperlink ref="C55" r:id="rId57" xr:uid="{00000000-0004-0000-0000-000038000000}"/>
    <hyperlink ref="C56" r:id="rId58" xr:uid="{00000000-0004-0000-0000-000039000000}"/>
    <hyperlink ref="C57" r:id="rId59" xr:uid="{00000000-0004-0000-0000-00003A000000}"/>
    <hyperlink ref="C58" r:id="rId60" xr:uid="{00000000-0004-0000-0000-00003B000000}"/>
    <hyperlink ref="C59" r:id="rId61" xr:uid="{00000000-0004-0000-0000-00003C000000}"/>
    <hyperlink ref="Q59" r:id="rId62" xr:uid="{00000000-0004-0000-0000-00003D000000}"/>
    <hyperlink ref="C60" r:id="rId63" xr:uid="{00000000-0004-0000-0000-00003E000000}"/>
    <hyperlink ref="C61" r:id="rId64" xr:uid="{00000000-0004-0000-0000-00003F000000}"/>
    <hyperlink ref="C62" r:id="rId65" xr:uid="{00000000-0004-0000-0000-000040000000}"/>
    <hyperlink ref="C63" r:id="rId66" xr:uid="{00000000-0004-0000-0000-000041000000}"/>
    <hyperlink ref="C64" r:id="rId67" xr:uid="{00000000-0004-0000-0000-000042000000}"/>
    <hyperlink ref="C65" r:id="rId68" xr:uid="{00000000-0004-0000-0000-000043000000}"/>
    <hyperlink ref="C66" r:id="rId69" xr:uid="{00000000-0004-0000-0000-000044000000}"/>
    <hyperlink ref="C67" r:id="rId70" xr:uid="{00000000-0004-0000-0000-000045000000}"/>
    <hyperlink ref="C68" r:id="rId71" xr:uid="{00000000-0004-0000-0000-000046000000}"/>
    <hyperlink ref="C69" r:id="rId72" xr:uid="{00000000-0004-0000-0000-000047000000}"/>
    <hyperlink ref="C70" r:id="rId73" xr:uid="{00000000-0004-0000-0000-000048000000}"/>
    <hyperlink ref="C71" r:id="rId74" xr:uid="{00000000-0004-0000-0000-000049000000}"/>
    <hyperlink ref="C72" r:id="rId75" xr:uid="{00000000-0004-0000-0000-00004A000000}"/>
    <hyperlink ref="C73" r:id="rId76" xr:uid="{00000000-0004-0000-0000-00004B000000}"/>
    <hyperlink ref="C74" r:id="rId77" xr:uid="{00000000-0004-0000-0000-00004C000000}"/>
    <hyperlink ref="C75" r:id="rId78" xr:uid="{00000000-0004-0000-0000-00004D000000}"/>
    <hyperlink ref="C76" r:id="rId79" xr:uid="{00000000-0004-0000-0000-00004E000000}"/>
    <hyperlink ref="C77" r:id="rId80" xr:uid="{00000000-0004-0000-0000-00004F000000}"/>
    <hyperlink ref="C78" r:id="rId81" xr:uid="{00000000-0004-0000-0000-000050000000}"/>
    <hyperlink ref="C79" r:id="rId82" xr:uid="{00000000-0004-0000-0000-000051000000}"/>
    <hyperlink ref="C80" r:id="rId83" xr:uid="{00000000-0004-0000-0000-000052000000}"/>
    <hyperlink ref="C81" r:id="rId84" xr:uid="{00000000-0004-0000-0000-000053000000}"/>
    <hyperlink ref="C82" r:id="rId85" xr:uid="{00000000-0004-0000-0000-000054000000}"/>
    <hyperlink ref="C83" r:id="rId86" xr:uid="{00000000-0004-0000-0000-000055000000}"/>
    <hyperlink ref="C84" r:id="rId87" xr:uid="{00000000-0004-0000-0000-000056000000}"/>
    <hyperlink ref="C85" r:id="rId88" xr:uid="{00000000-0004-0000-0000-000057000000}"/>
    <hyperlink ref="C86" r:id="rId89" xr:uid="{00000000-0004-0000-0000-000058000000}"/>
    <hyperlink ref="C87" r:id="rId90" xr:uid="{00000000-0004-0000-0000-000059000000}"/>
    <hyperlink ref="C88" r:id="rId91" xr:uid="{00000000-0004-0000-0000-00005A000000}"/>
    <hyperlink ref="C89" r:id="rId92" xr:uid="{00000000-0004-0000-0000-00005B000000}"/>
    <hyperlink ref="C90" r:id="rId93" xr:uid="{00000000-0004-0000-0000-00005C000000}"/>
    <hyperlink ref="C91" r:id="rId94" xr:uid="{00000000-0004-0000-0000-00005D000000}"/>
    <hyperlink ref="C92" r:id="rId95" xr:uid="{00000000-0004-0000-0000-00005E000000}"/>
    <hyperlink ref="C93" r:id="rId96" xr:uid="{00000000-0004-0000-0000-00005F000000}"/>
    <hyperlink ref="C94" r:id="rId97" xr:uid="{00000000-0004-0000-0000-000060000000}"/>
    <hyperlink ref="C95" r:id="rId98" xr:uid="{00000000-0004-0000-0000-000061000000}"/>
    <hyperlink ref="C96" r:id="rId99" xr:uid="{00000000-0004-0000-0000-000062000000}"/>
    <hyperlink ref="C97" r:id="rId100" xr:uid="{00000000-0004-0000-0000-000063000000}"/>
    <hyperlink ref="C98" r:id="rId101" xr:uid="{00000000-0004-0000-0000-000064000000}"/>
    <hyperlink ref="C99" r:id="rId102" xr:uid="{00000000-0004-0000-0000-000065000000}"/>
    <hyperlink ref="C100" r:id="rId103" xr:uid="{00000000-0004-0000-0000-000066000000}"/>
    <hyperlink ref="C101" r:id="rId104" xr:uid="{00000000-0004-0000-0000-000067000000}"/>
    <hyperlink ref="C102" r:id="rId105" xr:uid="{00000000-0004-0000-0000-000068000000}"/>
    <hyperlink ref="C103" r:id="rId106" xr:uid="{00000000-0004-0000-0000-000069000000}"/>
    <hyperlink ref="C104" r:id="rId107" xr:uid="{00000000-0004-0000-0000-00006A000000}"/>
    <hyperlink ref="C105" r:id="rId108" xr:uid="{00000000-0004-0000-0000-00006B000000}"/>
    <hyperlink ref="C106" r:id="rId109" xr:uid="{00000000-0004-0000-0000-00006C000000}"/>
    <hyperlink ref="C107" r:id="rId110" xr:uid="{00000000-0004-0000-0000-00006D000000}"/>
    <hyperlink ref="C108" r:id="rId111" xr:uid="{00000000-0004-0000-0000-00006E000000}"/>
    <hyperlink ref="C109" r:id="rId112" xr:uid="{00000000-0004-0000-0000-00006F000000}"/>
    <hyperlink ref="C110" r:id="rId113" xr:uid="{00000000-0004-0000-0000-000070000000}"/>
    <hyperlink ref="C111" r:id="rId114" xr:uid="{00000000-0004-0000-0000-000071000000}"/>
    <hyperlink ref="C112" r:id="rId115" xr:uid="{00000000-0004-0000-0000-000072000000}"/>
    <hyperlink ref="C113" r:id="rId116" xr:uid="{00000000-0004-0000-0000-000073000000}"/>
    <hyperlink ref="C114" r:id="rId117" xr:uid="{00000000-0004-0000-0000-000074000000}"/>
    <hyperlink ref="C115" r:id="rId118" xr:uid="{00000000-0004-0000-0000-000075000000}"/>
    <hyperlink ref="C116" r:id="rId119" xr:uid="{00000000-0004-0000-0000-000076000000}"/>
    <hyperlink ref="C117" r:id="rId120" xr:uid="{00000000-0004-0000-0000-000077000000}"/>
    <hyperlink ref="C118" r:id="rId121" xr:uid="{00000000-0004-0000-0000-000078000000}"/>
    <hyperlink ref="C119" r:id="rId122" xr:uid="{00000000-0004-0000-0000-000079000000}"/>
    <hyperlink ref="C120" r:id="rId123" xr:uid="{00000000-0004-0000-0000-00007A000000}"/>
    <hyperlink ref="C121" r:id="rId124" xr:uid="{00000000-0004-0000-0000-00007B000000}"/>
    <hyperlink ref="C122" r:id="rId125" xr:uid="{00000000-0004-0000-0000-00007C000000}"/>
    <hyperlink ref="C123" r:id="rId126" xr:uid="{00000000-0004-0000-0000-00007D000000}"/>
    <hyperlink ref="C124" r:id="rId127" xr:uid="{00000000-0004-0000-0000-00007E000000}"/>
    <hyperlink ref="C125" r:id="rId128" xr:uid="{00000000-0004-0000-0000-00007F000000}"/>
    <hyperlink ref="C126" r:id="rId129" xr:uid="{00000000-0004-0000-0000-000080000000}"/>
    <hyperlink ref="C127" r:id="rId130" xr:uid="{00000000-0004-0000-0000-000081000000}"/>
    <hyperlink ref="C128" r:id="rId131" xr:uid="{00000000-0004-0000-0000-000082000000}"/>
    <hyperlink ref="C129" r:id="rId132" xr:uid="{00000000-0004-0000-0000-000083000000}"/>
    <hyperlink ref="C130" r:id="rId133" xr:uid="{00000000-0004-0000-0000-000084000000}"/>
    <hyperlink ref="C131" r:id="rId134" xr:uid="{00000000-0004-0000-0000-000085000000}"/>
    <hyperlink ref="C132" r:id="rId135" xr:uid="{00000000-0004-0000-0000-000086000000}"/>
    <hyperlink ref="C133" r:id="rId136" xr:uid="{00000000-0004-0000-0000-000087000000}"/>
    <hyperlink ref="C134" r:id="rId137" xr:uid="{00000000-0004-0000-0000-000088000000}"/>
    <hyperlink ref="C135" r:id="rId138" xr:uid="{00000000-0004-0000-0000-000089000000}"/>
    <hyperlink ref="C136" r:id="rId139" xr:uid="{00000000-0004-0000-0000-00008A000000}"/>
    <hyperlink ref="C137" r:id="rId140" xr:uid="{00000000-0004-0000-0000-00008B000000}"/>
    <hyperlink ref="C138" r:id="rId141" xr:uid="{00000000-0004-0000-0000-00008C000000}"/>
    <hyperlink ref="C139" r:id="rId142" xr:uid="{00000000-0004-0000-0000-00008D000000}"/>
    <hyperlink ref="C140" r:id="rId143" xr:uid="{00000000-0004-0000-0000-00008E000000}"/>
    <hyperlink ref="C141" r:id="rId144" xr:uid="{00000000-0004-0000-0000-00008F000000}"/>
    <hyperlink ref="C142" r:id="rId145" xr:uid="{00000000-0004-0000-0000-000090000000}"/>
    <hyperlink ref="C143" r:id="rId146" xr:uid="{00000000-0004-0000-0000-000091000000}"/>
    <hyperlink ref="C144" r:id="rId147" xr:uid="{00000000-0004-0000-0000-000092000000}"/>
    <hyperlink ref="C145" r:id="rId148" xr:uid="{00000000-0004-0000-0000-000093000000}"/>
    <hyperlink ref="C146" r:id="rId149" xr:uid="{00000000-0004-0000-0000-000094000000}"/>
    <hyperlink ref="C147" r:id="rId150" xr:uid="{00000000-0004-0000-0000-000095000000}"/>
    <hyperlink ref="C148" r:id="rId151" xr:uid="{00000000-0004-0000-0000-000096000000}"/>
    <hyperlink ref="C149" r:id="rId152" xr:uid="{00000000-0004-0000-0000-000097000000}"/>
    <hyperlink ref="C150" r:id="rId153" xr:uid="{00000000-0004-0000-0000-000098000000}"/>
    <hyperlink ref="C151" r:id="rId154" xr:uid="{00000000-0004-0000-0000-000099000000}"/>
    <hyperlink ref="C152" r:id="rId155" xr:uid="{00000000-0004-0000-0000-00009A000000}"/>
    <hyperlink ref="C153" r:id="rId156" xr:uid="{00000000-0004-0000-0000-00009B000000}"/>
    <hyperlink ref="C154" r:id="rId157" xr:uid="{00000000-0004-0000-0000-00009C000000}"/>
    <hyperlink ref="C155" r:id="rId158" xr:uid="{00000000-0004-0000-0000-00009D000000}"/>
    <hyperlink ref="C156" r:id="rId159" xr:uid="{00000000-0004-0000-0000-00009E000000}"/>
    <hyperlink ref="C157" r:id="rId160" xr:uid="{00000000-0004-0000-0000-00009F000000}"/>
    <hyperlink ref="C158" r:id="rId161" xr:uid="{00000000-0004-0000-0000-0000A0000000}"/>
    <hyperlink ref="C159" r:id="rId162" xr:uid="{00000000-0004-0000-0000-0000A1000000}"/>
    <hyperlink ref="C160" r:id="rId163" xr:uid="{00000000-0004-0000-0000-0000A2000000}"/>
    <hyperlink ref="C161" r:id="rId164" xr:uid="{00000000-0004-0000-0000-0000A3000000}"/>
    <hyperlink ref="C162" r:id="rId165" xr:uid="{00000000-0004-0000-0000-0000A4000000}"/>
    <hyperlink ref="C163" r:id="rId166" xr:uid="{00000000-0004-0000-0000-0000A5000000}"/>
    <hyperlink ref="C164" r:id="rId167" xr:uid="{00000000-0004-0000-0000-0000A6000000}"/>
    <hyperlink ref="C165" r:id="rId168" xr:uid="{00000000-0004-0000-0000-0000A7000000}"/>
    <hyperlink ref="C166" r:id="rId169" xr:uid="{00000000-0004-0000-0000-0000A8000000}"/>
    <hyperlink ref="C167" r:id="rId170" xr:uid="{00000000-0004-0000-0000-0000A9000000}"/>
    <hyperlink ref="C168" r:id="rId171" xr:uid="{00000000-0004-0000-0000-0000AA000000}"/>
    <hyperlink ref="C169" r:id="rId172" xr:uid="{00000000-0004-0000-0000-0000AB000000}"/>
    <hyperlink ref="C170" r:id="rId173" xr:uid="{00000000-0004-0000-0000-0000AC000000}"/>
    <hyperlink ref="C171" r:id="rId174" xr:uid="{00000000-0004-0000-0000-0000AD000000}"/>
    <hyperlink ref="C172" r:id="rId175" xr:uid="{00000000-0004-0000-0000-0000AE000000}"/>
    <hyperlink ref="C173" r:id="rId176" xr:uid="{00000000-0004-0000-0000-0000AF000000}"/>
    <hyperlink ref="C174" r:id="rId177" xr:uid="{00000000-0004-0000-0000-0000B0000000}"/>
    <hyperlink ref="C175" r:id="rId178" xr:uid="{00000000-0004-0000-0000-0000B1000000}"/>
    <hyperlink ref="C176" r:id="rId179" xr:uid="{00000000-0004-0000-0000-0000B2000000}"/>
    <hyperlink ref="C177" r:id="rId180" xr:uid="{00000000-0004-0000-0000-0000B3000000}"/>
    <hyperlink ref="C178" r:id="rId181" xr:uid="{00000000-0004-0000-0000-0000B4000000}"/>
    <hyperlink ref="C179" r:id="rId182" xr:uid="{00000000-0004-0000-0000-0000B5000000}"/>
    <hyperlink ref="C180" r:id="rId183" xr:uid="{00000000-0004-0000-0000-0000B6000000}"/>
    <hyperlink ref="C181" r:id="rId184" xr:uid="{00000000-0004-0000-0000-0000B7000000}"/>
    <hyperlink ref="C182" r:id="rId185" xr:uid="{00000000-0004-0000-0000-0000B8000000}"/>
    <hyperlink ref="C183" r:id="rId186" xr:uid="{00000000-0004-0000-0000-0000B9000000}"/>
    <hyperlink ref="C184" r:id="rId187" xr:uid="{00000000-0004-0000-0000-0000BA000000}"/>
    <hyperlink ref="C185" r:id="rId188" xr:uid="{00000000-0004-0000-0000-0000BB000000}"/>
  </hyperlinks>
  <pageMargins left="0.7" right="0.7" top="0.75" bottom="0.75" header="0.3" footer="0.3"/>
  <drawing r:id="rId189"/>
  <legacyDrawing r:id="rId19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Rey Christian</cp:lastModifiedBy>
  <dcterms:modified xsi:type="dcterms:W3CDTF">2023-03-24T10:41:47Z</dcterms:modified>
</cp:coreProperties>
</file>