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ish\OneDrive\Desktop\Data analyst\HDNB\HW\02\"/>
    </mc:Choice>
  </mc:AlternateContent>
  <xr:revisionPtr revIDLastSave="0" documentId="13_ncr:1_{4EAB79CA-2D1F-4A48-B03F-EF175463A60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isk Scoring" sheetId="1" r:id="rId1"/>
    <sheet name="Summarizing The Data" sheetId="7" r:id="rId2"/>
    <sheet name="Customer Info" sheetId="4" r:id="rId3"/>
    <sheet name="Purchase Info" sheetId="5" r:id="rId4"/>
    <sheet name="App Info" sheetId="6" r:id="rId5"/>
    <sheet name="Analysis" sheetId="2" state="hidden" r:id="rId6"/>
  </sheets>
  <definedNames>
    <definedName name="_xlnm._FilterDatabase" localSheetId="0" hidden="1">'Risk Scoring'!$A$2:$J$122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P3" i="1" s="1"/>
  <c r="B4" i="1"/>
  <c r="C4" i="1"/>
  <c r="D4" i="1"/>
  <c r="E4" i="1"/>
  <c r="F4" i="1"/>
  <c r="M4" i="1" s="1"/>
  <c r="G4" i="1"/>
  <c r="H4" i="1"/>
  <c r="I4" i="1"/>
  <c r="J4" i="1"/>
  <c r="U4" i="1" s="1"/>
  <c r="K4" i="1"/>
  <c r="L4" i="1"/>
  <c r="V4" i="1" s="1"/>
  <c r="O4" i="1"/>
  <c r="Q4" i="1"/>
  <c r="T4" i="1" s="1"/>
  <c r="R4" i="1"/>
  <c r="W4" i="1"/>
  <c r="B5" i="1"/>
  <c r="C5" i="1"/>
  <c r="D5" i="1"/>
  <c r="E5" i="1"/>
  <c r="F5" i="1"/>
  <c r="M5" i="1" s="1"/>
  <c r="G5" i="1"/>
  <c r="H5" i="1"/>
  <c r="I5" i="1"/>
  <c r="J5" i="1"/>
  <c r="U5" i="1" s="1"/>
  <c r="K5" i="1"/>
  <c r="W5" i="1" s="1"/>
  <c r="L5" i="1"/>
  <c r="V5" i="1" s="1"/>
  <c r="O5" i="1"/>
  <c r="R5" i="1"/>
  <c r="B6" i="1"/>
  <c r="C6" i="1"/>
  <c r="D6" i="1"/>
  <c r="E6" i="1"/>
  <c r="F6" i="1"/>
  <c r="M6" i="1" s="1"/>
  <c r="G6" i="1"/>
  <c r="H6" i="1"/>
  <c r="I6" i="1"/>
  <c r="J6" i="1"/>
  <c r="U6" i="1" s="1"/>
  <c r="K6" i="1"/>
  <c r="L6" i="1"/>
  <c r="V6" i="1" s="1"/>
  <c r="O6" i="1"/>
  <c r="R6" i="1"/>
  <c r="W6" i="1"/>
  <c r="B7" i="1"/>
  <c r="C7" i="1"/>
  <c r="D7" i="1"/>
  <c r="E7" i="1"/>
  <c r="F7" i="1"/>
  <c r="M7" i="1" s="1"/>
  <c r="P7" i="1" s="1"/>
  <c r="S7" i="1" s="1"/>
  <c r="G7" i="1"/>
  <c r="H7" i="1"/>
  <c r="I7" i="1"/>
  <c r="J7" i="1"/>
  <c r="U7" i="1" s="1"/>
  <c r="K7" i="1"/>
  <c r="W7" i="1" s="1"/>
  <c r="L7" i="1"/>
  <c r="O7" i="1"/>
  <c r="R7" i="1"/>
  <c r="V7" i="1"/>
  <c r="B8" i="1"/>
  <c r="C8" i="1"/>
  <c r="D8" i="1"/>
  <c r="E8" i="1"/>
  <c r="F8" i="1"/>
  <c r="M8" i="1" s="1"/>
  <c r="G8" i="1"/>
  <c r="H8" i="1"/>
  <c r="Q8" i="1" s="1"/>
  <c r="T8" i="1" s="1"/>
  <c r="I8" i="1"/>
  <c r="J8" i="1"/>
  <c r="U8" i="1" s="1"/>
  <c r="K8" i="1"/>
  <c r="W8" i="1" s="1"/>
  <c r="L8" i="1"/>
  <c r="V8" i="1" s="1"/>
  <c r="O8" i="1"/>
  <c r="R8" i="1"/>
  <c r="B9" i="1"/>
  <c r="C9" i="1"/>
  <c r="D9" i="1"/>
  <c r="E9" i="1"/>
  <c r="F9" i="1"/>
  <c r="M9" i="1" s="1"/>
  <c r="G9" i="1"/>
  <c r="H9" i="1"/>
  <c r="I9" i="1"/>
  <c r="Q9" i="1" s="1"/>
  <c r="T9" i="1" s="1"/>
  <c r="J9" i="1"/>
  <c r="K9" i="1"/>
  <c r="W9" i="1" s="1"/>
  <c r="L9" i="1"/>
  <c r="V9" i="1" s="1"/>
  <c r="O9" i="1"/>
  <c r="R9" i="1"/>
  <c r="U9" i="1"/>
  <c r="B10" i="1"/>
  <c r="C10" i="1"/>
  <c r="D10" i="1"/>
  <c r="E10" i="1"/>
  <c r="F10" i="1"/>
  <c r="M10" i="1" s="1"/>
  <c r="P10" i="1" s="1"/>
  <c r="S10" i="1" s="1"/>
  <c r="G10" i="1"/>
  <c r="H10" i="1"/>
  <c r="I10" i="1"/>
  <c r="Q10" i="1" s="1"/>
  <c r="T10" i="1" s="1"/>
  <c r="J10" i="1"/>
  <c r="U10" i="1" s="1"/>
  <c r="K10" i="1"/>
  <c r="L10" i="1"/>
  <c r="O10" i="1"/>
  <c r="R10" i="1"/>
  <c r="V10" i="1"/>
  <c r="W10" i="1"/>
  <c r="B11" i="1"/>
  <c r="C11" i="1"/>
  <c r="D11" i="1"/>
  <c r="E11" i="1"/>
  <c r="F11" i="1"/>
  <c r="M11" i="1" s="1"/>
  <c r="G11" i="1"/>
  <c r="H11" i="1"/>
  <c r="I11" i="1"/>
  <c r="J11" i="1"/>
  <c r="U11" i="1" s="1"/>
  <c r="K11" i="1"/>
  <c r="W11" i="1" s="1"/>
  <c r="L11" i="1"/>
  <c r="V11" i="1" s="1"/>
  <c r="O11" i="1"/>
  <c r="R11" i="1"/>
  <c r="B12" i="1"/>
  <c r="C12" i="1"/>
  <c r="D12" i="1"/>
  <c r="E12" i="1"/>
  <c r="F12" i="1"/>
  <c r="M12" i="1" s="1"/>
  <c r="G12" i="1"/>
  <c r="H12" i="1"/>
  <c r="I12" i="1"/>
  <c r="J12" i="1"/>
  <c r="U12" i="1" s="1"/>
  <c r="K12" i="1"/>
  <c r="W12" i="1" s="1"/>
  <c r="L12" i="1"/>
  <c r="V12" i="1" s="1"/>
  <c r="O12" i="1"/>
  <c r="R12" i="1"/>
  <c r="B13" i="1"/>
  <c r="C13" i="1"/>
  <c r="D13" i="1"/>
  <c r="E13" i="1"/>
  <c r="F13" i="1"/>
  <c r="M13" i="1" s="1"/>
  <c r="P13" i="1" s="1"/>
  <c r="S13" i="1" s="1"/>
  <c r="G13" i="1"/>
  <c r="H13" i="1"/>
  <c r="I13" i="1"/>
  <c r="J13" i="1"/>
  <c r="U13" i="1" s="1"/>
  <c r="K13" i="1"/>
  <c r="L13" i="1"/>
  <c r="V13" i="1" s="1"/>
  <c r="O13" i="1"/>
  <c r="R13" i="1"/>
  <c r="W13" i="1"/>
  <c r="B14" i="1"/>
  <c r="C14" i="1"/>
  <c r="D14" i="1"/>
  <c r="E14" i="1"/>
  <c r="F14" i="1"/>
  <c r="M14" i="1" s="1"/>
  <c r="G14" i="1"/>
  <c r="H14" i="1"/>
  <c r="I14" i="1"/>
  <c r="J14" i="1"/>
  <c r="U14" i="1" s="1"/>
  <c r="K14" i="1"/>
  <c r="W14" i="1" s="1"/>
  <c r="L14" i="1"/>
  <c r="V14" i="1" s="1"/>
  <c r="O14" i="1"/>
  <c r="Q14" i="1"/>
  <c r="T14" i="1" s="1"/>
  <c r="R14" i="1"/>
  <c r="B15" i="1"/>
  <c r="C15" i="1"/>
  <c r="D15" i="1"/>
  <c r="E15" i="1"/>
  <c r="F15" i="1"/>
  <c r="M15" i="1" s="1"/>
  <c r="G15" i="1"/>
  <c r="H15" i="1"/>
  <c r="I15" i="1"/>
  <c r="Q15" i="1" s="1"/>
  <c r="T15" i="1" s="1"/>
  <c r="J15" i="1"/>
  <c r="K15" i="1"/>
  <c r="W15" i="1" s="1"/>
  <c r="L15" i="1"/>
  <c r="V15" i="1" s="1"/>
  <c r="O15" i="1"/>
  <c r="R15" i="1"/>
  <c r="U15" i="1"/>
  <c r="B16" i="1"/>
  <c r="C16" i="1"/>
  <c r="D16" i="1"/>
  <c r="E16" i="1"/>
  <c r="F16" i="1"/>
  <c r="M16" i="1" s="1"/>
  <c r="P16" i="1" s="1"/>
  <c r="S16" i="1" s="1"/>
  <c r="G16" i="1"/>
  <c r="H16" i="1"/>
  <c r="I16" i="1"/>
  <c r="Q16" i="1" s="1"/>
  <c r="T16" i="1" s="1"/>
  <c r="J16" i="1"/>
  <c r="K16" i="1"/>
  <c r="L16" i="1"/>
  <c r="V16" i="1" s="1"/>
  <c r="O16" i="1"/>
  <c r="R16" i="1"/>
  <c r="U16" i="1"/>
  <c r="W16" i="1"/>
  <c r="B17" i="1"/>
  <c r="C17" i="1"/>
  <c r="D17" i="1"/>
  <c r="E17" i="1"/>
  <c r="F17" i="1"/>
  <c r="M17" i="1" s="1"/>
  <c r="G17" i="1"/>
  <c r="H17" i="1"/>
  <c r="I17" i="1"/>
  <c r="J17" i="1"/>
  <c r="K17" i="1"/>
  <c r="W17" i="1" s="1"/>
  <c r="L17" i="1"/>
  <c r="V17" i="1" s="1"/>
  <c r="O17" i="1"/>
  <c r="R17" i="1"/>
  <c r="U17" i="1"/>
  <c r="B18" i="1"/>
  <c r="C18" i="1"/>
  <c r="D18" i="1"/>
  <c r="E18" i="1"/>
  <c r="F18" i="1"/>
  <c r="M18" i="1" s="1"/>
  <c r="G18" i="1"/>
  <c r="H18" i="1"/>
  <c r="I18" i="1"/>
  <c r="Q18" i="1" s="1"/>
  <c r="T18" i="1" s="1"/>
  <c r="J18" i="1"/>
  <c r="K18" i="1"/>
  <c r="W18" i="1" s="1"/>
  <c r="L18" i="1"/>
  <c r="V18" i="1" s="1"/>
  <c r="O18" i="1"/>
  <c r="R18" i="1"/>
  <c r="U18" i="1"/>
  <c r="B19" i="1"/>
  <c r="C19" i="1"/>
  <c r="D19" i="1"/>
  <c r="E19" i="1"/>
  <c r="F19" i="1"/>
  <c r="M19" i="1" s="1"/>
  <c r="G19" i="1"/>
  <c r="H19" i="1"/>
  <c r="I19" i="1"/>
  <c r="J19" i="1"/>
  <c r="U19" i="1" s="1"/>
  <c r="K19" i="1"/>
  <c r="W19" i="1" s="1"/>
  <c r="L19" i="1"/>
  <c r="V19" i="1" s="1"/>
  <c r="O19" i="1"/>
  <c r="R19" i="1"/>
  <c r="B20" i="1"/>
  <c r="C20" i="1"/>
  <c r="D20" i="1"/>
  <c r="E20" i="1"/>
  <c r="F20" i="1"/>
  <c r="M20" i="1" s="1"/>
  <c r="G20" i="1"/>
  <c r="H20" i="1"/>
  <c r="I20" i="1"/>
  <c r="J20" i="1"/>
  <c r="U20" i="1" s="1"/>
  <c r="K20" i="1"/>
  <c r="W20" i="1" s="1"/>
  <c r="L20" i="1"/>
  <c r="V20" i="1" s="1"/>
  <c r="O20" i="1"/>
  <c r="Q20" i="1"/>
  <c r="T20" i="1" s="1"/>
  <c r="R20" i="1"/>
  <c r="B21" i="1"/>
  <c r="C21" i="1"/>
  <c r="D21" i="1"/>
  <c r="E21" i="1"/>
  <c r="F21" i="1"/>
  <c r="M21" i="1" s="1"/>
  <c r="G21" i="1"/>
  <c r="H21" i="1"/>
  <c r="I21" i="1"/>
  <c r="J21" i="1"/>
  <c r="K21" i="1"/>
  <c r="W21" i="1" s="1"/>
  <c r="L21" i="1"/>
  <c r="V21" i="1" s="1"/>
  <c r="O21" i="1"/>
  <c r="Q21" i="1"/>
  <c r="T21" i="1" s="1"/>
  <c r="R21" i="1"/>
  <c r="U21" i="1"/>
  <c r="B22" i="1"/>
  <c r="C22" i="1"/>
  <c r="D22" i="1"/>
  <c r="E22" i="1"/>
  <c r="F22" i="1"/>
  <c r="M22" i="1" s="1"/>
  <c r="P22" i="1" s="1"/>
  <c r="S22" i="1" s="1"/>
  <c r="G22" i="1"/>
  <c r="H22" i="1"/>
  <c r="I22" i="1"/>
  <c r="Q22" i="1" s="1"/>
  <c r="T22" i="1" s="1"/>
  <c r="J22" i="1"/>
  <c r="K22" i="1"/>
  <c r="W22" i="1" s="1"/>
  <c r="L22" i="1"/>
  <c r="V22" i="1" s="1"/>
  <c r="O22" i="1"/>
  <c r="R22" i="1"/>
  <c r="U22" i="1"/>
  <c r="B23" i="1"/>
  <c r="C23" i="1"/>
  <c r="D23" i="1"/>
  <c r="E23" i="1"/>
  <c r="F23" i="1"/>
  <c r="M23" i="1" s="1"/>
  <c r="G23" i="1"/>
  <c r="H23" i="1"/>
  <c r="I23" i="1"/>
  <c r="J23" i="1"/>
  <c r="U23" i="1" s="1"/>
  <c r="K23" i="1"/>
  <c r="W23" i="1" s="1"/>
  <c r="L23" i="1"/>
  <c r="V23" i="1" s="1"/>
  <c r="O23" i="1"/>
  <c r="R23" i="1"/>
  <c r="B24" i="1"/>
  <c r="C24" i="1"/>
  <c r="D24" i="1"/>
  <c r="E24" i="1"/>
  <c r="F24" i="1"/>
  <c r="M24" i="1" s="1"/>
  <c r="G24" i="1"/>
  <c r="H24" i="1"/>
  <c r="I24" i="1"/>
  <c r="J24" i="1"/>
  <c r="K24" i="1"/>
  <c r="L24" i="1"/>
  <c r="V24" i="1" s="1"/>
  <c r="O24" i="1"/>
  <c r="R24" i="1"/>
  <c r="U24" i="1"/>
  <c r="W24" i="1"/>
  <c r="B25" i="1"/>
  <c r="C25" i="1"/>
  <c r="D25" i="1"/>
  <c r="E25" i="1"/>
  <c r="F25" i="1"/>
  <c r="M25" i="1" s="1"/>
  <c r="G25" i="1"/>
  <c r="H25" i="1"/>
  <c r="I25" i="1"/>
  <c r="J25" i="1"/>
  <c r="U25" i="1" s="1"/>
  <c r="K25" i="1"/>
  <c r="L25" i="1"/>
  <c r="V25" i="1" s="1"/>
  <c r="O25" i="1"/>
  <c r="R25" i="1"/>
  <c r="W25" i="1"/>
  <c r="B26" i="1"/>
  <c r="C26" i="1"/>
  <c r="D26" i="1"/>
  <c r="E26" i="1"/>
  <c r="F26" i="1"/>
  <c r="M26" i="1" s="1"/>
  <c r="G26" i="1"/>
  <c r="H26" i="1"/>
  <c r="Q26" i="1" s="1"/>
  <c r="T26" i="1" s="1"/>
  <c r="I26" i="1"/>
  <c r="J26" i="1"/>
  <c r="U26" i="1" s="1"/>
  <c r="K26" i="1"/>
  <c r="W26" i="1" s="1"/>
  <c r="L26" i="1"/>
  <c r="V26" i="1" s="1"/>
  <c r="O26" i="1"/>
  <c r="R26" i="1"/>
  <c r="B27" i="1"/>
  <c r="C27" i="1"/>
  <c r="D27" i="1"/>
  <c r="E27" i="1"/>
  <c r="F27" i="1"/>
  <c r="M27" i="1" s="1"/>
  <c r="G27" i="1"/>
  <c r="H27" i="1"/>
  <c r="Q27" i="1" s="1"/>
  <c r="T27" i="1" s="1"/>
  <c r="I27" i="1"/>
  <c r="J27" i="1"/>
  <c r="K27" i="1"/>
  <c r="W27" i="1" s="1"/>
  <c r="L27" i="1"/>
  <c r="V27" i="1" s="1"/>
  <c r="O27" i="1"/>
  <c r="R27" i="1"/>
  <c r="U27" i="1"/>
  <c r="B28" i="1"/>
  <c r="C28" i="1"/>
  <c r="D28" i="1"/>
  <c r="E28" i="1"/>
  <c r="F28" i="1"/>
  <c r="M28" i="1" s="1"/>
  <c r="P28" i="1" s="1"/>
  <c r="S28" i="1" s="1"/>
  <c r="G28" i="1"/>
  <c r="H28" i="1"/>
  <c r="I28" i="1"/>
  <c r="J28" i="1"/>
  <c r="U28" i="1" s="1"/>
  <c r="K28" i="1"/>
  <c r="L28" i="1"/>
  <c r="V28" i="1" s="1"/>
  <c r="O28" i="1"/>
  <c r="Q28" i="1"/>
  <c r="T28" i="1" s="1"/>
  <c r="R28" i="1"/>
  <c r="W28" i="1"/>
  <c r="B29" i="1"/>
  <c r="C29" i="1"/>
  <c r="D29" i="1"/>
  <c r="E29" i="1"/>
  <c r="F29" i="1"/>
  <c r="M29" i="1" s="1"/>
  <c r="G29" i="1"/>
  <c r="H29" i="1"/>
  <c r="I29" i="1"/>
  <c r="J29" i="1"/>
  <c r="U29" i="1" s="1"/>
  <c r="K29" i="1"/>
  <c r="W29" i="1" s="1"/>
  <c r="L29" i="1"/>
  <c r="V29" i="1" s="1"/>
  <c r="O29" i="1"/>
  <c r="R29" i="1"/>
  <c r="B30" i="1"/>
  <c r="C30" i="1"/>
  <c r="D30" i="1"/>
  <c r="E30" i="1"/>
  <c r="F30" i="1"/>
  <c r="M30" i="1" s="1"/>
  <c r="G30" i="1"/>
  <c r="H30" i="1"/>
  <c r="Q30" i="1" s="1"/>
  <c r="T30" i="1" s="1"/>
  <c r="I30" i="1"/>
  <c r="J30" i="1"/>
  <c r="U30" i="1" s="1"/>
  <c r="K30" i="1"/>
  <c r="L30" i="1"/>
  <c r="V30" i="1" s="1"/>
  <c r="O30" i="1"/>
  <c r="R30" i="1"/>
  <c r="W30" i="1"/>
  <c r="B31" i="1"/>
  <c r="C31" i="1"/>
  <c r="D31" i="1"/>
  <c r="E31" i="1"/>
  <c r="F31" i="1"/>
  <c r="M31" i="1" s="1"/>
  <c r="G31" i="1"/>
  <c r="H31" i="1"/>
  <c r="I31" i="1"/>
  <c r="J31" i="1"/>
  <c r="U31" i="1" s="1"/>
  <c r="K31" i="1"/>
  <c r="L31" i="1"/>
  <c r="O31" i="1"/>
  <c r="R31" i="1"/>
  <c r="V31" i="1"/>
  <c r="W31" i="1"/>
  <c r="AE31" i="1"/>
  <c r="B32" i="1"/>
  <c r="C32" i="1"/>
  <c r="D32" i="1"/>
  <c r="E32" i="1"/>
  <c r="F32" i="1"/>
  <c r="G32" i="1"/>
  <c r="H32" i="1"/>
  <c r="I32" i="1"/>
  <c r="Q32" i="1" s="1"/>
  <c r="T32" i="1" s="1"/>
  <c r="J32" i="1"/>
  <c r="U32" i="1" s="1"/>
  <c r="K32" i="1"/>
  <c r="W32" i="1" s="1"/>
  <c r="L32" i="1"/>
  <c r="V32" i="1" s="1"/>
  <c r="M32" i="1"/>
  <c r="P32" i="1" s="1"/>
  <c r="S32" i="1" s="1"/>
  <c r="O32" i="1"/>
  <c r="R32" i="1"/>
  <c r="AE32" i="1"/>
  <c r="B33" i="1"/>
  <c r="C33" i="1"/>
  <c r="D33" i="1"/>
  <c r="E33" i="1"/>
  <c r="F33" i="1"/>
  <c r="M33" i="1" s="1"/>
  <c r="P33" i="1" s="1"/>
  <c r="S33" i="1" s="1"/>
  <c r="G33" i="1"/>
  <c r="H33" i="1"/>
  <c r="I33" i="1"/>
  <c r="Q33" i="1" s="1"/>
  <c r="T33" i="1" s="1"/>
  <c r="J33" i="1"/>
  <c r="U33" i="1" s="1"/>
  <c r="K33" i="1"/>
  <c r="L33" i="1"/>
  <c r="V33" i="1" s="1"/>
  <c r="O33" i="1"/>
  <c r="R33" i="1"/>
  <c r="W33" i="1"/>
  <c r="AE33" i="1"/>
  <c r="B34" i="1"/>
  <c r="C34" i="1"/>
  <c r="D34" i="1"/>
  <c r="E34" i="1"/>
  <c r="F34" i="1"/>
  <c r="M34" i="1" s="1"/>
  <c r="G34" i="1"/>
  <c r="H34" i="1"/>
  <c r="I34" i="1"/>
  <c r="Q34" i="1" s="1"/>
  <c r="T34" i="1" s="1"/>
  <c r="J34" i="1"/>
  <c r="U34" i="1" s="1"/>
  <c r="K34" i="1"/>
  <c r="W34" i="1" s="1"/>
  <c r="L34" i="1"/>
  <c r="V34" i="1" s="1"/>
  <c r="O34" i="1"/>
  <c r="R34" i="1"/>
  <c r="AE34" i="1"/>
  <c r="B35" i="1"/>
  <c r="C35" i="1"/>
  <c r="D35" i="1"/>
  <c r="E35" i="1"/>
  <c r="F35" i="1"/>
  <c r="G35" i="1"/>
  <c r="H35" i="1"/>
  <c r="I35" i="1"/>
  <c r="J35" i="1"/>
  <c r="U35" i="1" s="1"/>
  <c r="K35" i="1"/>
  <c r="L35" i="1"/>
  <c r="V35" i="1" s="1"/>
  <c r="M35" i="1"/>
  <c r="O35" i="1"/>
  <c r="R35" i="1"/>
  <c r="W35" i="1"/>
  <c r="B36" i="1"/>
  <c r="C36" i="1"/>
  <c r="D36" i="1"/>
  <c r="E36" i="1"/>
  <c r="F36" i="1"/>
  <c r="M36" i="1" s="1"/>
  <c r="P36" i="1" s="1"/>
  <c r="S36" i="1" s="1"/>
  <c r="G36" i="1"/>
  <c r="H36" i="1"/>
  <c r="I36" i="1"/>
  <c r="Q36" i="1" s="1"/>
  <c r="T36" i="1" s="1"/>
  <c r="J36" i="1"/>
  <c r="U36" i="1" s="1"/>
  <c r="K36" i="1"/>
  <c r="L36" i="1"/>
  <c r="V36" i="1" s="1"/>
  <c r="O36" i="1"/>
  <c r="R36" i="1"/>
  <c r="W36" i="1"/>
  <c r="B37" i="1"/>
  <c r="C37" i="1"/>
  <c r="D37" i="1"/>
  <c r="E37" i="1"/>
  <c r="F37" i="1"/>
  <c r="M37" i="1" s="1"/>
  <c r="G37" i="1"/>
  <c r="H37" i="1"/>
  <c r="I37" i="1"/>
  <c r="J37" i="1"/>
  <c r="U37" i="1" s="1"/>
  <c r="K37" i="1"/>
  <c r="W37" i="1" s="1"/>
  <c r="L37" i="1"/>
  <c r="V37" i="1" s="1"/>
  <c r="O37" i="1"/>
  <c r="Q37" i="1"/>
  <c r="T37" i="1" s="1"/>
  <c r="R37" i="1"/>
  <c r="B38" i="1"/>
  <c r="C38" i="1"/>
  <c r="D38" i="1"/>
  <c r="E38" i="1"/>
  <c r="F38" i="1"/>
  <c r="M38" i="1" s="1"/>
  <c r="G38" i="1"/>
  <c r="H38" i="1"/>
  <c r="I38" i="1"/>
  <c r="Q38" i="1" s="1"/>
  <c r="T38" i="1" s="1"/>
  <c r="J38" i="1"/>
  <c r="K38" i="1"/>
  <c r="W38" i="1" s="1"/>
  <c r="L38" i="1"/>
  <c r="V38" i="1" s="1"/>
  <c r="O38" i="1"/>
  <c r="R38" i="1"/>
  <c r="U38" i="1"/>
  <c r="B39" i="1"/>
  <c r="C39" i="1"/>
  <c r="D39" i="1"/>
  <c r="E39" i="1"/>
  <c r="F39" i="1"/>
  <c r="M39" i="1" s="1"/>
  <c r="P39" i="1" s="1"/>
  <c r="S39" i="1" s="1"/>
  <c r="G39" i="1"/>
  <c r="H39" i="1"/>
  <c r="I39" i="1"/>
  <c r="Q39" i="1" s="1"/>
  <c r="T39" i="1" s="1"/>
  <c r="J39" i="1"/>
  <c r="U39" i="1" s="1"/>
  <c r="K39" i="1"/>
  <c r="L39" i="1"/>
  <c r="O39" i="1"/>
  <c r="R39" i="1"/>
  <c r="V39" i="1"/>
  <c r="W39" i="1"/>
  <c r="B40" i="1"/>
  <c r="C40" i="1"/>
  <c r="D40" i="1"/>
  <c r="E40" i="1"/>
  <c r="F40" i="1"/>
  <c r="M40" i="1" s="1"/>
  <c r="G40" i="1"/>
  <c r="H40" i="1"/>
  <c r="I40" i="1"/>
  <c r="J40" i="1"/>
  <c r="K40" i="1"/>
  <c r="W40" i="1" s="1"/>
  <c r="L40" i="1"/>
  <c r="V40" i="1" s="1"/>
  <c r="O40" i="1"/>
  <c r="R40" i="1"/>
  <c r="U40" i="1"/>
  <c r="B41" i="1"/>
  <c r="C41" i="1"/>
  <c r="D41" i="1"/>
  <c r="E41" i="1"/>
  <c r="F41" i="1"/>
  <c r="G41" i="1"/>
  <c r="H41" i="1"/>
  <c r="I41" i="1"/>
  <c r="J41" i="1"/>
  <c r="U41" i="1" s="1"/>
  <c r="K41" i="1"/>
  <c r="W41" i="1" s="1"/>
  <c r="L41" i="1"/>
  <c r="V41" i="1" s="1"/>
  <c r="M41" i="1"/>
  <c r="O41" i="1"/>
  <c r="R41" i="1"/>
  <c r="B42" i="1"/>
  <c r="C42" i="1"/>
  <c r="D42" i="1"/>
  <c r="E42" i="1"/>
  <c r="F42" i="1"/>
  <c r="M42" i="1" s="1"/>
  <c r="P42" i="1" s="1"/>
  <c r="S42" i="1" s="1"/>
  <c r="G42" i="1"/>
  <c r="H42" i="1"/>
  <c r="I42" i="1"/>
  <c r="Q42" i="1" s="1"/>
  <c r="T42" i="1" s="1"/>
  <c r="J42" i="1"/>
  <c r="U42" i="1" s="1"/>
  <c r="K42" i="1"/>
  <c r="L42" i="1"/>
  <c r="V42" i="1" s="1"/>
  <c r="O42" i="1"/>
  <c r="R42" i="1"/>
  <c r="W42" i="1"/>
  <c r="B43" i="1"/>
  <c r="C43" i="1"/>
  <c r="D43" i="1"/>
  <c r="E43" i="1"/>
  <c r="F43" i="1"/>
  <c r="M43" i="1" s="1"/>
  <c r="G43" i="1"/>
  <c r="H43" i="1"/>
  <c r="I43" i="1"/>
  <c r="J43" i="1"/>
  <c r="U43" i="1" s="1"/>
  <c r="K43" i="1"/>
  <c r="W43" i="1" s="1"/>
  <c r="L43" i="1"/>
  <c r="V43" i="1" s="1"/>
  <c r="O43" i="1"/>
  <c r="Q43" i="1"/>
  <c r="T43" i="1" s="1"/>
  <c r="R43" i="1"/>
  <c r="B44" i="1"/>
  <c r="C44" i="1"/>
  <c r="D44" i="1"/>
  <c r="E44" i="1"/>
  <c r="F44" i="1"/>
  <c r="M44" i="1" s="1"/>
  <c r="G44" i="1"/>
  <c r="H44" i="1"/>
  <c r="I44" i="1"/>
  <c r="J44" i="1"/>
  <c r="K44" i="1"/>
  <c r="W44" i="1" s="1"/>
  <c r="L44" i="1"/>
  <c r="V44" i="1" s="1"/>
  <c r="O44" i="1"/>
  <c r="R44" i="1"/>
  <c r="U44" i="1"/>
  <c r="B45" i="1"/>
  <c r="C45" i="1"/>
  <c r="D45" i="1"/>
  <c r="E45" i="1"/>
  <c r="F45" i="1"/>
  <c r="M45" i="1" s="1"/>
  <c r="P45" i="1" s="1"/>
  <c r="S45" i="1" s="1"/>
  <c r="G45" i="1"/>
  <c r="H45" i="1"/>
  <c r="I45" i="1"/>
  <c r="Q45" i="1" s="1"/>
  <c r="T45" i="1" s="1"/>
  <c r="J45" i="1"/>
  <c r="U45" i="1" s="1"/>
  <c r="K45" i="1"/>
  <c r="L45" i="1"/>
  <c r="V45" i="1" s="1"/>
  <c r="O45" i="1"/>
  <c r="R45" i="1"/>
  <c r="W45" i="1"/>
  <c r="B46" i="1"/>
  <c r="C46" i="1"/>
  <c r="D46" i="1"/>
  <c r="E46" i="1"/>
  <c r="F46" i="1"/>
  <c r="M46" i="1" s="1"/>
  <c r="G46" i="1"/>
  <c r="H46" i="1"/>
  <c r="I46" i="1"/>
  <c r="J46" i="1"/>
  <c r="K46" i="1"/>
  <c r="W46" i="1" s="1"/>
  <c r="L46" i="1"/>
  <c r="V46" i="1" s="1"/>
  <c r="O46" i="1"/>
  <c r="R46" i="1"/>
  <c r="U46" i="1"/>
  <c r="B47" i="1"/>
  <c r="C47" i="1"/>
  <c r="D47" i="1"/>
  <c r="E47" i="1"/>
  <c r="F47" i="1"/>
  <c r="G47" i="1"/>
  <c r="H47" i="1"/>
  <c r="I47" i="1"/>
  <c r="J47" i="1"/>
  <c r="K47" i="1"/>
  <c r="W47" i="1" s="1"/>
  <c r="L47" i="1"/>
  <c r="V47" i="1" s="1"/>
  <c r="M47" i="1"/>
  <c r="O47" i="1"/>
  <c r="R47" i="1"/>
  <c r="U47" i="1"/>
  <c r="B48" i="1"/>
  <c r="C48" i="1"/>
  <c r="D48" i="1"/>
  <c r="E48" i="1"/>
  <c r="F48" i="1"/>
  <c r="M48" i="1" s="1"/>
  <c r="P48" i="1" s="1"/>
  <c r="S48" i="1" s="1"/>
  <c r="G48" i="1"/>
  <c r="H48" i="1"/>
  <c r="I48" i="1"/>
  <c r="Q48" i="1" s="1"/>
  <c r="T48" i="1" s="1"/>
  <c r="J48" i="1"/>
  <c r="U48" i="1" s="1"/>
  <c r="K48" i="1"/>
  <c r="L48" i="1"/>
  <c r="V48" i="1" s="1"/>
  <c r="O48" i="1"/>
  <c r="R48" i="1"/>
  <c r="W48" i="1"/>
  <c r="B49" i="1"/>
  <c r="C49" i="1"/>
  <c r="D49" i="1"/>
  <c r="E49" i="1"/>
  <c r="F49" i="1"/>
  <c r="M49" i="1" s="1"/>
  <c r="G49" i="1"/>
  <c r="H49" i="1"/>
  <c r="I49" i="1"/>
  <c r="Q49" i="1" s="1"/>
  <c r="T49" i="1" s="1"/>
  <c r="J49" i="1"/>
  <c r="U49" i="1" s="1"/>
  <c r="K49" i="1"/>
  <c r="W49" i="1" s="1"/>
  <c r="L49" i="1"/>
  <c r="V49" i="1" s="1"/>
  <c r="O49" i="1"/>
  <c r="R49" i="1"/>
  <c r="B50" i="1"/>
  <c r="C50" i="1"/>
  <c r="D50" i="1"/>
  <c r="E50" i="1"/>
  <c r="F50" i="1"/>
  <c r="M50" i="1" s="1"/>
  <c r="G50" i="1"/>
  <c r="H50" i="1"/>
  <c r="I50" i="1"/>
  <c r="Q50" i="1" s="1"/>
  <c r="T50" i="1" s="1"/>
  <c r="J50" i="1"/>
  <c r="U50" i="1" s="1"/>
  <c r="K50" i="1"/>
  <c r="W50" i="1" s="1"/>
  <c r="L50" i="1"/>
  <c r="V50" i="1" s="1"/>
  <c r="O50" i="1"/>
  <c r="R50" i="1"/>
  <c r="B51" i="1"/>
  <c r="C51" i="1"/>
  <c r="D51" i="1"/>
  <c r="E51" i="1"/>
  <c r="F51" i="1"/>
  <c r="M51" i="1" s="1"/>
  <c r="G51" i="1"/>
  <c r="H51" i="1"/>
  <c r="I51" i="1"/>
  <c r="J51" i="1"/>
  <c r="K51" i="1"/>
  <c r="L51" i="1"/>
  <c r="V51" i="1" s="1"/>
  <c r="O51" i="1"/>
  <c r="R51" i="1"/>
  <c r="U51" i="1"/>
  <c r="W51" i="1"/>
  <c r="B52" i="1"/>
  <c r="C52" i="1"/>
  <c r="D52" i="1"/>
  <c r="E52" i="1"/>
  <c r="F52" i="1"/>
  <c r="M52" i="1" s="1"/>
  <c r="G52" i="1"/>
  <c r="H52" i="1"/>
  <c r="I52" i="1"/>
  <c r="J52" i="1"/>
  <c r="U52" i="1" s="1"/>
  <c r="K52" i="1"/>
  <c r="W52" i="1" s="1"/>
  <c r="L52" i="1"/>
  <c r="V52" i="1" s="1"/>
  <c r="O52" i="1"/>
  <c r="R52" i="1"/>
  <c r="B53" i="1"/>
  <c r="C53" i="1"/>
  <c r="D53" i="1"/>
  <c r="E53" i="1"/>
  <c r="F53" i="1"/>
  <c r="G53" i="1"/>
  <c r="H53" i="1"/>
  <c r="I53" i="1"/>
  <c r="AF32" i="1" s="1"/>
  <c r="J53" i="1"/>
  <c r="U53" i="1" s="1"/>
  <c r="K53" i="1"/>
  <c r="W53" i="1" s="1"/>
  <c r="L53" i="1"/>
  <c r="V53" i="1" s="1"/>
  <c r="M53" i="1"/>
  <c r="O53" i="1"/>
  <c r="R53" i="1"/>
  <c r="B54" i="1"/>
  <c r="C54" i="1"/>
  <c r="D54" i="1"/>
  <c r="E54" i="1"/>
  <c r="F54" i="1"/>
  <c r="M54" i="1" s="1"/>
  <c r="P54" i="1" s="1"/>
  <c r="S54" i="1" s="1"/>
  <c r="G54" i="1"/>
  <c r="H54" i="1"/>
  <c r="I54" i="1"/>
  <c r="J54" i="1"/>
  <c r="U54" i="1" s="1"/>
  <c r="K54" i="1"/>
  <c r="W54" i="1" s="1"/>
  <c r="L54" i="1"/>
  <c r="V54" i="1" s="1"/>
  <c r="O54" i="1"/>
  <c r="R54" i="1"/>
  <c r="B55" i="1"/>
  <c r="C55" i="1"/>
  <c r="D55" i="1"/>
  <c r="E55" i="1"/>
  <c r="F55" i="1"/>
  <c r="M55" i="1" s="1"/>
  <c r="G55" i="1"/>
  <c r="H55" i="1"/>
  <c r="I55" i="1"/>
  <c r="J55" i="1"/>
  <c r="U55" i="1" s="1"/>
  <c r="K55" i="1"/>
  <c r="W55" i="1" s="1"/>
  <c r="L55" i="1"/>
  <c r="V55" i="1" s="1"/>
  <c r="O55" i="1"/>
  <c r="R55" i="1"/>
  <c r="B56" i="1"/>
  <c r="C56" i="1"/>
  <c r="D56" i="1"/>
  <c r="E56" i="1"/>
  <c r="F56" i="1"/>
  <c r="M56" i="1" s="1"/>
  <c r="G56" i="1"/>
  <c r="H56" i="1"/>
  <c r="I56" i="1"/>
  <c r="J56" i="1"/>
  <c r="K56" i="1"/>
  <c r="W56" i="1" s="1"/>
  <c r="L56" i="1"/>
  <c r="V56" i="1" s="1"/>
  <c r="O56" i="1"/>
  <c r="Q56" i="1"/>
  <c r="T56" i="1" s="1"/>
  <c r="R56" i="1"/>
  <c r="U56" i="1"/>
  <c r="B57" i="1"/>
  <c r="C57" i="1"/>
  <c r="D57" i="1"/>
  <c r="E57" i="1"/>
  <c r="F57" i="1"/>
  <c r="M57" i="1" s="1"/>
  <c r="G57" i="1"/>
  <c r="H57" i="1"/>
  <c r="P57" i="1" s="1"/>
  <c r="S57" i="1" s="1"/>
  <c r="I57" i="1"/>
  <c r="J57" i="1"/>
  <c r="U57" i="1" s="1"/>
  <c r="K57" i="1"/>
  <c r="W57" i="1" s="1"/>
  <c r="L57" i="1"/>
  <c r="O57" i="1"/>
  <c r="Q57" i="1"/>
  <c r="T57" i="1" s="1"/>
  <c r="R57" i="1"/>
  <c r="V57" i="1"/>
  <c r="B58" i="1"/>
  <c r="C58" i="1"/>
  <c r="D58" i="1"/>
  <c r="E58" i="1"/>
  <c r="F58" i="1"/>
  <c r="M58" i="1" s="1"/>
  <c r="G58" i="1"/>
  <c r="H58" i="1"/>
  <c r="I58" i="1"/>
  <c r="J58" i="1"/>
  <c r="K58" i="1"/>
  <c r="L58" i="1"/>
  <c r="V58" i="1" s="1"/>
  <c r="O58" i="1"/>
  <c r="R58" i="1"/>
  <c r="U58" i="1"/>
  <c r="W58" i="1"/>
  <c r="B59" i="1"/>
  <c r="C59" i="1"/>
  <c r="D59" i="1"/>
  <c r="E59" i="1"/>
  <c r="F59" i="1"/>
  <c r="M59" i="1" s="1"/>
  <c r="G59" i="1"/>
  <c r="H59" i="1"/>
  <c r="I59" i="1"/>
  <c r="J59" i="1"/>
  <c r="U59" i="1" s="1"/>
  <c r="K59" i="1"/>
  <c r="W59" i="1" s="1"/>
  <c r="L59" i="1"/>
  <c r="V59" i="1" s="1"/>
  <c r="O59" i="1"/>
  <c r="R59" i="1"/>
  <c r="B60" i="1"/>
  <c r="C60" i="1"/>
  <c r="D60" i="1"/>
  <c r="E60" i="1"/>
  <c r="F60" i="1"/>
  <c r="M60" i="1" s="1"/>
  <c r="G60" i="1"/>
  <c r="H60" i="1"/>
  <c r="P60" i="1" s="1"/>
  <c r="S60" i="1" s="1"/>
  <c r="I60" i="1"/>
  <c r="J60" i="1"/>
  <c r="K60" i="1"/>
  <c r="W60" i="1" s="1"/>
  <c r="L60" i="1"/>
  <c r="V60" i="1" s="1"/>
  <c r="O60" i="1"/>
  <c r="R60" i="1"/>
  <c r="U60" i="1"/>
  <c r="B61" i="1"/>
  <c r="C61" i="1"/>
  <c r="D61" i="1"/>
  <c r="E61" i="1"/>
  <c r="F61" i="1"/>
  <c r="M61" i="1" s="1"/>
  <c r="G61" i="1"/>
  <c r="H61" i="1"/>
  <c r="I61" i="1"/>
  <c r="J61" i="1"/>
  <c r="U61" i="1" s="1"/>
  <c r="K61" i="1"/>
  <c r="W61" i="1" s="1"/>
  <c r="L61" i="1"/>
  <c r="V61" i="1" s="1"/>
  <c r="O61" i="1"/>
  <c r="Q61" i="1"/>
  <c r="T61" i="1" s="1"/>
  <c r="R61" i="1"/>
  <c r="B62" i="1"/>
  <c r="C62" i="1"/>
  <c r="D62" i="1"/>
  <c r="E62" i="1"/>
  <c r="F62" i="1"/>
  <c r="M62" i="1" s="1"/>
  <c r="G62" i="1"/>
  <c r="H62" i="1"/>
  <c r="Q62" i="1" s="1"/>
  <c r="T62" i="1" s="1"/>
  <c r="I62" i="1"/>
  <c r="J62" i="1"/>
  <c r="K62" i="1"/>
  <c r="W62" i="1" s="1"/>
  <c r="L62" i="1"/>
  <c r="V62" i="1" s="1"/>
  <c r="O62" i="1"/>
  <c r="R62" i="1"/>
  <c r="U62" i="1"/>
  <c r="B63" i="1"/>
  <c r="C63" i="1"/>
  <c r="D63" i="1"/>
  <c r="E63" i="1"/>
  <c r="F63" i="1"/>
  <c r="M63" i="1" s="1"/>
  <c r="G63" i="1"/>
  <c r="H63" i="1"/>
  <c r="I63" i="1"/>
  <c r="J63" i="1"/>
  <c r="K63" i="1"/>
  <c r="W63" i="1" s="1"/>
  <c r="L63" i="1"/>
  <c r="V63" i="1" s="1"/>
  <c r="O63" i="1"/>
  <c r="R63" i="1"/>
  <c r="U63" i="1"/>
  <c r="B64" i="1"/>
  <c r="C64" i="1"/>
  <c r="D64" i="1"/>
  <c r="E64" i="1"/>
  <c r="F64" i="1"/>
  <c r="M64" i="1" s="1"/>
  <c r="G64" i="1"/>
  <c r="H64" i="1"/>
  <c r="I64" i="1"/>
  <c r="Q64" i="1" s="1"/>
  <c r="T64" i="1" s="1"/>
  <c r="J64" i="1"/>
  <c r="U64" i="1" s="1"/>
  <c r="K64" i="1"/>
  <c r="W64" i="1" s="1"/>
  <c r="L64" i="1"/>
  <c r="V64" i="1" s="1"/>
  <c r="O64" i="1"/>
  <c r="R64" i="1"/>
  <c r="B65" i="1"/>
  <c r="C65" i="1"/>
  <c r="D65" i="1"/>
  <c r="E65" i="1"/>
  <c r="F65" i="1"/>
  <c r="M65" i="1" s="1"/>
  <c r="G65" i="1"/>
  <c r="H65" i="1"/>
  <c r="I65" i="1"/>
  <c r="J65" i="1"/>
  <c r="K65" i="1"/>
  <c r="W65" i="1" s="1"/>
  <c r="L65" i="1"/>
  <c r="V65" i="1" s="1"/>
  <c r="O65" i="1"/>
  <c r="R65" i="1"/>
  <c r="U65" i="1"/>
  <c r="B66" i="1"/>
  <c r="C66" i="1"/>
  <c r="D66" i="1"/>
  <c r="E66" i="1"/>
  <c r="F66" i="1"/>
  <c r="M66" i="1" s="1"/>
  <c r="G66" i="1"/>
  <c r="H66" i="1"/>
  <c r="I66" i="1"/>
  <c r="J66" i="1"/>
  <c r="K66" i="1"/>
  <c r="W66" i="1" s="1"/>
  <c r="L66" i="1"/>
  <c r="V66" i="1" s="1"/>
  <c r="O66" i="1"/>
  <c r="R66" i="1"/>
  <c r="U66" i="1"/>
  <c r="B67" i="1"/>
  <c r="C67" i="1"/>
  <c r="D67" i="1"/>
  <c r="E67" i="1"/>
  <c r="F67" i="1"/>
  <c r="M67" i="1" s="1"/>
  <c r="G67" i="1"/>
  <c r="H67" i="1"/>
  <c r="I67" i="1"/>
  <c r="Q67" i="1" s="1"/>
  <c r="T67" i="1" s="1"/>
  <c r="J67" i="1"/>
  <c r="U67" i="1" s="1"/>
  <c r="K67" i="1"/>
  <c r="W67" i="1" s="1"/>
  <c r="L67" i="1"/>
  <c r="V67" i="1" s="1"/>
  <c r="O67" i="1"/>
  <c r="R67" i="1"/>
  <c r="B68" i="1"/>
  <c r="C68" i="1"/>
  <c r="D68" i="1"/>
  <c r="E68" i="1"/>
  <c r="F68" i="1"/>
  <c r="M68" i="1" s="1"/>
  <c r="G68" i="1"/>
  <c r="H68" i="1"/>
  <c r="I68" i="1"/>
  <c r="J68" i="1"/>
  <c r="U68" i="1" s="1"/>
  <c r="K68" i="1"/>
  <c r="L68" i="1"/>
  <c r="V68" i="1" s="1"/>
  <c r="O68" i="1"/>
  <c r="R68" i="1"/>
  <c r="W68" i="1"/>
  <c r="B69" i="1"/>
  <c r="C69" i="1"/>
  <c r="D69" i="1"/>
  <c r="E69" i="1"/>
  <c r="F69" i="1"/>
  <c r="M69" i="1" s="1"/>
  <c r="P69" i="1" s="1"/>
  <c r="S69" i="1" s="1"/>
  <c r="G69" i="1"/>
  <c r="H69" i="1"/>
  <c r="I69" i="1"/>
  <c r="J69" i="1"/>
  <c r="U69" i="1" s="1"/>
  <c r="K69" i="1"/>
  <c r="L69" i="1"/>
  <c r="V69" i="1" s="1"/>
  <c r="O69" i="1"/>
  <c r="R69" i="1"/>
  <c r="W69" i="1"/>
  <c r="B70" i="1"/>
  <c r="C70" i="1"/>
  <c r="D70" i="1"/>
  <c r="E70" i="1"/>
  <c r="F70" i="1"/>
  <c r="M70" i="1" s="1"/>
  <c r="G70" i="1"/>
  <c r="H70" i="1"/>
  <c r="Q70" i="1" s="1"/>
  <c r="T70" i="1" s="1"/>
  <c r="I70" i="1"/>
  <c r="J70" i="1"/>
  <c r="U70" i="1" s="1"/>
  <c r="K70" i="1"/>
  <c r="W70" i="1" s="1"/>
  <c r="L70" i="1"/>
  <c r="V70" i="1" s="1"/>
  <c r="O70" i="1"/>
  <c r="R70" i="1"/>
  <c r="B71" i="1"/>
  <c r="C71" i="1"/>
  <c r="D71" i="1"/>
  <c r="E71" i="1"/>
  <c r="F71" i="1"/>
  <c r="M71" i="1" s="1"/>
  <c r="G71" i="1"/>
  <c r="H71" i="1"/>
  <c r="I71" i="1"/>
  <c r="J71" i="1"/>
  <c r="K71" i="1"/>
  <c r="W71" i="1" s="1"/>
  <c r="L71" i="1"/>
  <c r="V71" i="1" s="1"/>
  <c r="O71" i="1"/>
  <c r="R71" i="1"/>
  <c r="U71" i="1"/>
  <c r="B72" i="1"/>
  <c r="C72" i="1"/>
  <c r="D72" i="1"/>
  <c r="E72" i="1"/>
  <c r="F72" i="1"/>
  <c r="M72" i="1" s="1"/>
  <c r="G72" i="1"/>
  <c r="H72" i="1"/>
  <c r="I72" i="1"/>
  <c r="Q72" i="1" s="1"/>
  <c r="T72" i="1" s="1"/>
  <c r="J72" i="1"/>
  <c r="U72" i="1" s="1"/>
  <c r="K72" i="1"/>
  <c r="L72" i="1"/>
  <c r="V72" i="1" s="1"/>
  <c r="O72" i="1"/>
  <c r="R72" i="1"/>
  <c r="W72" i="1"/>
  <c r="B73" i="1"/>
  <c r="C73" i="1"/>
  <c r="D73" i="1"/>
  <c r="E73" i="1"/>
  <c r="F73" i="1"/>
  <c r="M73" i="1" s="1"/>
  <c r="G73" i="1"/>
  <c r="H73" i="1"/>
  <c r="I73" i="1"/>
  <c r="J73" i="1"/>
  <c r="U73" i="1" s="1"/>
  <c r="K73" i="1"/>
  <c r="W73" i="1" s="1"/>
  <c r="L73" i="1"/>
  <c r="V73" i="1" s="1"/>
  <c r="O73" i="1"/>
  <c r="Q73" i="1"/>
  <c r="T73" i="1" s="1"/>
  <c r="R73" i="1"/>
  <c r="B74" i="1"/>
  <c r="C74" i="1"/>
  <c r="D74" i="1"/>
  <c r="E74" i="1"/>
  <c r="F74" i="1"/>
  <c r="G74" i="1"/>
  <c r="H74" i="1"/>
  <c r="I74" i="1"/>
  <c r="J74" i="1"/>
  <c r="U74" i="1" s="1"/>
  <c r="K74" i="1"/>
  <c r="L74" i="1"/>
  <c r="V74" i="1" s="1"/>
  <c r="M74" i="1"/>
  <c r="O74" i="1"/>
  <c r="R74" i="1"/>
  <c r="W74" i="1"/>
  <c r="B75" i="1"/>
  <c r="C75" i="1"/>
  <c r="D75" i="1"/>
  <c r="E75" i="1"/>
  <c r="F75" i="1"/>
  <c r="M75" i="1" s="1"/>
  <c r="G75" i="1"/>
  <c r="H75" i="1"/>
  <c r="I75" i="1"/>
  <c r="Q75" i="1" s="1"/>
  <c r="T75" i="1" s="1"/>
  <c r="J75" i="1"/>
  <c r="K75" i="1"/>
  <c r="L75" i="1"/>
  <c r="V75" i="1" s="1"/>
  <c r="O75" i="1"/>
  <c r="R75" i="1"/>
  <c r="U75" i="1"/>
  <c r="W75" i="1"/>
  <c r="B76" i="1"/>
  <c r="C76" i="1"/>
  <c r="D76" i="1"/>
  <c r="E76" i="1"/>
  <c r="F76" i="1"/>
  <c r="M76" i="1" s="1"/>
  <c r="G76" i="1"/>
  <c r="H76" i="1"/>
  <c r="I76" i="1"/>
  <c r="J76" i="1"/>
  <c r="K76" i="1"/>
  <c r="W76" i="1" s="1"/>
  <c r="L76" i="1"/>
  <c r="V76" i="1" s="1"/>
  <c r="O76" i="1"/>
  <c r="R76" i="1"/>
  <c r="U76" i="1"/>
  <c r="B77" i="1"/>
  <c r="C77" i="1"/>
  <c r="D77" i="1"/>
  <c r="E77" i="1"/>
  <c r="F77" i="1"/>
  <c r="M77" i="1" s="1"/>
  <c r="G77" i="1"/>
  <c r="H77" i="1"/>
  <c r="I77" i="1"/>
  <c r="Q77" i="1" s="1"/>
  <c r="T77" i="1" s="1"/>
  <c r="J77" i="1"/>
  <c r="U77" i="1" s="1"/>
  <c r="K77" i="1"/>
  <c r="L77" i="1"/>
  <c r="V77" i="1" s="1"/>
  <c r="O77" i="1"/>
  <c r="R77" i="1"/>
  <c r="W77" i="1"/>
  <c r="B78" i="1"/>
  <c r="C78" i="1"/>
  <c r="D78" i="1"/>
  <c r="E78" i="1"/>
  <c r="F78" i="1"/>
  <c r="M78" i="1" s="1"/>
  <c r="G78" i="1"/>
  <c r="H78" i="1"/>
  <c r="I78" i="1"/>
  <c r="Q78" i="1" s="1"/>
  <c r="T78" i="1" s="1"/>
  <c r="J78" i="1"/>
  <c r="U78" i="1" s="1"/>
  <c r="K78" i="1"/>
  <c r="L78" i="1"/>
  <c r="V78" i="1" s="1"/>
  <c r="O78" i="1"/>
  <c r="R78" i="1"/>
  <c r="W78" i="1"/>
  <c r="B79" i="1"/>
  <c r="C79" i="1"/>
  <c r="D79" i="1"/>
  <c r="E79" i="1"/>
  <c r="F79" i="1"/>
  <c r="M79" i="1" s="1"/>
  <c r="G79" i="1"/>
  <c r="H79" i="1"/>
  <c r="I79" i="1"/>
  <c r="J79" i="1"/>
  <c r="U79" i="1" s="1"/>
  <c r="K79" i="1"/>
  <c r="W79" i="1" s="1"/>
  <c r="L79" i="1"/>
  <c r="V79" i="1" s="1"/>
  <c r="O79" i="1"/>
  <c r="R79" i="1"/>
  <c r="B80" i="1"/>
  <c r="C80" i="1"/>
  <c r="D80" i="1"/>
  <c r="E80" i="1"/>
  <c r="F80" i="1"/>
  <c r="M80" i="1" s="1"/>
  <c r="G80" i="1"/>
  <c r="H80" i="1"/>
  <c r="I80" i="1"/>
  <c r="Q80" i="1" s="1"/>
  <c r="T80" i="1" s="1"/>
  <c r="J80" i="1"/>
  <c r="K80" i="1"/>
  <c r="W80" i="1" s="1"/>
  <c r="L80" i="1"/>
  <c r="V80" i="1" s="1"/>
  <c r="O80" i="1"/>
  <c r="R80" i="1"/>
  <c r="U80" i="1"/>
  <c r="B81" i="1"/>
  <c r="C81" i="1"/>
  <c r="D81" i="1"/>
  <c r="E81" i="1"/>
  <c r="F81" i="1"/>
  <c r="M81" i="1" s="1"/>
  <c r="G81" i="1"/>
  <c r="H81" i="1"/>
  <c r="I81" i="1"/>
  <c r="J81" i="1"/>
  <c r="U81" i="1" s="1"/>
  <c r="K81" i="1"/>
  <c r="L81" i="1"/>
  <c r="V81" i="1" s="1"/>
  <c r="O81" i="1"/>
  <c r="R81" i="1"/>
  <c r="W81" i="1"/>
  <c r="B82" i="1"/>
  <c r="C82" i="1"/>
  <c r="D82" i="1"/>
  <c r="E82" i="1"/>
  <c r="F82" i="1"/>
  <c r="M82" i="1" s="1"/>
  <c r="G82" i="1"/>
  <c r="H82" i="1"/>
  <c r="I82" i="1"/>
  <c r="J82" i="1"/>
  <c r="U82" i="1" s="1"/>
  <c r="K82" i="1"/>
  <c r="W82" i="1" s="1"/>
  <c r="L82" i="1"/>
  <c r="V82" i="1" s="1"/>
  <c r="O82" i="1"/>
  <c r="R82" i="1"/>
  <c r="B83" i="1"/>
  <c r="C83" i="1"/>
  <c r="D83" i="1"/>
  <c r="D131" i="1" s="1"/>
  <c r="E83" i="1"/>
  <c r="F83" i="1"/>
  <c r="G83" i="1"/>
  <c r="H83" i="1"/>
  <c r="I83" i="1"/>
  <c r="Q83" i="1" s="1"/>
  <c r="T83" i="1" s="1"/>
  <c r="J83" i="1"/>
  <c r="U83" i="1" s="1"/>
  <c r="K83" i="1"/>
  <c r="W83" i="1" s="1"/>
  <c r="L83" i="1"/>
  <c r="V83" i="1" s="1"/>
  <c r="M83" i="1"/>
  <c r="O83" i="1"/>
  <c r="R83" i="1"/>
  <c r="B84" i="1"/>
  <c r="C84" i="1"/>
  <c r="D84" i="1"/>
  <c r="E84" i="1"/>
  <c r="F84" i="1"/>
  <c r="M84" i="1" s="1"/>
  <c r="G84" i="1"/>
  <c r="H84" i="1"/>
  <c r="P84" i="1" s="1"/>
  <c r="S84" i="1" s="1"/>
  <c r="I84" i="1"/>
  <c r="J84" i="1"/>
  <c r="U84" i="1" s="1"/>
  <c r="K84" i="1"/>
  <c r="W84" i="1" s="1"/>
  <c r="L84" i="1"/>
  <c r="O84" i="1"/>
  <c r="Q84" i="1"/>
  <c r="T84" i="1" s="1"/>
  <c r="R84" i="1"/>
  <c r="V84" i="1"/>
  <c r="B85" i="1"/>
  <c r="C85" i="1"/>
  <c r="D85" i="1"/>
  <c r="E85" i="1"/>
  <c r="F85" i="1"/>
  <c r="M85" i="1" s="1"/>
  <c r="G85" i="1"/>
  <c r="H85" i="1"/>
  <c r="I85" i="1"/>
  <c r="J85" i="1"/>
  <c r="U85" i="1" s="1"/>
  <c r="K85" i="1"/>
  <c r="L85" i="1"/>
  <c r="V85" i="1" s="1"/>
  <c r="O85" i="1"/>
  <c r="Q85" i="1"/>
  <c r="T85" i="1" s="1"/>
  <c r="R85" i="1"/>
  <c r="W85" i="1"/>
  <c r="B86" i="1"/>
  <c r="C86" i="1"/>
  <c r="D86" i="1"/>
  <c r="E86" i="1"/>
  <c r="F86" i="1"/>
  <c r="M86" i="1" s="1"/>
  <c r="G86" i="1"/>
  <c r="H86" i="1"/>
  <c r="Q86" i="1" s="1"/>
  <c r="T86" i="1" s="1"/>
  <c r="I86" i="1"/>
  <c r="J86" i="1"/>
  <c r="U86" i="1" s="1"/>
  <c r="K86" i="1"/>
  <c r="W86" i="1" s="1"/>
  <c r="L86" i="1"/>
  <c r="V86" i="1" s="1"/>
  <c r="O86" i="1"/>
  <c r="R86" i="1"/>
  <c r="B87" i="1"/>
  <c r="C87" i="1"/>
  <c r="D87" i="1"/>
  <c r="E87" i="1"/>
  <c r="F87" i="1"/>
  <c r="M87" i="1" s="1"/>
  <c r="G87" i="1"/>
  <c r="H87" i="1"/>
  <c r="I87" i="1"/>
  <c r="Q87" i="1" s="1"/>
  <c r="T87" i="1" s="1"/>
  <c r="J87" i="1"/>
  <c r="U87" i="1" s="1"/>
  <c r="K87" i="1"/>
  <c r="W87" i="1" s="1"/>
  <c r="L87" i="1"/>
  <c r="O87" i="1"/>
  <c r="R87" i="1"/>
  <c r="V87" i="1"/>
  <c r="B88" i="1"/>
  <c r="C88" i="1"/>
  <c r="D88" i="1"/>
  <c r="E88" i="1"/>
  <c r="F88" i="1"/>
  <c r="M88" i="1" s="1"/>
  <c r="G88" i="1"/>
  <c r="H88" i="1"/>
  <c r="I88" i="1"/>
  <c r="J88" i="1"/>
  <c r="K88" i="1"/>
  <c r="W88" i="1" s="1"/>
  <c r="L88" i="1"/>
  <c r="V88" i="1" s="1"/>
  <c r="O88" i="1"/>
  <c r="R88" i="1"/>
  <c r="U88" i="1"/>
  <c r="B89" i="1"/>
  <c r="C89" i="1"/>
  <c r="D89" i="1"/>
  <c r="E89" i="1"/>
  <c r="F89" i="1"/>
  <c r="G89" i="1"/>
  <c r="H89" i="1"/>
  <c r="I89" i="1"/>
  <c r="J89" i="1"/>
  <c r="K89" i="1"/>
  <c r="W89" i="1" s="1"/>
  <c r="L89" i="1"/>
  <c r="V89" i="1" s="1"/>
  <c r="M89" i="1"/>
  <c r="O89" i="1"/>
  <c r="R89" i="1"/>
  <c r="U89" i="1"/>
  <c r="B90" i="1"/>
  <c r="C90" i="1"/>
  <c r="D90" i="1"/>
  <c r="E90" i="1"/>
  <c r="F90" i="1"/>
  <c r="M90" i="1" s="1"/>
  <c r="G90" i="1"/>
  <c r="H90" i="1"/>
  <c r="I90" i="1"/>
  <c r="J90" i="1"/>
  <c r="U90" i="1" s="1"/>
  <c r="K90" i="1"/>
  <c r="W90" i="1" s="1"/>
  <c r="L90" i="1"/>
  <c r="V90" i="1" s="1"/>
  <c r="O90" i="1"/>
  <c r="R90" i="1"/>
  <c r="B91" i="1"/>
  <c r="C91" i="1"/>
  <c r="D91" i="1"/>
  <c r="E91" i="1"/>
  <c r="F91" i="1"/>
  <c r="M91" i="1" s="1"/>
  <c r="G91" i="1"/>
  <c r="H91" i="1"/>
  <c r="I91" i="1"/>
  <c r="J91" i="1"/>
  <c r="K91" i="1"/>
  <c r="W91" i="1" s="1"/>
  <c r="L91" i="1"/>
  <c r="O91" i="1"/>
  <c r="R91" i="1"/>
  <c r="U91" i="1"/>
  <c r="V91" i="1"/>
  <c r="B92" i="1"/>
  <c r="C92" i="1"/>
  <c r="D92" i="1"/>
  <c r="E92" i="1"/>
  <c r="F92" i="1"/>
  <c r="G92" i="1"/>
  <c r="H92" i="1"/>
  <c r="I92" i="1"/>
  <c r="J92" i="1"/>
  <c r="U92" i="1" s="1"/>
  <c r="K92" i="1"/>
  <c r="W92" i="1" s="1"/>
  <c r="L92" i="1"/>
  <c r="M92" i="1"/>
  <c r="O92" i="1"/>
  <c r="R92" i="1"/>
  <c r="V92" i="1"/>
  <c r="B93" i="1"/>
  <c r="C93" i="1"/>
  <c r="D93" i="1"/>
  <c r="E93" i="1"/>
  <c r="F93" i="1"/>
  <c r="G93" i="1"/>
  <c r="H93" i="1"/>
  <c r="I93" i="1"/>
  <c r="Q93" i="1" s="1"/>
  <c r="T93" i="1" s="1"/>
  <c r="J93" i="1"/>
  <c r="U93" i="1" s="1"/>
  <c r="K93" i="1"/>
  <c r="W93" i="1" s="1"/>
  <c r="L93" i="1"/>
  <c r="M93" i="1"/>
  <c r="O93" i="1"/>
  <c r="R93" i="1"/>
  <c r="V93" i="1"/>
  <c r="B94" i="1"/>
  <c r="C94" i="1"/>
  <c r="D94" i="1"/>
  <c r="E94" i="1"/>
  <c r="F94" i="1"/>
  <c r="M94" i="1" s="1"/>
  <c r="P94" i="1" s="1"/>
  <c r="S94" i="1" s="1"/>
  <c r="G94" i="1"/>
  <c r="H94" i="1"/>
  <c r="I94" i="1"/>
  <c r="Q94" i="1" s="1"/>
  <c r="T94" i="1" s="1"/>
  <c r="J94" i="1"/>
  <c r="U94" i="1" s="1"/>
  <c r="K94" i="1"/>
  <c r="W94" i="1" s="1"/>
  <c r="L94" i="1"/>
  <c r="V94" i="1" s="1"/>
  <c r="O94" i="1"/>
  <c r="R94" i="1"/>
  <c r="B95" i="1"/>
  <c r="C95" i="1"/>
  <c r="D95" i="1"/>
  <c r="E95" i="1"/>
  <c r="F95" i="1"/>
  <c r="M95" i="1" s="1"/>
  <c r="G95" i="1"/>
  <c r="H95" i="1"/>
  <c r="I95" i="1"/>
  <c r="J95" i="1"/>
  <c r="K95" i="1"/>
  <c r="L95" i="1"/>
  <c r="V95" i="1" s="1"/>
  <c r="O95" i="1"/>
  <c r="Q95" i="1"/>
  <c r="T95" i="1" s="1"/>
  <c r="R95" i="1"/>
  <c r="U95" i="1"/>
  <c r="W95" i="1"/>
  <c r="B96" i="1"/>
  <c r="C96" i="1"/>
  <c r="D96" i="1"/>
  <c r="E96" i="1"/>
  <c r="F96" i="1"/>
  <c r="M96" i="1" s="1"/>
  <c r="G96" i="1"/>
  <c r="H96" i="1"/>
  <c r="I96" i="1"/>
  <c r="J96" i="1"/>
  <c r="U96" i="1" s="1"/>
  <c r="K96" i="1"/>
  <c r="L96" i="1"/>
  <c r="V96" i="1" s="1"/>
  <c r="O96" i="1"/>
  <c r="Q96" i="1"/>
  <c r="T96" i="1" s="1"/>
  <c r="R96" i="1"/>
  <c r="W96" i="1"/>
  <c r="B97" i="1"/>
  <c r="C97" i="1"/>
  <c r="D97" i="1"/>
  <c r="E97" i="1"/>
  <c r="F97" i="1"/>
  <c r="M97" i="1" s="1"/>
  <c r="G97" i="1"/>
  <c r="H97" i="1"/>
  <c r="I97" i="1"/>
  <c r="Q97" i="1" s="1"/>
  <c r="T97" i="1" s="1"/>
  <c r="J97" i="1"/>
  <c r="U97" i="1" s="1"/>
  <c r="K97" i="1"/>
  <c r="W97" i="1" s="1"/>
  <c r="L97" i="1"/>
  <c r="V97" i="1" s="1"/>
  <c r="O97" i="1"/>
  <c r="R97" i="1"/>
  <c r="B98" i="1"/>
  <c r="C98" i="1"/>
  <c r="D98" i="1"/>
  <c r="E98" i="1"/>
  <c r="F98" i="1"/>
  <c r="M98" i="1" s="1"/>
  <c r="P98" i="1" s="1"/>
  <c r="S98" i="1" s="1"/>
  <c r="X98" i="1" s="1"/>
  <c r="G98" i="1"/>
  <c r="H98" i="1"/>
  <c r="I98" i="1"/>
  <c r="J98" i="1"/>
  <c r="K98" i="1"/>
  <c r="W98" i="1" s="1"/>
  <c r="L98" i="1"/>
  <c r="O98" i="1"/>
  <c r="Q98" i="1"/>
  <c r="T98" i="1" s="1"/>
  <c r="R98" i="1"/>
  <c r="U98" i="1"/>
  <c r="V98" i="1"/>
  <c r="B99" i="1"/>
  <c r="C99" i="1"/>
  <c r="D99" i="1"/>
  <c r="E99" i="1"/>
  <c r="F99" i="1"/>
  <c r="M99" i="1" s="1"/>
  <c r="G99" i="1"/>
  <c r="H99" i="1"/>
  <c r="I99" i="1"/>
  <c r="J99" i="1"/>
  <c r="U99" i="1" s="1"/>
  <c r="K99" i="1"/>
  <c r="W99" i="1" s="1"/>
  <c r="L99" i="1"/>
  <c r="V99" i="1" s="1"/>
  <c r="O99" i="1"/>
  <c r="Q99" i="1"/>
  <c r="T99" i="1" s="1"/>
  <c r="R99" i="1"/>
  <c r="B100" i="1"/>
  <c r="C100" i="1"/>
  <c r="D100" i="1"/>
  <c r="E100" i="1"/>
  <c r="F100" i="1"/>
  <c r="M100" i="1" s="1"/>
  <c r="G100" i="1"/>
  <c r="H100" i="1"/>
  <c r="Q100" i="1" s="1"/>
  <c r="T100" i="1" s="1"/>
  <c r="I100" i="1"/>
  <c r="J100" i="1"/>
  <c r="U100" i="1" s="1"/>
  <c r="K100" i="1"/>
  <c r="W100" i="1" s="1"/>
  <c r="L100" i="1"/>
  <c r="V100" i="1" s="1"/>
  <c r="O100" i="1"/>
  <c r="R100" i="1"/>
  <c r="B101" i="1"/>
  <c r="C101" i="1"/>
  <c r="D101" i="1"/>
  <c r="E101" i="1"/>
  <c r="F101" i="1"/>
  <c r="G101" i="1"/>
  <c r="H101" i="1"/>
  <c r="I101" i="1"/>
  <c r="J101" i="1"/>
  <c r="U101" i="1" s="1"/>
  <c r="K101" i="1"/>
  <c r="W101" i="1" s="1"/>
  <c r="L101" i="1"/>
  <c r="V101" i="1" s="1"/>
  <c r="M101" i="1"/>
  <c r="O101" i="1"/>
  <c r="R101" i="1"/>
  <c r="B102" i="1"/>
  <c r="C102" i="1"/>
  <c r="D102" i="1"/>
  <c r="E102" i="1"/>
  <c r="F102" i="1"/>
  <c r="M102" i="1" s="1"/>
  <c r="G102" i="1"/>
  <c r="H102" i="1"/>
  <c r="I102" i="1"/>
  <c r="Q102" i="1" s="1"/>
  <c r="T102" i="1" s="1"/>
  <c r="J102" i="1"/>
  <c r="K102" i="1"/>
  <c r="W102" i="1" s="1"/>
  <c r="L102" i="1"/>
  <c r="V102" i="1" s="1"/>
  <c r="O102" i="1"/>
  <c r="R102" i="1"/>
  <c r="U102" i="1"/>
  <c r="B103" i="1"/>
  <c r="C103" i="1"/>
  <c r="D103" i="1"/>
  <c r="E103" i="1"/>
  <c r="F103" i="1"/>
  <c r="M103" i="1" s="1"/>
  <c r="G103" i="1"/>
  <c r="H103" i="1"/>
  <c r="I103" i="1"/>
  <c r="J103" i="1"/>
  <c r="U103" i="1" s="1"/>
  <c r="K103" i="1"/>
  <c r="W103" i="1" s="1"/>
  <c r="L103" i="1"/>
  <c r="V103" i="1" s="1"/>
  <c r="O103" i="1"/>
  <c r="R103" i="1"/>
  <c r="B104" i="1"/>
  <c r="C104" i="1"/>
  <c r="D104" i="1"/>
  <c r="E104" i="1"/>
  <c r="F104" i="1"/>
  <c r="M104" i="1" s="1"/>
  <c r="G104" i="1"/>
  <c r="H104" i="1"/>
  <c r="I104" i="1"/>
  <c r="Q104" i="1" s="1"/>
  <c r="T104" i="1" s="1"/>
  <c r="J104" i="1"/>
  <c r="U104" i="1" s="1"/>
  <c r="K104" i="1"/>
  <c r="W104" i="1" s="1"/>
  <c r="L104" i="1"/>
  <c r="O104" i="1"/>
  <c r="R104" i="1"/>
  <c r="V104" i="1"/>
  <c r="B105" i="1"/>
  <c r="C105" i="1"/>
  <c r="D105" i="1"/>
  <c r="E105" i="1"/>
  <c r="F105" i="1"/>
  <c r="M105" i="1" s="1"/>
  <c r="G105" i="1"/>
  <c r="H105" i="1"/>
  <c r="I105" i="1"/>
  <c r="Q105" i="1" s="1"/>
  <c r="T105" i="1" s="1"/>
  <c r="J105" i="1"/>
  <c r="U105" i="1" s="1"/>
  <c r="K105" i="1"/>
  <c r="W105" i="1" s="1"/>
  <c r="L105" i="1"/>
  <c r="V105" i="1" s="1"/>
  <c r="O105" i="1"/>
  <c r="R105" i="1"/>
  <c r="B106" i="1"/>
  <c r="C106" i="1"/>
  <c r="D106" i="1"/>
  <c r="E106" i="1"/>
  <c r="F106" i="1"/>
  <c r="M106" i="1" s="1"/>
  <c r="P106" i="1" s="1"/>
  <c r="S106" i="1" s="1"/>
  <c r="G106" i="1"/>
  <c r="H106" i="1"/>
  <c r="I106" i="1"/>
  <c r="J106" i="1"/>
  <c r="U106" i="1" s="1"/>
  <c r="K106" i="1"/>
  <c r="W106" i="1" s="1"/>
  <c r="L106" i="1"/>
  <c r="V106" i="1" s="1"/>
  <c r="O106" i="1"/>
  <c r="Q106" i="1"/>
  <c r="T106" i="1" s="1"/>
  <c r="R106" i="1"/>
  <c r="B107" i="1"/>
  <c r="C107" i="1"/>
  <c r="D107" i="1"/>
  <c r="E107" i="1"/>
  <c r="F107" i="1"/>
  <c r="M107" i="1" s="1"/>
  <c r="G107" i="1"/>
  <c r="H107" i="1"/>
  <c r="Q107" i="1" s="1"/>
  <c r="T107" i="1" s="1"/>
  <c r="I107" i="1"/>
  <c r="J107" i="1"/>
  <c r="K107" i="1"/>
  <c r="W107" i="1" s="1"/>
  <c r="L107" i="1"/>
  <c r="V107" i="1" s="1"/>
  <c r="O107" i="1"/>
  <c r="R107" i="1"/>
  <c r="U107" i="1"/>
  <c r="B108" i="1"/>
  <c r="C108" i="1"/>
  <c r="D108" i="1"/>
  <c r="E108" i="1"/>
  <c r="F108" i="1"/>
  <c r="G108" i="1"/>
  <c r="H108" i="1"/>
  <c r="Q108" i="1" s="1"/>
  <c r="T108" i="1" s="1"/>
  <c r="I108" i="1"/>
  <c r="J108" i="1"/>
  <c r="U108" i="1" s="1"/>
  <c r="K108" i="1"/>
  <c r="W108" i="1" s="1"/>
  <c r="L108" i="1"/>
  <c r="M108" i="1"/>
  <c r="O108" i="1"/>
  <c r="R108" i="1"/>
  <c r="V108" i="1"/>
  <c r="B109" i="1"/>
  <c r="C109" i="1"/>
  <c r="D109" i="1"/>
  <c r="E109" i="1"/>
  <c r="F109" i="1"/>
  <c r="M109" i="1" s="1"/>
  <c r="G109" i="1"/>
  <c r="H109" i="1"/>
  <c r="I109" i="1"/>
  <c r="J109" i="1"/>
  <c r="U109" i="1" s="1"/>
  <c r="K109" i="1"/>
  <c r="W109" i="1" s="1"/>
  <c r="L109" i="1"/>
  <c r="V109" i="1" s="1"/>
  <c r="O109" i="1"/>
  <c r="Q109" i="1"/>
  <c r="T109" i="1" s="1"/>
  <c r="R109" i="1"/>
  <c r="B110" i="1"/>
  <c r="C110" i="1"/>
  <c r="D110" i="1"/>
  <c r="E110" i="1"/>
  <c r="F110" i="1"/>
  <c r="M110" i="1" s="1"/>
  <c r="G110" i="1"/>
  <c r="H110" i="1"/>
  <c r="I110" i="1"/>
  <c r="Q110" i="1" s="1"/>
  <c r="T110" i="1" s="1"/>
  <c r="J110" i="1"/>
  <c r="U110" i="1" s="1"/>
  <c r="K110" i="1"/>
  <c r="W110" i="1" s="1"/>
  <c r="L110" i="1"/>
  <c r="O110" i="1"/>
  <c r="R110" i="1"/>
  <c r="V110" i="1"/>
  <c r="B111" i="1"/>
  <c r="C111" i="1"/>
  <c r="D111" i="1"/>
  <c r="E111" i="1"/>
  <c r="F111" i="1"/>
  <c r="G111" i="1"/>
  <c r="H111" i="1"/>
  <c r="I111" i="1"/>
  <c r="J111" i="1"/>
  <c r="K111" i="1"/>
  <c r="W111" i="1" s="1"/>
  <c r="L111" i="1"/>
  <c r="M111" i="1"/>
  <c r="O111" i="1"/>
  <c r="R111" i="1"/>
  <c r="U111" i="1"/>
  <c r="V111" i="1"/>
  <c r="B112" i="1"/>
  <c r="C112" i="1"/>
  <c r="D112" i="1"/>
  <c r="E112" i="1"/>
  <c r="F112" i="1"/>
  <c r="G112" i="1"/>
  <c r="H112" i="1"/>
  <c r="I112" i="1"/>
  <c r="J112" i="1"/>
  <c r="U112" i="1" s="1"/>
  <c r="K112" i="1"/>
  <c r="W112" i="1" s="1"/>
  <c r="L112" i="1"/>
  <c r="V112" i="1" s="1"/>
  <c r="M112" i="1"/>
  <c r="P112" i="1" s="1"/>
  <c r="S112" i="1" s="1"/>
  <c r="O112" i="1"/>
  <c r="Q112" i="1"/>
  <c r="T112" i="1" s="1"/>
  <c r="R112" i="1"/>
  <c r="B113" i="1"/>
  <c r="C113" i="1"/>
  <c r="D113" i="1"/>
  <c r="E113" i="1"/>
  <c r="F113" i="1"/>
  <c r="G113" i="1"/>
  <c r="H113" i="1"/>
  <c r="I113" i="1"/>
  <c r="J113" i="1"/>
  <c r="U113" i="1" s="1"/>
  <c r="K113" i="1"/>
  <c r="W113" i="1" s="1"/>
  <c r="L113" i="1"/>
  <c r="V113" i="1" s="1"/>
  <c r="M113" i="1"/>
  <c r="O113" i="1"/>
  <c r="R113" i="1"/>
  <c r="B114" i="1"/>
  <c r="C114" i="1"/>
  <c r="D114" i="1"/>
  <c r="E114" i="1"/>
  <c r="F114" i="1"/>
  <c r="M114" i="1" s="1"/>
  <c r="G114" i="1"/>
  <c r="H114" i="1"/>
  <c r="I114" i="1"/>
  <c r="J114" i="1"/>
  <c r="K114" i="1"/>
  <c r="L114" i="1"/>
  <c r="V114" i="1" s="1"/>
  <c r="O114" i="1"/>
  <c r="R114" i="1"/>
  <c r="U114" i="1"/>
  <c r="W114" i="1"/>
  <c r="B115" i="1"/>
  <c r="C115" i="1"/>
  <c r="D115" i="1"/>
  <c r="E115" i="1"/>
  <c r="F115" i="1"/>
  <c r="M115" i="1" s="1"/>
  <c r="G115" i="1"/>
  <c r="H115" i="1"/>
  <c r="I115" i="1"/>
  <c r="J115" i="1"/>
  <c r="U115" i="1" s="1"/>
  <c r="K115" i="1"/>
  <c r="L115" i="1"/>
  <c r="V115" i="1" s="1"/>
  <c r="O115" i="1"/>
  <c r="R115" i="1"/>
  <c r="W115" i="1"/>
  <c r="B116" i="1"/>
  <c r="C116" i="1"/>
  <c r="D116" i="1"/>
  <c r="E116" i="1"/>
  <c r="F116" i="1"/>
  <c r="M116" i="1" s="1"/>
  <c r="G116" i="1"/>
  <c r="H116" i="1"/>
  <c r="I116" i="1"/>
  <c r="Q116" i="1" s="1"/>
  <c r="T116" i="1" s="1"/>
  <c r="J116" i="1"/>
  <c r="U116" i="1" s="1"/>
  <c r="K116" i="1"/>
  <c r="W116" i="1" s="1"/>
  <c r="L116" i="1"/>
  <c r="V116" i="1" s="1"/>
  <c r="O116" i="1"/>
  <c r="R116" i="1"/>
  <c r="B117" i="1"/>
  <c r="C117" i="1"/>
  <c r="D117" i="1"/>
  <c r="E117" i="1"/>
  <c r="F117" i="1"/>
  <c r="M117" i="1" s="1"/>
  <c r="G117" i="1"/>
  <c r="H117" i="1"/>
  <c r="I117" i="1"/>
  <c r="Q117" i="1" s="1"/>
  <c r="T117" i="1" s="1"/>
  <c r="J117" i="1"/>
  <c r="U117" i="1" s="1"/>
  <c r="K117" i="1"/>
  <c r="W117" i="1" s="1"/>
  <c r="L117" i="1"/>
  <c r="O117" i="1"/>
  <c r="R117" i="1"/>
  <c r="V117" i="1"/>
  <c r="B118" i="1"/>
  <c r="C118" i="1"/>
  <c r="D118" i="1"/>
  <c r="E118" i="1"/>
  <c r="F118" i="1"/>
  <c r="M118" i="1" s="1"/>
  <c r="P118" i="1" s="1"/>
  <c r="S118" i="1" s="1"/>
  <c r="G118" i="1"/>
  <c r="H118" i="1"/>
  <c r="I118" i="1"/>
  <c r="J118" i="1"/>
  <c r="U118" i="1" s="1"/>
  <c r="K118" i="1"/>
  <c r="W118" i="1" s="1"/>
  <c r="L118" i="1"/>
  <c r="V118" i="1" s="1"/>
  <c r="O118" i="1"/>
  <c r="Q118" i="1"/>
  <c r="T118" i="1" s="1"/>
  <c r="R118" i="1"/>
  <c r="B119" i="1"/>
  <c r="C119" i="1"/>
  <c r="D119" i="1"/>
  <c r="E119" i="1"/>
  <c r="F119" i="1"/>
  <c r="M119" i="1" s="1"/>
  <c r="P119" i="1" s="1"/>
  <c r="S119" i="1" s="1"/>
  <c r="G119" i="1"/>
  <c r="H119" i="1"/>
  <c r="I119" i="1"/>
  <c r="J119" i="1"/>
  <c r="K119" i="1"/>
  <c r="W119" i="1" s="1"/>
  <c r="L119" i="1"/>
  <c r="V119" i="1" s="1"/>
  <c r="O119" i="1"/>
  <c r="R119" i="1"/>
  <c r="U119" i="1"/>
  <c r="B120" i="1"/>
  <c r="C120" i="1"/>
  <c r="D120" i="1"/>
  <c r="E120" i="1"/>
  <c r="F120" i="1"/>
  <c r="G120" i="1"/>
  <c r="H120" i="1"/>
  <c r="I120" i="1"/>
  <c r="Q120" i="1" s="1"/>
  <c r="T120" i="1" s="1"/>
  <c r="J120" i="1"/>
  <c r="U120" i="1" s="1"/>
  <c r="K120" i="1"/>
  <c r="L120" i="1"/>
  <c r="V120" i="1" s="1"/>
  <c r="M120" i="1"/>
  <c r="O120" i="1"/>
  <c r="R120" i="1"/>
  <c r="W120" i="1"/>
  <c r="B121" i="1"/>
  <c r="C121" i="1"/>
  <c r="D121" i="1"/>
  <c r="E121" i="1"/>
  <c r="F121" i="1"/>
  <c r="M121" i="1" s="1"/>
  <c r="G121" i="1"/>
  <c r="H121" i="1"/>
  <c r="I121" i="1"/>
  <c r="J121" i="1"/>
  <c r="U121" i="1" s="1"/>
  <c r="K121" i="1"/>
  <c r="W121" i="1" s="1"/>
  <c r="L121" i="1"/>
  <c r="V121" i="1" s="1"/>
  <c r="O121" i="1"/>
  <c r="R121" i="1"/>
  <c r="B122" i="1"/>
  <c r="C122" i="1"/>
  <c r="D122" i="1"/>
  <c r="E122" i="1"/>
  <c r="F122" i="1"/>
  <c r="M122" i="1" s="1"/>
  <c r="G122" i="1"/>
  <c r="H122" i="1"/>
  <c r="I122" i="1"/>
  <c r="Q122" i="1" s="1"/>
  <c r="T122" i="1" s="1"/>
  <c r="J122" i="1"/>
  <c r="K122" i="1"/>
  <c r="W122" i="1" s="1"/>
  <c r="L122" i="1"/>
  <c r="O122" i="1"/>
  <c r="R122" i="1"/>
  <c r="U122" i="1"/>
  <c r="V122" i="1"/>
  <c r="H2" i="4"/>
  <c r="J2" i="4"/>
  <c r="H3" i="4"/>
  <c r="I3" i="4"/>
  <c r="J3" i="4"/>
  <c r="K3" i="4" s="1"/>
  <c r="H4" i="4"/>
  <c r="I4" i="4"/>
  <c r="J4" i="4"/>
  <c r="K4" i="4" s="1"/>
  <c r="H5" i="4"/>
  <c r="I5" i="4"/>
  <c r="J5" i="4"/>
  <c r="K5" i="4"/>
  <c r="H6" i="4"/>
  <c r="I6" i="4"/>
  <c r="J6" i="4"/>
  <c r="K6" i="4" s="1"/>
  <c r="H7" i="4"/>
  <c r="I7" i="4"/>
  <c r="J7" i="4"/>
  <c r="K7" i="4" s="1"/>
  <c r="H8" i="4"/>
  <c r="I8" i="4"/>
  <c r="J8" i="4"/>
  <c r="K8" i="4"/>
  <c r="H9" i="4"/>
  <c r="I9" i="4"/>
  <c r="J9" i="4"/>
  <c r="K9" i="4" s="1"/>
  <c r="H10" i="4"/>
  <c r="I10" i="4"/>
  <c r="J10" i="4"/>
  <c r="K10" i="4" s="1"/>
  <c r="H11" i="4"/>
  <c r="I11" i="4"/>
  <c r="J11" i="4"/>
  <c r="K11" i="4"/>
  <c r="H12" i="4"/>
  <c r="I12" i="4"/>
  <c r="J12" i="4"/>
  <c r="K12" i="4" s="1"/>
  <c r="H13" i="4"/>
  <c r="I13" i="4"/>
  <c r="J13" i="4"/>
  <c r="K13" i="4" s="1"/>
  <c r="H14" i="4"/>
  <c r="I14" i="4"/>
  <c r="J14" i="4"/>
  <c r="K14" i="4"/>
  <c r="H15" i="4"/>
  <c r="I15" i="4"/>
  <c r="J15" i="4"/>
  <c r="K15" i="4" s="1"/>
  <c r="H16" i="4"/>
  <c r="I16" i="4"/>
  <c r="J16" i="4"/>
  <c r="K16" i="4" s="1"/>
  <c r="H17" i="4"/>
  <c r="I17" i="4"/>
  <c r="J17" i="4"/>
  <c r="K17" i="4"/>
  <c r="H18" i="4"/>
  <c r="I18" i="4"/>
  <c r="J18" i="4"/>
  <c r="K18" i="4" s="1"/>
  <c r="H19" i="4"/>
  <c r="I19" i="4"/>
  <c r="J19" i="4"/>
  <c r="K19" i="4" s="1"/>
  <c r="H20" i="4"/>
  <c r="I20" i="4"/>
  <c r="J20" i="4"/>
  <c r="K20" i="4"/>
  <c r="H21" i="4"/>
  <c r="I21" i="4"/>
  <c r="J21" i="4"/>
  <c r="K21" i="4" s="1"/>
  <c r="H22" i="4"/>
  <c r="I22" i="4"/>
  <c r="J22" i="4"/>
  <c r="K22" i="4" s="1"/>
  <c r="H23" i="4"/>
  <c r="I23" i="4"/>
  <c r="J23" i="4"/>
  <c r="K23" i="4"/>
  <c r="H24" i="4"/>
  <c r="I24" i="4"/>
  <c r="J24" i="4"/>
  <c r="K24" i="4" s="1"/>
  <c r="H25" i="4"/>
  <c r="I25" i="4"/>
  <c r="J25" i="4"/>
  <c r="K25" i="4" s="1"/>
  <c r="H26" i="4"/>
  <c r="I26" i="4"/>
  <c r="J26" i="4"/>
  <c r="K26" i="4"/>
  <c r="H27" i="4"/>
  <c r="I27" i="4"/>
  <c r="J27" i="4"/>
  <c r="K27" i="4" s="1"/>
  <c r="H28" i="4"/>
  <c r="I28" i="4"/>
  <c r="J28" i="4"/>
  <c r="K28" i="4" s="1"/>
  <c r="H29" i="4"/>
  <c r="I29" i="4"/>
  <c r="J29" i="4"/>
  <c r="K29" i="4"/>
  <c r="H30" i="4"/>
  <c r="I30" i="4"/>
  <c r="J30" i="4"/>
  <c r="K30" i="4" s="1"/>
  <c r="H31" i="4"/>
  <c r="I31" i="4"/>
  <c r="J31" i="4"/>
  <c r="K31" i="4" s="1"/>
  <c r="H32" i="4"/>
  <c r="I32" i="4"/>
  <c r="J32" i="4"/>
  <c r="K32" i="4"/>
  <c r="H33" i="4"/>
  <c r="I33" i="4"/>
  <c r="J33" i="4"/>
  <c r="K33" i="4" s="1"/>
  <c r="H34" i="4"/>
  <c r="I34" i="4"/>
  <c r="J34" i="4"/>
  <c r="K34" i="4" s="1"/>
  <c r="H35" i="4"/>
  <c r="I35" i="4"/>
  <c r="J35" i="4"/>
  <c r="K35" i="4"/>
  <c r="H36" i="4"/>
  <c r="I36" i="4"/>
  <c r="J36" i="4"/>
  <c r="K36" i="4" s="1"/>
  <c r="H37" i="4"/>
  <c r="I37" i="4"/>
  <c r="J37" i="4"/>
  <c r="K37" i="4" s="1"/>
  <c r="H38" i="4"/>
  <c r="I38" i="4"/>
  <c r="J38" i="4"/>
  <c r="K38" i="4"/>
  <c r="H39" i="4"/>
  <c r="I39" i="4"/>
  <c r="J39" i="4"/>
  <c r="K39" i="4" s="1"/>
  <c r="H40" i="4"/>
  <c r="I40" i="4"/>
  <c r="J40" i="4"/>
  <c r="K40" i="4" s="1"/>
  <c r="H41" i="4"/>
  <c r="I41" i="4"/>
  <c r="J41" i="4"/>
  <c r="K41" i="4"/>
  <c r="H42" i="4"/>
  <c r="I42" i="4"/>
  <c r="J42" i="4"/>
  <c r="K42" i="4" s="1"/>
  <c r="H43" i="4"/>
  <c r="I43" i="4"/>
  <c r="J43" i="4"/>
  <c r="K43" i="4" s="1"/>
  <c r="H44" i="4"/>
  <c r="I44" i="4"/>
  <c r="J44" i="4"/>
  <c r="K44" i="4"/>
  <c r="H45" i="4"/>
  <c r="I45" i="4"/>
  <c r="J45" i="4"/>
  <c r="K45" i="4" s="1"/>
  <c r="H46" i="4"/>
  <c r="I46" i="4"/>
  <c r="J46" i="4"/>
  <c r="K46" i="4" s="1"/>
  <c r="H47" i="4"/>
  <c r="I47" i="4"/>
  <c r="J47" i="4"/>
  <c r="K47" i="4"/>
  <c r="H48" i="4"/>
  <c r="I48" i="4"/>
  <c r="J48" i="4"/>
  <c r="K48" i="4" s="1"/>
  <c r="H49" i="4"/>
  <c r="I49" i="4"/>
  <c r="J49" i="4"/>
  <c r="K49" i="4" s="1"/>
  <c r="H50" i="4"/>
  <c r="I50" i="4"/>
  <c r="J50" i="4"/>
  <c r="K50" i="4"/>
  <c r="H51" i="4"/>
  <c r="I51" i="4"/>
  <c r="J51" i="4"/>
  <c r="K51" i="4" s="1"/>
  <c r="H52" i="4"/>
  <c r="I52" i="4"/>
  <c r="J52" i="4"/>
  <c r="K52" i="4" s="1"/>
  <c r="H53" i="4"/>
  <c r="I53" i="4"/>
  <c r="J53" i="4"/>
  <c r="K53" i="4"/>
  <c r="H54" i="4"/>
  <c r="I54" i="4"/>
  <c r="J54" i="4"/>
  <c r="K54" i="4" s="1"/>
  <c r="H55" i="4"/>
  <c r="I55" i="4"/>
  <c r="J55" i="4"/>
  <c r="K55" i="4" s="1"/>
  <c r="H56" i="4"/>
  <c r="I56" i="4"/>
  <c r="J56" i="4"/>
  <c r="K56" i="4"/>
  <c r="H57" i="4"/>
  <c r="I57" i="4"/>
  <c r="J57" i="4"/>
  <c r="K57" i="4" s="1"/>
  <c r="H58" i="4"/>
  <c r="I58" i="4"/>
  <c r="J58" i="4"/>
  <c r="K58" i="4" s="1"/>
  <c r="H59" i="4"/>
  <c r="I59" i="4"/>
  <c r="J59" i="4"/>
  <c r="K59" i="4"/>
  <c r="H60" i="4"/>
  <c r="I60" i="4"/>
  <c r="J60" i="4"/>
  <c r="K60" i="4" s="1"/>
  <c r="H61" i="4"/>
  <c r="I61" i="4"/>
  <c r="J61" i="4"/>
  <c r="K61" i="4" s="1"/>
  <c r="H62" i="4"/>
  <c r="I62" i="4"/>
  <c r="J62" i="4"/>
  <c r="K62" i="4"/>
  <c r="H63" i="4"/>
  <c r="I63" i="4"/>
  <c r="J63" i="4"/>
  <c r="K63" i="4" s="1"/>
  <c r="H64" i="4"/>
  <c r="I64" i="4"/>
  <c r="J64" i="4"/>
  <c r="K64" i="4" s="1"/>
  <c r="H65" i="4"/>
  <c r="I65" i="4"/>
  <c r="J65" i="4"/>
  <c r="K65" i="4"/>
  <c r="H66" i="4"/>
  <c r="I66" i="4"/>
  <c r="J66" i="4"/>
  <c r="K66" i="4" s="1"/>
  <c r="H67" i="4"/>
  <c r="I67" i="4"/>
  <c r="J67" i="4"/>
  <c r="K67" i="4" s="1"/>
  <c r="H68" i="4"/>
  <c r="I68" i="4"/>
  <c r="J68" i="4"/>
  <c r="K68" i="4" s="1"/>
  <c r="H69" i="4"/>
  <c r="I69" i="4"/>
  <c r="J69" i="4"/>
  <c r="K69" i="4" s="1"/>
  <c r="H70" i="4"/>
  <c r="I70" i="4"/>
  <c r="J70" i="4"/>
  <c r="K70" i="4" s="1"/>
  <c r="H71" i="4"/>
  <c r="I71" i="4"/>
  <c r="J71" i="4"/>
  <c r="K71" i="4" s="1"/>
  <c r="H72" i="4"/>
  <c r="I72" i="4"/>
  <c r="J72" i="4"/>
  <c r="K72" i="4" s="1"/>
  <c r="H73" i="4"/>
  <c r="I73" i="4"/>
  <c r="J73" i="4"/>
  <c r="K73" i="4" s="1"/>
  <c r="H74" i="4"/>
  <c r="I74" i="4"/>
  <c r="J74" i="4"/>
  <c r="K74" i="4" s="1"/>
  <c r="H75" i="4"/>
  <c r="I75" i="4"/>
  <c r="J75" i="4"/>
  <c r="K75" i="4" s="1"/>
  <c r="H76" i="4"/>
  <c r="I76" i="4"/>
  <c r="J76" i="4"/>
  <c r="K76" i="4" s="1"/>
  <c r="H77" i="4"/>
  <c r="I77" i="4"/>
  <c r="J77" i="4"/>
  <c r="K77" i="4" s="1"/>
  <c r="H78" i="4"/>
  <c r="I78" i="4"/>
  <c r="J78" i="4"/>
  <c r="K78" i="4" s="1"/>
  <c r="H79" i="4"/>
  <c r="I79" i="4"/>
  <c r="J79" i="4"/>
  <c r="K79" i="4" s="1"/>
  <c r="H80" i="4"/>
  <c r="I80" i="4"/>
  <c r="J80" i="4"/>
  <c r="K80" i="4" s="1"/>
  <c r="H81" i="4"/>
  <c r="I81" i="4"/>
  <c r="J81" i="4"/>
  <c r="K81" i="4" s="1"/>
  <c r="H82" i="4"/>
  <c r="I82" i="4"/>
  <c r="J82" i="4"/>
  <c r="K82" i="4" s="1"/>
  <c r="H83" i="4"/>
  <c r="I83" i="4"/>
  <c r="J83" i="4"/>
  <c r="K83" i="4" s="1"/>
  <c r="H84" i="4"/>
  <c r="I84" i="4"/>
  <c r="J84" i="4"/>
  <c r="K84" i="4" s="1"/>
  <c r="H85" i="4"/>
  <c r="I85" i="4"/>
  <c r="J85" i="4"/>
  <c r="K85" i="4" s="1"/>
  <c r="H86" i="4"/>
  <c r="I86" i="4"/>
  <c r="J86" i="4"/>
  <c r="K86" i="4" s="1"/>
  <c r="H87" i="4"/>
  <c r="I87" i="4"/>
  <c r="J87" i="4"/>
  <c r="K87" i="4" s="1"/>
  <c r="H88" i="4"/>
  <c r="I88" i="4"/>
  <c r="J88" i="4"/>
  <c r="K88" i="4" s="1"/>
  <c r="H89" i="4"/>
  <c r="I89" i="4"/>
  <c r="J89" i="4"/>
  <c r="K89" i="4" s="1"/>
  <c r="H90" i="4"/>
  <c r="I90" i="4"/>
  <c r="J90" i="4"/>
  <c r="K90" i="4" s="1"/>
  <c r="H91" i="4"/>
  <c r="I91" i="4"/>
  <c r="J91" i="4"/>
  <c r="K91" i="4" s="1"/>
  <c r="H92" i="4"/>
  <c r="I92" i="4"/>
  <c r="J92" i="4"/>
  <c r="K92" i="4" s="1"/>
  <c r="H93" i="4"/>
  <c r="I93" i="4"/>
  <c r="J93" i="4"/>
  <c r="K93" i="4" s="1"/>
  <c r="H94" i="4"/>
  <c r="I94" i="4"/>
  <c r="J94" i="4"/>
  <c r="K94" i="4" s="1"/>
  <c r="H95" i="4"/>
  <c r="I95" i="4"/>
  <c r="J95" i="4"/>
  <c r="K95" i="4" s="1"/>
  <c r="H96" i="4"/>
  <c r="I96" i="4"/>
  <c r="J96" i="4"/>
  <c r="K96" i="4" s="1"/>
  <c r="H97" i="4"/>
  <c r="I97" i="4"/>
  <c r="J97" i="4"/>
  <c r="K97" i="4" s="1"/>
  <c r="H98" i="4"/>
  <c r="I98" i="4"/>
  <c r="J98" i="4"/>
  <c r="K98" i="4" s="1"/>
  <c r="H99" i="4"/>
  <c r="I99" i="4"/>
  <c r="J99" i="4"/>
  <c r="K99" i="4" s="1"/>
  <c r="H100" i="4"/>
  <c r="I100" i="4"/>
  <c r="J100" i="4"/>
  <c r="K100" i="4" s="1"/>
  <c r="H101" i="4"/>
  <c r="I101" i="4"/>
  <c r="J101" i="4"/>
  <c r="K101" i="4" s="1"/>
  <c r="H102" i="4"/>
  <c r="I102" i="4"/>
  <c r="J102" i="4"/>
  <c r="K102" i="4" s="1"/>
  <c r="H103" i="4"/>
  <c r="I103" i="4"/>
  <c r="J103" i="4"/>
  <c r="K103" i="4" s="1"/>
  <c r="H104" i="4"/>
  <c r="I104" i="4"/>
  <c r="J104" i="4"/>
  <c r="K104" i="4" s="1"/>
  <c r="H105" i="4"/>
  <c r="I105" i="4"/>
  <c r="J105" i="4"/>
  <c r="K105" i="4" s="1"/>
  <c r="H106" i="4"/>
  <c r="I106" i="4"/>
  <c r="J106" i="4"/>
  <c r="K106" i="4" s="1"/>
  <c r="H107" i="4"/>
  <c r="I107" i="4"/>
  <c r="J107" i="4"/>
  <c r="K107" i="4" s="1"/>
  <c r="H108" i="4"/>
  <c r="I108" i="4"/>
  <c r="J108" i="4"/>
  <c r="K108" i="4" s="1"/>
  <c r="H109" i="4"/>
  <c r="I109" i="4"/>
  <c r="J109" i="4"/>
  <c r="K109" i="4" s="1"/>
  <c r="H110" i="4"/>
  <c r="I110" i="4"/>
  <c r="J110" i="4"/>
  <c r="K110" i="4" s="1"/>
  <c r="H111" i="4"/>
  <c r="I111" i="4"/>
  <c r="J111" i="4"/>
  <c r="K111" i="4" s="1"/>
  <c r="H112" i="4"/>
  <c r="I112" i="4"/>
  <c r="J112" i="4"/>
  <c r="K112" i="4" s="1"/>
  <c r="H113" i="4"/>
  <c r="I113" i="4"/>
  <c r="J113" i="4"/>
  <c r="K113" i="4" s="1"/>
  <c r="H114" i="4"/>
  <c r="I114" i="4"/>
  <c r="J114" i="4"/>
  <c r="K114" i="4" s="1"/>
  <c r="H115" i="4"/>
  <c r="I115" i="4"/>
  <c r="J115" i="4"/>
  <c r="K115" i="4" s="1"/>
  <c r="H116" i="4"/>
  <c r="I116" i="4"/>
  <c r="J116" i="4"/>
  <c r="K116" i="4" s="1"/>
  <c r="H117" i="4"/>
  <c r="I117" i="4"/>
  <c r="J117" i="4"/>
  <c r="K117" i="4" s="1"/>
  <c r="H118" i="4"/>
  <c r="I118" i="4"/>
  <c r="J118" i="4"/>
  <c r="K118" i="4" s="1"/>
  <c r="H119" i="4"/>
  <c r="I119" i="4"/>
  <c r="J119" i="4"/>
  <c r="K119" i="4" s="1"/>
  <c r="H120" i="4"/>
  <c r="I120" i="4"/>
  <c r="J120" i="4"/>
  <c r="K120" i="4" s="1"/>
  <c r="H121" i="4"/>
  <c r="I121" i="4"/>
  <c r="J121" i="4"/>
  <c r="K121" i="4" s="1"/>
  <c r="P96" i="1" l="1"/>
  <c r="S96" i="1" s="1"/>
  <c r="X96" i="1" s="1"/>
  <c r="P110" i="1"/>
  <c r="S110" i="1" s="1"/>
  <c r="X110" i="1" s="1"/>
  <c r="P82" i="1"/>
  <c r="S82" i="1" s="1"/>
  <c r="X82" i="1" s="1"/>
  <c r="P63" i="1"/>
  <c r="S63" i="1" s="1"/>
  <c r="P113" i="1"/>
  <c r="S113" i="1" s="1"/>
  <c r="P101" i="1"/>
  <c r="S101" i="1" s="1"/>
  <c r="X101" i="1" s="1"/>
  <c r="P79" i="1"/>
  <c r="S79" i="1" s="1"/>
  <c r="P55" i="1"/>
  <c r="S55" i="1" s="1"/>
  <c r="P90" i="1"/>
  <c r="S90" i="1" s="1"/>
  <c r="X90" i="1" s="1"/>
  <c r="P78" i="1"/>
  <c r="S78" i="1" s="1"/>
  <c r="P99" i="1"/>
  <c r="S99" i="1" s="1"/>
  <c r="P111" i="1"/>
  <c r="S111" i="1" s="1"/>
  <c r="X111" i="1" s="1"/>
  <c r="P12" i="1"/>
  <c r="S12" i="1" s="1"/>
  <c r="P9" i="1"/>
  <c r="S9" i="1" s="1"/>
  <c r="Q119" i="1"/>
  <c r="T119" i="1" s="1"/>
  <c r="P102" i="1"/>
  <c r="S102" i="1" s="1"/>
  <c r="X102" i="1" s="1"/>
  <c r="P89" i="1"/>
  <c r="S89" i="1" s="1"/>
  <c r="P83" i="1"/>
  <c r="S83" i="1" s="1"/>
  <c r="X83" i="1" s="1"/>
  <c r="Q25" i="1"/>
  <c r="T25" i="1" s="1"/>
  <c r="P19" i="1"/>
  <c r="S19" i="1" s="1"/>
  <c r="X19" i="1" s="1"/>
  <c r="P107" i="1"/>
  <c r="S107" i="1" s="1"/>
  <c r="X107" i="1" s="1"/>
  <c r="P66" i="1"/>
  <c r="S66" i="1" s="1"/>
  <c r="P88" i="1"/>
  <c r="S88" i="1" s="1"/>
  <c r="P77" i="1"/>
  <c r="S77" i="1" s="1"/>
  <c r="Q69" i="1"/>
  <c r="T69" i="1" s="1"/>
  <c r="P38" i="1"/>
  <c r="S38" i="1" s="1"/>
  <c r="X38" i="1" s="1"/>
  <c r="X22" i="1"/>
  <c r="P18" i="1"/>
  <c r="S18" i="1" s="1"/>
  <c r="X18" i="1" s="1"/>
  <c r="P15" i="1"/>
  <c r="S15" i="1" s="1"/>
  <c r="X15" i="1" s="1"/>
  <c r="Q114" i="1"/>
  <c r="T114" i="1" s="1"/>
  <c r="P115" i="1"/>
  <c r="S115" i="1" s="1"/>
  <c r="X115" i="1" s="1"/>
  <c r="P109" i="1"/>
  <c r="S109" i="1" s="1"/>
  <c r="Q121" i="1"/>
  <c r="T121" i="1" s="1"/>
  <c r="Q111" i="1"/>
  <c r="T111" i="1" s="1"/>
  <c r="P105" i="1"/>
  <c r="S105" i="1" s="1"/>
  <c r="X105" i="1" s="1"/>
  <c r="Q101" i="1"/>
  <c r="T101" i="1" s="1"/>
  <c r="Q91" i="1"/>
  <c r="T91" i="1" s="1"/>
  <c r="Q51" i="1"/>
  <c r="T51" i="1" s="1"/>
  <c r="P34" i="1"/>
  <c r="S34" i="1" s="1"/>
  <c r="X34" i="1" s="1"/>
  <c r="Q31" i="1"/>
  <c r="T31" i="1" s="1"/>
  <c r="X31" i="1" s="1"/>
  <c r="P25" i="1"/>
  <c r="S25" i="1" s="1"/>
  <c r="X25" i="1" s="1"/>
  <c r="P44" i="1"/>
  <c r="S44" i="1" s="1"/>
  <c r="X44" i="1" s="1"/>
  <c r="Q24" i="1"/>
  <c r="T24" i="1" s="1"/>
  <c r="P21" i="1"/>
  <c r="S21" i="1" s="1"/>
  <c r="X21" i="1" s="1"/>
  <c r="P121" i="1"/>
  <c r="S121" i="1" s="1"/>
  <c r="X121" i="1" s="1"/>
  <c r="P117" i="1"/>
  <c r="S117" i="1" s="1"/>
  <c r="X117" i="1" s="1"/>
  <c r="P104" i="1"/>
  <c r="S104" i="1" s="1"/>
  <c r="X104" i="1" s="1"/>
  <c r="Q68" i="1"/>
  <c r="T68" i="1" s="1"/>
  <c r="Q54" i="1"/>
  <c r="T54" i="1" s="1"/>
  <c r="P31" i="1"/>
  <c r="S31" i="1" s="1"/>
  <c r="Q13" i="1"/>
  <c r="T13" i="1" s="1"/>
  <c r="X13" i="1" s="1"/>
  <c r="X109" i="1"/>
  <c r="X112" i="1"/>
  <c r="Q103" i="1"/>
  <c r="T103" i="1" s="1"/>
  <c r="Q90" i="1"/>
  <c r="T90" i="1" s="1"/>
  <c r="P87" i="1"/>
  <c r="S87" i="1" s="1"/>
  <c r="X87" i="1" s="1"/>
  <c r="P72" i="1"/>
  <c r="S72" i="1" s="1"/>
  <c r="X72" i="1" s="1"/>
  <c r="X32" i="1"/>
  <c r="Q6" i="1"/>
  <c r="T6" i="1" s="1"/>
  <c r="P27" i="1"/>
  <c r="S27" i="1" s="1"/>
  <c r="X27" i="1" s="1"/>
  <c r="P6" i="1"/>
  <c r="S6" i="1" s="1"/>
  <c r="X6" i="1" s="1"/>
  <c r="P116" i="1"/>
  <c r="S116" i="1" s="1"/>
  <c r="X116" i="1" s="1"/>
  <c r="Q113" i="1"/>
  <c r="T113" i="1" s="1"/>
  <c r="X113" i="1" s="1"/>
  <c r="P108" i="1"/>
  <c r="S108" i="1" s="1"/>
  <c r="X108" i="1" s="1"/>
  <c r="Q82" i="1"/>
  <c r="T82" i="1" s="1"/>
  <c r="P75" i="1"/>
  <c r="S75" i="1" s="1"/>
  <c r="X75" i="1" s="1"/>
  <c r="P49" i="1"/>
  <c r="S49" i="1" s="1"/>
  <c r="X49" i="1" s="1"/>
  <c r="Q19" i="1"/>
  <c r="T19" i="1" s="1"/>
  <c r="P81" i="1"/>
  <c r="S81" i="1" s="1"/>
  <c r="P120" i="1"/>
  <c r="S120" i="1" s="1"/>
  <c r="X120" i="1" s="1"/>
  <c r="Q115" i="1"/>
  <c r="T115" i="1" s="1"/>
  <c r="P114" i="1"/>
  <c r="S114" i="1" s="1"/>
  <c r="X114" i="1" s="1"/>
  <c r="P93" i="1"/>
  <c r="S93" i="1" s="1"/>
  <c r="X93" i="1" s="1"/>
  <c r="Q66" i="1"/>
  <c r="T66" i="1" s="1"/>
  <c r="Q63" i="1"/>
  <c r="T63" i="1" s="1"/>
  <c r="X63" i="1" s="1"/>
  <c r="X57" i="1"/>
  <c r="Q55" i="1"/>
  <c r="T55" i="1" s="1"/>
  <c r="X55" i="1" s="1"/>
  <c r="Q44" i="1"/>
  <c r="T44" i="1" s="1"/>
  <c r="Q12" i="1"/>
  <c r="T12" i="1" s="1"/>
  <c r="X69" i="1"/>
  <c r="X118" i="1"/>
  <c r="X94" i="1"/>
  <c r="P122" i="1"/>
  <c r="S122" i="1" s="1"/>
  <c r="X122" i="1" s="1"/>
  <c r="P95" i="1"/>
  <c r="S95" i="1" s="1"/>
  <c r="X95" i="1" s="1"/>
  <c r="X99" i="1"/>
  <c r="X119" i="1"/>
  <c r="X106" i="1"/>
  <c r="P100" i="1"/>
  <c r="S100" i="1" s="1"/>
  <c r="X100" i="1" s="1"/>
  <c r="P85" i="1"/>
  <c r="S85" i="1" s="1"/>
  <c r="X85" i="1" s="1"/>
  <c r="X84" i="1"/>
  <c r="P67" i="1"/>
  <c r="S67" i="1" s="1"/>
  <c r="X67" i="1" s="1"/>
  <c r="P51" i="1"/>
  <c r="S51" i="1" s="1"/>
  <c r="X51" i="1" s="1"/>
  <c r="P50" i="1"/>
  <c r="S50" i="1" s="1"/>
  <c r="X50" i="1" s="1"/>
  <c r="X48" i="1"/>
  <c r="Q47" i="1"/>
  <c r="T47" i="1" s="1"/>
  <c r="P47" i="1"/>
  <c r="S47" i="1" s="1"/>
  <c r="X47" i="1" s="1"/>
  <c r="Q41" i="1"/>
  <c r="T41" i="1" s="1"/>
  <c r="P41" i="1"/>
  <c r="S41" i="1" s="1"/>
  <c r="X41" i="1" s="1"/>
  <c r="X10" i="1"/>
  <c r="X9" i="1"/>
  <c r="X42" i="1"/>
  <c r="X36" i="1"/>
  <c r="X33" i="1"/>
  <c r="P91" i="1"/>
  <c r="S91" i="1" s="1"/>
  <c r="X91" i="1" s="1"/>
  <c r="P80" i="1"/>
  <c r="S80" i="1" s="1"/>
  <c r="X80" i="1" s="1"/>
  <c r="Q79" i="1"/>
  <c r="T79" i="1" s="1"/>
  <c r="X77" i="1"/>
  <c r="X45" i="1"/>
  <c r="X39" i="1"/>
  <c r="AG32" i="1"/>
  <c r="P11" i="1"/>
  <c r="S11" i="1" s="1"/>
  <c r="P8" i="1"/>
  <c r="S8" i="1" s="1"/>
  <c r="X8" i="1" s="1"/>
  <c r="Q60" i="1"/>
  <c r="T60" i="1" s="1"/>
  <c r="X60" i="1" s="1"/>
  <c r="AF34" i="1"/>
  <c r="X16" i="1"/>
  <c r="P76" i="1"/>
  <c r="S76" i="1" s="1"/>
  <c r="X76" i="1" s="1"/>
  <c r="P58" i="1"/>
  <c r="S58" i="1" s="1"/>
  <c r="X58" i="1" s="1"/>
  <c r="P46" i="1"/>
  <c r="S46" i="1" s="1"/>
  <c r="Q46" i="1"/>
  <c r="T46" i="1" s="1"/>
  <c r="P40" i="1"/>
  <c r="S40" i="1" s="1"/>
  <c r="X40" i="1" s="1"/>
  <c r="Q40" i="1"/>
  <c r="T40" i="1" s="1"/>
  <c r="AF33" i="1"/>
  <c r="P4" i="1"/>
  <c r="S4" i="1" s="1"/>
  <c r="X4" i="1" s="1"/>
  <c r="P103" i="1"/>
  <c r="S103" i="1" s="1"/>
  <c r="X103" i="1" s="1"/>
  <c r="P86" i="1"/>
  <c r="S86" i="1" s="1"/>
  <c r="X86" i="1" s="1"/>
  <c r="P70" i="1"/>
  <c r="S70" i="1" s="1"/>
  <c r="X70" i="1" s="1"/>
  <c r="P64" i="1"/>
  <c r="S64" i="1" s="1"/>
  <c r="X64" i="1" s="1"/>
  <c r="P56" i="1"/>
  <c r="S56" i="1" s="1"/>
  <c r="X56" i="1" s="1"/>
  <c r="P43" i="1"/>
  <c r="S43" i="1" s="1"/>
  <c r="X43" i="1" s="1"/>
  <c r="P37" i="1"/>
  <c r="S37" i="1" s="1"/>
  <c r="X37" i="1" s="1"/>
  <c r="P17" i="1"/>
  <c r="S17" i="1" s="1"/>
  <c r="X17" i="1" s="1"/>
  <c r="P14" i="1"/>
  <c r="S14" i="1" s="1"/>
  <c r="X14" i="1" s="1"/>
  <c r="P92" i="1"/>
  <c r="S92" i="1" s="1"/>
  <c r="X92" i="1" s="1"/>
  <c r="Q88" i="1"/>
  <c r="T88" i="1" s="1"/>
  <c r="P74" i="1"/>
  <c r="S74" i="1" s="1"/>
  <c r="X54" i="1"/>
  <c r="Q53" i="1"/>
  <c r="T53" i="1" s="1"/>
  <c r="P53" i="1"/>
  <c r="S53" i="1" s="1"/>
  <c r="X53" i="1" s="1"/>
  <c r="X28" i="1"/>
  <c r="X78" i="1"/>
  <c r="P68" i="1"/>
  <c r="S68" i="1" s="1"/>
  <c r="X68" i="1" s="1"/>
  <c r="P62" i="1"/>
  <c r="S62" i="1" s="1"/>
  <c r="X62" i="1" s="1"/>
  <c r="AG34" i="1"/>
  <c r="P23" i="1"/>
  <c r="S23" i="1" s="1"/>
  <c r="P20" i="1"/>
  <c r="S20" i="1" s="1"/>
  <c r="X20" i="1" s="1"/>
  <c r="Q89" i="1"/>
  <c r="T89" i="1" s="1"/>
  <c r="Q81" i="1"/>
  <c r="T81" i="1" s="1"/>
  <c r="X81" i="1" s="1"/>
  <c r="Q76" i="1"/>
  <c r="T76" i="1" s="1"/>
  <c r="X66" i="1"/>
  <c r="Q59" i="1"/>
  <c r="T59" i="1" s="1"/>
  <c r="P59" i="1"/>
  <c r="S59" i="1" s="1"/>
  <c r="Q58" i="1"/>
  <c r="T58" i="1" s="1"/>
  <c r="P97" i="1"/>
  <c r="S97" i="1" s="1"/>
  <c r="X97" i="1" s="1"/>
  <c r="Q92" i="1"/>
  <c r="T92" i="1" s="1"/>
  <c r="Q74" i="1"/>
  <c r="T74" i="1" s="1"/>
  <c r="P73" i="1"/>
  <c r="S73" i="1" s="1"/>
  <c r="X73" i="1" s="1"/>
  <c r="Q71" i="1"/>
  <c r="T71" i="1" s="1"/>
  <c r="P71" i="1"/>
  <c r="S71" i="1" s="1"/>
  <c r="X71" i="1" s="1"/>
  <c r="Q65" i="1"/>
  <c r="T65" i="1" s="1"/>
  <c r="P65" i="1"/>
  <c r="S65" i="1" s="1"/>
  <c r="X65" i="1" s="1"/>
  <c r="P61" i="1"/>
  <c r="S61" i="1" s="1"/>
  <c r="X61" i="1" s="1"/>
  <c r="P52" i="1"/>
  <c r="S52" i="1" s="1"/>
  <c r="Q52" i="1"/>
  <c r="T52" i="1" s="1"/>
  <c r="Q35" i="1"/>
  <c r="T35" i="1" s="1"/>
  <c r="P35" i="1"/>
  <c r="S35" i="1" s="1"/>
  <c r="X35" i="1" s="1"/>
  <c r="P29" i="1"/>
  <c r="S29" i="1" s="1"/>
  <c r="P26" i="1"/>
  <c r="S26" i="1" s="1"/>
  <c r="X26" i="1" s="1"/>
  <c r="AG33" i="1"/>
  <c r="P5" i="1"/>
  <c r="S5" i="1" s="1"/>
  <c r="P30" i="1"/>
  <c r="S30" i="1" s="1"/>
  <c r="X30" i="1" s="1"/>
  <c r="P24" i="1"/>
  <c r="S24" i="1" s="1"/>
  <c r="Q7" i="1"/>
  <c r="T7" i="1" s="1"/>
  <c r="X7" i="1" s="1"/>
  <c r="Q29" i="1"/>
  <c r="T29" i="1" s="1"/>
  <c r="Q23" i="1"/>
  <c r="T23" i="1" s="1"/>
  <c r="Q17" i="1"/>
  <c r="T17" i="1" s="1"/>
  <c r="Q11" i="1"/>
  <c r="T11" i="1" s="1"/>
  <c r="Q5" i="1"/>
  <c r="T5" i="1" s="1"/>
  <c r="D7" i="2"/>
  <c r="D4" i="2"/>
  <c r="D5" i="2"/>
  <c r="D8" i="2"/>
  <c r="D6" i="2"/>
  <c r="X79" i="1" l="1"/>
  <c r="X89" i="1"/>
  <c r="X12" i="1"/>
  <c r="X88" i="1"/>
  <c r="X24" i="1"/>
  <c r="X59" i="1"/>
  <c r="X74" i="1"/>
  <c r="X46" i="1"/>
  <c r="X11" i="1"/>
  <c r="X52" i="1"/>
  <c r="X29" i="1"/>
  <c r="X5" i="1"/>
  <c r="X23" i="1"/>
</calcChain>
</file>

<file path=xl/sharedStrings.xml><?xml version="1.0" encoding="utf-8"?>
<sst xmlns="http://schemas.openxmlformats.org/spreadsheetml/2006/main" count="1333" uniqueCount="373">
  <si>
    <t>Customer_ID</t>
  </si>
  <si>
    <t>Gender</t>
  </si>
  <si>
    <t>Age</t>
  </si>
  <si>
    <t>Region</t>
  </si>
  <si>
    <t>Registration_Date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</si>
  <si>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</si>
  <si>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</si>
  <si>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</si>
  <si>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</si>
  <si>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</si>
  <si>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</si>
  <si>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</si>
  <si>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</si>
  <si>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</si>
  <si>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</si>
  <si>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</si>
  <si>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</si>
  <si>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</si>
  <si>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</si>
  <si>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</si>
  <si>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</si>
  <si>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</si>
  <si>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</si>
  <si>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</si>
  <si>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</si>
  <si>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</si>
  <si>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</si>
  <si>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</si>
  <si>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</si>
  <si>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</si>
  <si>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</si>
  <si>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</si>
  <si>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</si>
  <si>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</si>
  <si>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</si>
  <si>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</si>
  <si>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</si>
  <si>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</si>
  <si>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</si>
  <si>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</si>
  <si>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</si>
  <si>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</si>
  <si>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</si>
  <si>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</si>
  <si>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</si>
  <si>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</si>
  <si>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</si>
  <si>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</si>
  <si>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</si>
  <si>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</si>
  <si>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</si>
  <si>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</si>
  <si>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</si>
  <si>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</si>
  <si>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</si>
  <si>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</si>
  <si>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</si>
  <si>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</si>
  <si>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</si>
  <si>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</si>
  <si>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</si>
  <si>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</si>
  <si>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</si>
  <si>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</si>
  <si>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</si>
  <si>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</si>
  <si>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</si>
  <si>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</si>
  <si>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</si>
  <si>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</si>
  <si>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</si>
  <si>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</si>
  <si>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</si>
  <si>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</si>
  <si>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</si>
  <si>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</si>
  <si>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</si>
  <si>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</si>
  <si>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</si>
  <si>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</si>
  <si>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</si>
  <si>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</si>
  <si>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</si>
  <si>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</si>
  <si>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</si>
  <si>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</si>
  <si>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</si>
  <si>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</si>
  <si>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</si>
  <si>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</si>
  <si>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</si>
  <si>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</si>
  <si>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</si>
  <si>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</si>
  <si>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</si>
  <si>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</si>
  <si>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</si>
  <si>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</si>
  <si>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</si>
  <si>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</si>
  <si>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</si>
  <si>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</si>
  <si>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</si>
  <si>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</si>
  <si>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</si>
  <si>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</si>
  <si>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</si>
  <si>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</si>
  <si>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</si>
  <si>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</si>
  <si>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</si>
  <si>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</si>
  <si>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</si>
  <si>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</si>
  <si>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</si>
  <si>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</si>
  <si>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</si>
  <si>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</si>
  <si>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</si>
  <si>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</si>
  <si>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</si>
  <si>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</si>
  <si>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</si>
  <si>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</si>
  <si>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</si>
  <si>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CHURN CATEGORIZATION</t>
  </si>
  <si>
    <t>Latest Purchase</t>
  </si>
  <si>
    <t>&lt; 15 Days</t>
  </si>
  <si>
    <t>15-30 Days</t>
  </si>
  <si>
    <t>30-60 Days</t>
  </si>
  <si>
    <t>60-180 Days</t>
  </si>
  <si>
    <t>User Count</t>
  </si>
  <si>
    <t>&gt;180 Days</t>
  </si>
  <si>
    <t>Churn Risk Score</t>
  </si>
  <si>
    <t>Average Monthly Order Count</t>
  </si>
  <si>
    <t>Last Purchase Date</t>
  </si>
  <si>
    <t>Latest Rating</t>
  </si>
  <si>
    <t>Days Since Last Purchase</t>
  </si>
  <si>
    <t>Days Since Last Purchase Tag</t>
  </si>
  <si>
    <t>Min Days</t>
  </si>
  <si>
    <t>Recency Score</t>
  </si>
  <si>
    <t>Days Since Last Order</t>
  </si>
  <si>
    <t>Score</t>
  </si>
  <si>
    <t>Total Order</t>
  </si>
  <si>
    <t>Active Months</t>
  </si>
  <si>
    <t>5–9</t>
  </si>
  <si>
    <t>Average Monthly Orders</t>
  </si>
  <si>
    <t>Metric</t>
  </si>
  <si>
    <t>Rule (Excel-style)</t>
  </si>
  <si>
    <t>AOV</t>
  </si>
  <si>
    <t>0 or 1</t>
  </si>
  <si>
    <t>Support Tickets</t>
  </si>
  <si>
    <t>App Uninstalled</t>
  </si>
  <si>
    <t>0 or 2</t>
  </si>
  <si>
    <t>Rating</t>
  </si>
  <si>
    <t>=IF(avg_order_value&lt;700, 1, 0)</t>
  </si>
  <si>
    <t>=IF(support_tickets&gt;=2, 1, 0)</t>
  </si>
  <si>
    <t>=IF(app_uninstalled="Yes", 2, 0)</t>
  </si>
  <si>
    <t>=IF(rating&lt;3, 1, 0)</t>
  </si>
  <si>
    <t>Other Scores</t>
  </si>
  <si>
    <t>Order Frequency Score</t>
  </si>
  <si>
    <t>Churn Score Tag</t>
  </si>
  <si>
    <t>Total Spent</t>
  </si>
  <si>
    <t>Proper Full Name</t>
  </si>
  <si>
    <t>App Uninstallation Status</t>
  </si>
  <si>
    <t>Average Order Value (AOV)</t>
  </si>
  <si>
    <t>Support Tickets Score</t>
  </si>
  <si>
    <t>App Uninstallation Score</t>
  </si>
  <si>
    <t>Latest Rating Score</t>
  </si>
  <si>
    <t>Average Order Value (AOV) Score</t>
  </si>
  <si>
    <t>Arafat Khan</t>
  </si>
  <si>
    <t>Male</t>
  </si>
  <si>
    <t>Dhaka</t>
  </si>
  <si>
    <t>0–2</t>
  </si>
  <si>
    <t>2–5</t>
  </si>
  <si>
    <t>≥ 9</t>
  </si>
  <si>
    <t>No</t>
  </si>
  <si>
    <t>High Risk</t>
  </si>
  <si>
    <t>Female</t>
  </si>
  <si>
    <t>Sylhet</t>
  </si>
  <si>
    <t>Yes</t>
  </si>
  <si>
    <t>Chittagong</t>
  </si>
  <si>
    <t>751</t>
  </si>
  <si>
    <t>365</t>
  </si>
  <si>
    <t xml:space="preserve">5–9 </t>
  </si>
  <si>
    <t>Total Score Range</t>
  </si>
  <si>
    <t>Risk level</t>
  </si>
  <si>
    <t>3–5</t>
  </si>
  <si>
    <t xml:space="preserve">Very High </t>
  </si>
  <si>
    <t xml:space="preserve"> High Risk </t>
  </si>
  <si>
    <t xml:space="preserve"> Medium </t>
  </si>
  <si>
    <t xml:space="preserve"> Low Risk</t>
  </si>
  <si>
    <t>0-2</t>
  </si>
  <si>
    <t>6–8</t>
  </si>
  <si>
    <t>9+</t>
  </si>
  <si>
    <t>Sultana</t>
  </si>
  <si>
    <t>Safa</t>
  </si>
  <si>
    <t>Hasan</t>
  </si>
  <si>
    <t>Mehedi</t>
  </si>
  <si>
    <t>Ferdous</t>
  </si>
  <si>
    <t>Lamiya</t>
  </si>
  <si>
    <t>Mollah</t>
  </si>
  <si>
    <t>Hossain</t>
  </si>
  <si>
    <t>Nahar</t>
  </si>
  <si>
    <t>Shormi</t>
  </si>
  <si>
    <t>Roni</t>
  </si>
  <si>
    <t>Hasanuzzaman</t>
  </si>
  <si>
    <t>Khatun</t>
  </si>
  <si>
    <t>Mahfuza</t>
  </si>
  <si>
    <t>Alam</t>
  </si>
  <si>
    <t>Shahin</t>
  </si>
  <si>
    <t>Akhter</t>
  </si>
  <si>
    <t>Farzana</t>
  </si>
  <si>
    <t>Alamin</t>
  </si>
  <si>
    <t>Yasmin</t>
  </si>
  <si>
    <t>Nilufa</t>
  </si>
  <si>
    <t>Arefin</t>
  </si>
  <si>
    <t>Nazmul</t>
  </si>
  <si>
    <t>Nafisa</t>
  </si>
  <si>
    <t>Faruq</t>
  </si>
  <si>
    <t>Omar</t>
  </si>
  <si>
    <t>Rahman</t>
  </si>
  <si>
    <t>Rukhsar</t>
  </si>
  <si>
    <t>Mahmud</t>
  </si>
  <si>
    <t>Khaled</t>
  </si>
  <si>
    <t>Das</t>
  </si>
  <si>
    <t>Antora</t>
  </si>
  <si>
    <t>Ahmed</t>
  </si>
  <si>
    <t>Shakil</t>
  </si>
  <si>
    <t>Nasrin</t>
  </si>
  <si>
    <t>Rayhan</t>
  </si>
  <si>
    <t>Aktar</t>
  </si>
  <si>
    <t>Rubina</t>
  </si>
  <si>
    <t>Mahmudul</t>
  </si>
  <si>
    <t>Aklima</t>
  </si>
  <si>
    <t>Jahid</t>
  </si>
  <si>
    <t>Parvin</t>
  </si>
  <si>
    <t>Sadia</t>
  </si>
  <si>
    <t>Islam</t>
  </si>
  <si>
    <t>Tashrif</t>
  </si>
  <si>
    <t>Haque</t>
  </si>
  <si>
    <t>Moumita</t>
  </si>
  <si>
    <t>Karim</t>
  </si>
  <si>
    <t>Sifat</t>
  </si>
  <si>
    <t>Keya</t>
  </si>
  <si>
    <t>Adnan</t>
  </si>
  <si>
    <t>Elma</t>
  </si>
  <si>
    <t>Ismail</t>
  </si>
  <si>
    <t>Begum</t>
  </si>
  <si>
    <t>Tahmina</t>
  </si>
  <si>
    <t>Shoaib</t>
  </si>
  <si>
    <t>Akter</t>
  </si>
  <si>
    <t>Munni</t>
  </si>
  <si>
    <t>Zahidul</t>
  </si>
  <si>
    <t>Samia</t>
  </si>
  <si>
    <t>Kabir</t>
  </si>
  <si>
    <t>Ahsan</t>
  </si>
  <si>
    <t>Chowdhury</t>
  </si>
  <si>
    <t>Mim</t>
  </si>
  <si>
    <t>Uddin</t>
  </si>
  <si>
    <t>Niaz</t>
  </si>
  <si>
    <t>Jahan</t>
  </si>
  <si>
    <t>Tasnim</t>
  </si>
  <si>
    <t>Minhaz</t>
  </si>
  <si>
    <t>Marufa</t>
  </si>
  <si>
    <t>Jubaer</t>
  </si>
  <si>
    <t>Rani</t>
  </si>
  <si>
    <t>Priya</t>
  </si>
  <si>
    <t>Salman</t>
  </si>
  <si>
    <t>Mou</t>
  </si>
  <si>
    <t>Rakibul</t>
  </si>
  <si>
    <t>Nowshin</t>
  </si>
  <si>
    <t>Moinul</t>
  </si>
  <si>
    <t>Urmi</t>
  </si>
  <si>
    <t>Kamal</t>
  </si>
  <si>
    <t>Mostafa</t>
  </si>
  <si>
    <t>Sanjida</t>
  </si>
  <si>
    <t>Faisal</t>
  </si>
  <si>
    <t>Ara</t>
  </si>
  <si>
    <t>JANNat</t>
  </si>
  <si>
    <t>Nahid</t>
  </si>
  <si>
    <t xml:space="preserve">    SultaNA</t>
  </si>
  <si>
    <t>Mehnaz</t>
  </si>
  <si>
    <t>Kamrul</t>
  </si>
  <si>
    <t>Sathi</t>
  </si>
  <si>
    <t>Emon</t>
  </si>
  <si>
    <t>Ruksana</t>
  </si>
  <si>
    <t>Foysal</t>
  </si>
  <si>
    <t>Tabassum</t>
  </si>
  <si>
    <t>Neha</t>
  </si>
  <si>
    <t>Hridoy</t>
  </si>
  <si>
    <t>Tania</t>
  </si>
  <si>
    <t>Nabil</t>
  </si>
  <si>
    <t>Ripa</t>
  </si>
  <si>
    <t>Zahin</t>
  </si>
  <si>
    <t>Kona</t>
  </si>
  <si>
    <t>Shanto</t>
  </si>
  <si>
    <t>Tamanna</t>
  </si>
  <si>
    <t>Arif</t>
  </si>
  <si>
    <t>Ishrat</t>
  </si>
  <si>
    <t>Reza</t>
  </si>
  <si>
    <t>Samin</t>
  </si>
  <si>
    <t>Nusrat</t>
  </si>
  <si>
    <t>Ayan</t>
  </si>
  <si>
    <t>Tanjila</t>
  </si>
  <si>
    <t>Mahinur</t>
  </si>
  <si>
    <t>Khanom</t>
  </si>
  <si>
    <t>Liza</t>
  </si>
  <si>
    <t>Zubair</t>
  </si>
  <si>
    <t xml:space="preserve">      RIFAT</t>
  </si>
  <si>
    <t>Mamun</t>
  </si>
  <si>
    <t>Roy</t>
  </si>
  <si>
    <t>Swarna</t>
  </si>
  <si>
    <t>Sabbir</t>
  </si>
  <si>
    <t>Shanta</t>
  </si>
  <si>
    <t>Raihan</t>
  </si>
  <si>
    <t>Nishat</t>
  </si>
  <si>
    <t>Jubayer</t>
  </si>
  <si>
    <t>Sumaiya</t>
  </si>
  <si>
    <t>Nayeem</t>
  </si>
  <si>
    <t>Sarker</t>
  </si>
  <si>
    <t>Tonni</t>
  </si>
  <si>
    <t>Sayeed</t>
  </si>
  <si>
    <t>Sharmin</t>
  </si>
  <si>
    <t>Tareq</t>
  </si>
  <si>
    <t>Rima</t>
  </si>
  <si>
    <t>Rafiul</t>
  </si>
  <si>
    <t>Imran</t>
  </si>
  <si>
    <t>Arafat</t>
  </si>
  <si>
    <t>RaIHan</t>
  </si>
  <si>
    <t>Mahtab</t>
  </si>
  <si>
    <t>Mashrur</t>
  </si>
  <si>
    <t>Fahim</t>
  </si>
  <si>
    <t>Pieas</t>
  </si>
  <si>
    <t>Sadman</t>
  </si>
  <si>
    <t>Rafid</t>
  </si>
  <si>
    <t>Mahbub</t>
  </si>
  <si>
    <t>Zeeshan</t>
  </si>
  <si>
    <t xml:space="preserve">    RIza     </t>
  </si>
  <si>
    <t>Rayeed</t>
  </si>
  <si>
    <t>Prova</t>
  </si>
  <si>
    <t>Murshed</t>
  </si>
  <si>
    <t>Mahbuba</t>
  </si>
  <si>
    <t>Prapti</t>
  </si>
  <si>
    <t>Shyam</t>
  </si>
  <si>
    <t>Rafi</t>
  </si>
  <si>
    <t>Raiad</t>
  </si>
  <si>
    <t>Zafar</t>
  </si>
  <si>
    <t>Abu</t>
  </si>
  <si>
    <t>Farhan</t>
  </si>
  <si>
    <t xml:space="preserve">   Kamal</t>
  </si>
  <si>
    <t xml:space="preserve">Faiza    </t>
  </si>
  <si>
    <t>Jawad</t>
  </si>
  <si>
    <t>Zarif</t>
  </si>
  <si>
    <t>Abir</t>
  </si>
  <si>
    <t>Ziaur</t>
  </si>
  <si>
    <t>KHAN</t>
  </si>
  <si>
    <t xml:space="preserve">    araFat</t>
  </si>
  <si>
    <t>Full Name</t>
  </si>
  <si>
    <t>Trimmed Last Name</t>
  </si>
  <si>
    <t>Trimmed First Name</t>
  </si>
  <si>
    <t>Last Name</t>
  </si>
  <si>
    <t>First Name</t>
  </si>
  <si>
    <t>App UNoiNostallatioNo Status</t>
  </si>
  <si>
    <t>Customer
Count</t>
  </si>
  <si>
    <t>Total Spent
Amount</t>
  </si>
  <si>
    <t>Average
Age</t>
  </si>
  <si>
    <t xml:space="preserve">High Risk </t>
  </si>
  <si>
    <t xml:space="preserve">Medium </t>
  </si>
  <si>
    <t>Low Risk</t>
  </si>
  <si>
    <t>Very High</t>
  </si>
  <si>
    <t>Medium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</si>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</sst>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,\ yyyy"/>
    <numFmt numFmtId="165" formatCode="[$BDT]\ #,##0"/>
    <numFmt numFmtId="166" formatCode="[$BDT]\ #,##0;[Red][$BDT]\ #,##0"/>
    <numFmt numFmtId="167" formatCode="mm"/>
  </numFmts>
  <fonts count="8">
    <font>
      <sz val="11"/>
      <color theme="1"/>
      <name val="Calibri"/>
      <family val="2"/>
      <scheme val="minor"/>
    </font>
    <font>
      <sz val="11"/>
      <color theme="1"/>
      <name val="Montserrat"/>
    </font>
    <font>
      <sz val="8"/>
      <name val="Calibri"/>
      <family val="2"/>
      <scheme val="minor"/>
    </font>
    <font>
      <b/>
      <sz val="11"/>
      <color theme="1"/>
      <name val="Montserrat"/>
    </font>
    <font>
      <b/>
      <sz val="11"/>
      <color theme="0"/>
      <name val="Montserrat"/>
    </font>
    <font>
      <sz val="11"/>
      <color theme="0"/>
      <name val="Montserrat"/>
    </font>
    <font>
      <b/>
      <sz val="11"/>
      <name val="Montserrat"/>
    </font>
    <font>
      <sz val="11"/>
      <color theme="1"/>
      <name val="Calibri  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quotePrefix="1" applyFont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49" fontId="1" fillId="0" borderId="0" xfId="0" applyNumberFormat="1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167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 wrapText="1"/>
    </xf>
    <xf numFmtId="166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37" fontId="1" fillId="7" borderId="1" xfId="0" applyNumberFormat="1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166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1"/>
  <sheetViews>
    <sheetView showGridLines="0" tabSelected="1" zoomScale="65" zoomScaleNormal="92" workbookViewId="0">
      <selection activeCell="H20" sqref="H20"/>
    </sheetView>
  </sheetViews>
  <sheetFormatPr defaultRowHeight="16.8"/>
  <cols>
    <col min="1" max="1" width="17.21875" style="5" customWidth="1"/>
    <col min="2" max="2" width="24.33203125" style="8" customWidth="1"/>
    <col min="3" max="4" width="17.21875" style="8" customWidth="1"/>
    <col min="5" max="5" width="17.21875" style="1" customWidth="1"/>
    <col min="6" max="7" width="23.77734375" style="20" customWidth="1"/>
    <col min="8" max="8" width="23.77734375" style="21" customWidth="1"/>
    <col min="9" max="9" width="23.77734375" style="23" customWidth="1"/>
    <col min="10" max="10" width="18.109375" style="21" bestFit="1" customWidth="1"/>
    <col min="11" max="11" width="18.109375" style="21" customWidth="1"/>
    <col min="12" max="12" width="26.44140625" style="1" customWidth="1"/>
    <col min="13" max="13" width="23.77734375" style="25" customWidth="1"/>
    <col min="14" max="14" width="27.5546875" style="18" customWidth="1"/>
    <col min="15" max="15" width="31.109375" style="8" customWidth="1"/>
    <col min="16" max="16" width="30.33203125" style="8" customWidth="1"/>
    <col min="17" max="17" width="28.88671875" style="5" customWidth="1"/>
    <col min="18" max="18" width="23.33203125" style="8" customWidth="1"/>
    <col min="19" max="19" width="24.77734375" style="8" customWidth="1"/>
    <col min="20" max="20" width="35" style="8" customWidth="1"/>
    <col min="21" max="21" width="23.6640625" style="8" customWidth="1"/>
    <col min="22" max="22" width="26.109375" style="8" customWidth="1"/>
    <col min="23" max="23" width="23.33203125" style="8" customWidth="1"/>
    <col min="24" max="24" width="21.21875" style="5" customWidth="1"/>
    <col min="25" max="25" width="20.109375" style="5" customWidth="1"/>
    <col min="26" max="29" width="8.88671875" style="1"/>
    <col min="30" max="30" width="30.44140625" style="1" bestFit="1" customWidth="1"/>
    <col min="31" max="31" width="17.33203125" style="1" bestFit="1" customWidth="1"/>
    <col min="32" max="32" width="9.109375" style="1" bestFit="1" customWidth="1"/>
    <col min="33" max="16384" width="8.88671875" style="1"/>
  </cols>
  <sheetData>
    <row r="1" spans="1:31" ht="18" customHeight="1">
      <c r="C1" s="5"/>
      <c r="D1" s="5"/>
      <c r="E1" s="3"/>
      <c r="F1" s="19"/>
      <c r="G1" s="19"/>
      <c r="H1" s="5"/>
      <c r="I1" s="22"/>
      <c r="J1" s="5"/>
      <c r="K1" s="5"/>
      <c r="L1" s="3"/>
      <c r="M1" s="24"/>
      <c r="N1" s="5"/>
      <c r="O1" s="5"/>
    </row>
    <row r="2" spans="1:31" s="8" customFormat="1" ht="36" customHeight="1">
      <c r="A2" s="44" t="s">
        <v>0</v>
      </c>
      <c r="B2" s="45" t="s">
        <v>163</v>
      </c>
      <c r="C2" s="45" t="s">
        <v>1</v>
      </c>
      <c r="D2" s="45" t="s">
        <v>2</v>
      </c>
      <c r="E2" s="45" t="s">
        <v>3</v>
      </c>
      <c r="F2" s="46" t="s">
        <v>4</v>
      </c>
      <c r="G2" s="46" t="s">
        <v>135</v>
      </c>
      <c r="H2" s="45" t="s">
        <v>143</v>
      </c>
      <c r="I2" s="47" t="s">
        <v>162</v>
      </c>
      <c r="J2" s="45" t="s">
        <v>151</v>
      </c>
      <c r="K2" s="45" t="s">
        <v>136</v>
      </c>
      <c r="L2" s="45" t="s">
        <v>164</v>
      </c>
      <c r="M2" s="48" t="s">
        <v>144</v>
      </c>
      <c r="N2" s="49" t="s">
        <v>137</v>
      </c>
      <c r="O2" s="49" t="s">
        <v>138</v>
      </c>
      <c r="P2" s="49" t="s">
        <v>134</v>
      </c>
      <c r="Q2" s="49" t="s">
        <v>165</v>
      </c>
      <c r="R2" s="50" t="s">
        <v>140</v>
      </c>
      <c r="S2" s="50" t="s">
        <v>160</v>
      </c>
      <c r="T2" s="50" t="s">
        <v>169</v>
      </c>
      <c r="U2" s="50" t="s">
        <v>166</v>
      </c>
      <c r="V2" s="50" t="s">
        <v>167</v>
      </c>
      <c r="W2" s="50" t="s">
        <v>168</v>
      </c>
      <c r="X2" s="51" t="s">
        <v>133</v>
      </c>
      <c r="Y2" s="52" t="s">
        <v>161</v>
      </c>
    </row>
    <row r="3" spans="1:31">
      <c r="A3" s="53" t="s">
        <v>5</v>
      </c>
      <c r="B3" s="54" t="s">
        <v>170</v>
      </c>
      <c r="C3" s="53" t="s">
        <v>171</v>
      </c>
      <c r="D3" s="53">
        <v>28</v>
      </c>
      <c r="E3" s="53" t="s">
        <v>172</v>
      </c>
      <c r="F3" s="55">
        <v>44979</v>
      </c>
      <c r="G3" s="56">
        <v>45726</v>
      </c>
      <c r="H3" s="53">
        <v>36</v>
      </c>
      <c r="I3" s="57">
        <v>52353</v>
      </c>
      <c r="J3" s="58">
        <v>7</v>
      </c>
      <c r="K3" s="59">
        <v>2</v>
      </c>
      <c r="L3" s="53" t="s">
        <v>176</v>
      </c>
      <c r="M3" s="60">
        <f ca="1" xml:space="preserve"> DATEDIF(F3,TODAY(),"m")</f>
        <v>30</v>
      </c>
      <c r="N3" s="61">
        <v>112</v>
      </c>
      <c r="O3" s="61" t="s">
        <v>130</v>
      </c>
      <c r="P3" s="62">
        <f ca="1">H3/M3</f>
        <v>1.2</v>
      </c>
      <c r="Q3" s="63">
        <v>1454.25</v>
      </c>
      <c r="R3" s="64">
        <v>3</v>
      </c>
      <c r="S3" s="64">
        <v>3</v>
      </c>
      <c r="T3" s="64">
        <v>0</v>
      </c>
      <c r="U3" s="64">
        <v>1</v>
      </c>
      <c r="V3" s="64">
        <v>0</v>
      </c>
      <c r="W3" s="64">
        <v>1</v>
      </c>
      <c r="X3" s="58">
        <v>8</v>
      </c>
      <c r="Y3" s="58" t="s">
        <v>177</v>
      </c>
    </row>
    <row r="4" spans="1:31">
      <c r="A4" s="65" t="s">
        <v>26</v>
      </c>
      <c r="B4" s="66" t="str">
        <f>VLOOKUP(A4,'Customer Info'!$A:$K, 11,FALSE)</f>
        <v>Nusrat Jahan</v>
      </c>
      <c r="C4" s="66" t="str">
        <f>VLOOKUP(A4,'Customer Info'!$A:$KD, 4,FALSE)</f>
        <v>Female</v>
      </c>
      <c r="D4" s="66">
        <f>_xlfn.XLOOKUP(A4,'Customer Info'!$A:$A, 'Customer Info'!$E:$E, "")</f>
        <v>29</v>
      </c>
      <c r="E4" s="66" t="str">
        <f>_xlfn.XLOOKUP(A4,'Customer Info'!$A:$A,'Customer Info'!$F:$F, "Not Found")</f>
        <v>Sylhet</v>
      </c>
      <c r="F4" s="67">
        <f>_xlfn.XLOOKUP(A4,'Customer Info'!$A:$A,'Customer Info'!$G:$G," ")</f>
        <v>44807</v>
      </c>
      <c r="G4" s="67">
        <f>VLOOKUP(A4,'Purchase Info'!$A$1:$F$121,2,FALSE)</f>
        <v>45656</v>
      </c>
      <c r="H4" s="68">
        <f>VLOOKUP(A4,'Purchase Info'!$A$1:$F$121,3,FALSE)</f>
        <v>17</v>
      </c>
      <c r="I4" s="69">
        <f>VLOOKUP(A4,'Purchase Info'!$A$1:$F$121,4,FALSE)</f>
        <v>9044</v>
      </c>
      <c r="J4" s="70">
        <f>INDEX('Purchase Info'!$1:$1048576,MATCH(A4,'Purchase Info'!$A:$A,0),5)</f>
        <v>9</v>
      </c>
      <c r="K4" s="70">
        <f>INDEX('Purchase Info'!$A$1:$F$121,MATCH(A4,'Purchase Info'!$A:$A,0),6)</f>
        <v>5</v>
      </c>
      <c r="L4" s="70" t="str">
        <f>VLOOKUP(A4,'App Info'!$A$1:$B$121,2,FALSE)</f>
        <v>Yes</v>
      </c>
      <c r="M4" s="71">
        <f t="shared" ref="M4:M67" ca="1" si="0" xml:space="preserve"> DATEDIF(F4,TODAY(),"m")</f>
        <v>36</v>
      </c>
      <c r="N4" s="66">
        <v>249</v>
      </c>
      <c r="O4" s="66" t="str">
        <f>IF(N4&lt;16,"&lt; 15 Days",IF(AND(N4&gt;14,N4&lt;31),"15-30 Days",IF(AND(N4&gt;29,N4&lt;61),"30 - 60 Days",IF(AND(N4&gt;59,N4&lt;181),"60-180 Days",IF(N4&gt;180,"&gt; 180 Days")))))</f>
        <v>&gt; 180 Days</v>
      </c>
      <c r="P4" s="72">
        <f ca="1">H4/M4</f>
        <v>0.47222222222222221</v>
      </c>
      <c r="Q4" s="73">
        <f>I4/H4</f>
        <v>532</v>
      </c>
      <c r="R4" s="66">
        <f>IF(N4&gt;180,4,IF(AND(N4&gt;59,N4&lt;181),3,"GM"))</f>
        <v>4</v>
      </c>
      <c r="S4" s="66">
        <f ca="1">IF(P4&gt;=9,0,IF(AND(P4&gt;=5,P4&lt;=9),1,IF(AND(P4&gt;=2,P4&lt;=5),2,IF(AND(P4&gt;=0,P4&lt;=2),3))))</f>
        <v>3</v>
      </c>
      <c r="T4" s="66">
        <f>IF(Q4&lt;700, 1, 0)</f>
        <v>1</v>
      </c>
      <c r="U4" s="66">
        <f>IF(J4&gt;=2, 1, 0)</f>
        <v>1</v>
      </c>
      <c r="V4" s="66">
        <f>IF(L4="Yes", 2, 0)</f>
        <v>2</v>
      </c>
      <c r="W4" s="66">
        <f>IF( K4&lt;3, 1, 0)</f>
        <v>0</v>
      </c>
      <c r="X4" s="70">
        <f ca="1">SUM(R4:W4)</f>
        <v>11</v>
      </c>
      <c r="Y4" s="70" t="s">
        <v>370</v>
      </c>
    </row>
    <row r="5" spans="1:31">
      <c r="A5" s="53" t="s">
        <v>27</v>
      </c>
      <c r="B5" s="64" t="str">
        <f>VLOOKUP(A5,'Customer Info'!$A:$K, 11,FALSE)</f>
        <v>Imran Kabir</v>
      </c>
      <c r="C5" s="64" t="str">
        <f>VLOOKUP(A5,'Customer Info'!$A:$KD, 4,FALSE)</f>
        <v>Male</v>
      </c>
      <c r="D5" s="64">
        <f>_xlfn.XLOOKUP(A5,'Customer Info'!$A:$A, 'Customer Info'!$E:$E, "")</f>
        <v>35</v>
      </c>
      <c r="E5" s="64" t="str">
        <f>_xlfn.XLOOKUP(A5,'Customer Info'!$A:$A,'Customer Info'!$F:$F, "Not Found")</f>
        <v>Chittagong</v>
      </c>
      <c r="F5" s="74">
        <f>_xlfn.XLOOKUP(A5,'Customer Info'!$A:$A,'Customer Info'!$G:$G," ")</f>
        <v>45321</v>
      </c>
      <c r="G5" s="74">
        <f>VLOOKUP(A5,'Purchase Info'!$A$1:$F$121,2,FALSE)</f>
        <v>45758</v>
      </c>
      <c r="H5" s="75">
        <f>VLOOKUP(A5,'Purchase Info'!$A$1:$F$121,3,FALSE)</f>
        <v>27</v>
      </c>
      <c r="I5" s="76">
        <f>VLOOKUP(A5,'Purchase Info'!$A$1:$F$121,4,FALSE)</f>
        <v>38367</v>
      </c>
      <c r="J5" s="58">
        <f>INDEX('Purchase Info'!$1:$1048576,MATCH(A5,'Purchase Info'!$A:$A,0),5)</f>
        <v>1</v>
      </c>
      <c r="K5" s="58">
        <f>INDEX('Purchase Info'!$A$1:$F$121,MATCH(A5,'Purchase Info'!$A:$A,0),6)</f>
        <v>0</v>
      </c>
      <c r="L5" s="58" t="str">
        <f>VLOOKUP(A5,'App Info'!$A$1:$B$121,2,FALSE)</f>
        <v>Yes</v>
      </c>
      <c r="M5" s="60">
        <f t="shared" ca="1" si="0"/>
        <v>19</v>
      </c>
      <c r="N5" s="77">
        <v>147</v>
      </c>
      <c r="O5" s="64" t="str">
        <f>IF(N5&lt;16,"&lt; 15 Days",IF(AND(N5&gt;14,N5&lt;31),"15-30 Days",IF(AND(N5&gt;29,N5&lt;61),"30 - 60 Days",IF(AND(N5&gt;59,N5&lt;181),"60-180 Days",IF(N5&gt;180,"&gt; 180 Days")))))</f>
        <v>60-180 Days</v>
      </c>
      <c r="P5" s="62">
        <f t="shared" ref="P5:P68" ca="1" si="1">H5/M5</f>
        <v>1.4210526315789473</v>
      </c>
      <c r="Q5" s="78">
        <f t="shared" ref="Q5:Q68" si="2">I5/H5</f>
        <v>1421</v>
      </c>
      <c r="R5" s="64">
        <f t="shared" ref="R5:R68" si="3">IF(N5&gt;180,4,IF(AND(N5&gt;59,N5&lt;181),3,"GM"))</f>
        <v>3</v>
      </c>
      <c r="S5" s="64">
        <f t="shared" ref="S5:S68" ca="1" si="4">IF(P5&gt;=9,0,IF(AND(P5&gt;=5,P5&lt;=9),1,IF(AND(P5&gt;=2,P5&lt;=5),2,IF(AND(P5&gt;=0,P5&lt;=2),3))))</f>
        <v>3</v>
      </c>
      <c r="T5" s="64">
        <f t="shared" ref="T5:T68" si="5">IF(Q5&lt;700, 1, 0)</f>
        <v>0</v>
      </c>
      <c r="U5" s="64">
        <f t="shared" ref="U5:U68" si="6">IF(J5&gt;=2, 1, 0)</f>
        <v>0</v>
      </c>
      <c r="V5" s="64">
        <f t="shared" ref="V5:V68" si="7">IF(L5="Yes", 2, 0)</f>
        <v>2</v>
      </c>
      <c r="W5" s="64">
        <f t="shared" ref="W5:W68" si="8">IF( K5&lt;3, 1, 0)</f>
        <v>1</v>
      </c>
      <c r="X5" s="58">
        <f t="shared" ref="X5:X68" ca="1" si="9">SUM(R5:W5)</f>
        <v>9</v>
      </c>
      <c r="Y5" s="58" t="s">
        <v>370</v>
      </c>
    </row>
    <row r="6" spans="1:31">
      <c r="A6" s="65" t="s">
        <v>28</v>
      </c>
      <c r="B6" s="66" t="str">
        <f>VLOOKUP(A6,'Customer Info'!$A:$K, 11,FALSE)</f>
        <v>Moumita Das</v>
      </c>
      <c r="C6" s="66" t="str">
        <f>VLOOKUP(A6,'Customer Info'!$A:$KD, 4,FALSE)</f>
        <v>Female</v>
      </c>
      <c r="D6" s="66">
        <f>_xlfn.XLOOKUP(A6,'Customer Info'!$A:$A, 'Customer Info'!$E:$E, "")</f>
        <v>25</v>
      </c>
      <c r="E6" s="66" t="str">
        <f>_xlfn.XLOOKUP(A6,'Customer Info'!$A:$A,'Customer Info'!$F:$F, "Not Found")</f>
        <v>Sylhet</v>
      </c>
      <c r="F6" s="67">
        <f>_xlfn.XLOOKUP(A6,'Customer Info'!$A:$A,'Customer Info'!$G:$G," ")</f>
        <v>45840</v>
      </c>
      <c r="G6" s="67">
        <f>VLOOKUP(A6,'Purchase Info'!$A$1:$F$121,2,FALSE)</f>
        <v>45841</v>
      </c>
      <c r="H6" s="68">
        <f>VLOOKUP(A6,'Purchase Info'!$A$1:$F$121,3,FALSE)</f>
        <v>19</v>
      </c>
      <c r="I6" s="69">
        <f>VLOOKUP(A6,'Purchase Info'!$A$1:$F$121,4,FALSE)</f>
        <v>35473</v>
      </c>
      <c r="J6" s="70">
        <f>INDEX('Purchase Info'!$1:$1048576,MATCH(A6,'Purchase Info'!$A:$A,0),5)</f>
        <v>8</v>
      </c>
      <c r="K6" s="70">
        <f>INDEX('Purchase Info'!$A$1:$F$121,MATCH(A6,'Purchase Info'!$A:$A,0),6)</f>
        <v>0</v>
      </c>
      <c r="L6" s="70" t="str">
        <f>VLOOKUP(A6,'App Info'!$A$1:$B$121,2,FALSE)</f>
        <v>No</v>
      </c>
      <c r="M6" s="71">
        <f ca="1" xml:space="preserve"> DATEDIF(F6,TODAY(),"m")</f>
        <v>2</v>
      </c>
      <c r="N6" s="79">
        <v>64</v>
      </c>
      <c r="O6" s="66" t="str">
        <f t="shared" ref="O6:O69" si="10">IF(N6&lt;16,"&lt; 15 Days",IF(AND(N6&gt;14,N6&lt;31),"15-30 Days",IF(AND(N6&gt;29,N6&lt;61),"30 - 60 Days",IF(AND(N6&gt;59,N6&lt;181),"60-180 Days",IF(N6&gt;180,"&gt; 180 Days")))))</f>
        <v>60-180 Days</v>
      </c>
      <c r="P6" s="72">
        <f t="shared" ca="1" si="1"/>
        <v>9.5</v>
      </c>
      <c r="Q6" s="73">
        <f>I6/H6</f>
        <v>1867</v>
      </c>
      <c r="R6" s="66">
        <f t="shared" si="3"/>
        <v>3</v>
      </c>
      <c r="S6" s="66">
        <f t="shared" ca="1" si="4"/>
        <v>0</v>
      </c>
      <c r="T6" s="66">
        <f t="shared" si="5"/>
        <v>0</v>
      </c>
      <c r="U6" s="66">
        <f t="shared" si="6"/>
        <v>1</v>
      </c>
      <c r="V6" s="66">
        <f t="shared" si="7"/>
        <v>0</v>
      </c>
      <c r="W6" s="66">
        <f t="shared" si="8"/>
        <v>1</v>
      </c>
      <c r="X6" s="70">
        <f t="shared" ca="1" si="9"/>
        <v>5</v>
      </c>
      <c r="Y6" s="70" t="s">
        <v>371</v>
      </c>
      <c r="AD6" t="s">
        <v>138</v>
      </c>
      <c r="AE6" t="s">
        <v>142</v>
      </c>
    </row>
    <row r="7" spans="1:31">
      <c r="A7" s="53" t="s">
        <v>29</v>
      </c>
      <c r="B7" s="64" t="str">
        <f>VLOOKUP(A7,'Customer Info'!$A:$K, 11,FALSE)</f>
        <v>Rafiul Islam</v>
      </c>
      <c r="C7" s="64" t="str">
        <f>VLOOKUP(A7,'Customer Info'!$A:$KD, 4,FALSE)</f>
        <v>Male</v>
      </c>
      <c r="D7" s="64">
        <f>_xlfn.XLOOKUP(A7,'Customer Info'!$A:$A, 'Customer Info'!$E:$E, "")</f>
        <v>40</v>
      </c>
      <c r="E7" s="64" t="str">
        <f>_xlfn.XLOOKUP(A7,'Customer Info'!$A:$A,'Customer Info'!$F:$F, "Not Found")</f>
        <v>Dhaka</v>
      </c>
      <c r="F7" s="74">
        <f>_xlfn.XLOOKUP(A7,'Customer Info'!$A:$A,'Customer Info'!$G:$G," ")</f>
        <v>45005</v>
      </c>
      <c r="G7" s="74">
        <f>VLOOKUP(A7,'Purchase Info'!$A$1:$F$121,2,FALSE)</f>
        <v>45776</v>
      </c>
      <c r="H7" s="75">
        <f>VLOOKUP(A7,'Purchase Info'!$A$1:$F$121,3,FALSE)</f>
        <v>30</v>
      </c>
      <c r="I7" s="76">
        <f>VLOOKUP(A7,'Purchase Info'!$A$1:$F$121,4,FALSE)</f>
        <v>39030</v>
      </c>
      <c r="J7" s="58">
        <f>INDEX('Purchase Info'!$1:$1048576,MATCH(A7,'Purchase Info'!$A:$A,0),5)</f>
        <v>3</v>
      </c>
      <c r="K7" s="58">
        <f>INDEX('Purchase Info'!$A$1:$F$121,MATCH(A7,'Purchase Info'!$A:$A,0),6)</f>
        <v>1</v>
      </c>
      <c r="L7" s="58" t="str">
        <f>VLOOKUP(A7,'App Info'!$A$1:$B$121,2,FALSE)</f>
        <v>No</v>
      </c>
      <c r="M7" s="60">
        <f t="shared" ca="1" si="0"/>
        <v>29</v>
      </c>
      <c r="N7" s="64">
        <v>129</v>
      </c>
      <c r="O7" s="64" t="str">
        <f t="shared" si="10"/>
        <v>60-180 Days</v>
      </c>
      <c r="P7" s="62">
        <f t="shared" ca="1" si="1"/>
        <v>1.0344827586206897</v>
      </c>
      <c r="Q7" s="78">
        <f t="shared" si="2"/>
        <v>1301</v>
      </c>
      <c r="R7" s="64">
        <f t="shared" si="3"/>
        <v>3</v>
      </c>
      <c r="S7" s="64">
        <f t="shared" ca="1" si="4"/>
        <v>3</v>
      </c>
      <c r="T7" s="64">
        <f t="shared" si="5"/>
        <v>0</v>
      </c>
      <c r="U7" s="64">
        <f t="shared" si="6"/>
        <v>1</v>
      </c>
      <c r="V7" s="64">
        <f t="shared" si="7"/>
        <v>0</v>
      </c>
      <c r="W7" s="64">
        <f t="shared" si="8"/>
        <v>1</v>
      </c>
      <c r="X7" s="58">
        <f t="shared" ca="1" si="9"/>
        <v>8</v>
      </c>
      <c r="Y7" s="58" t="s">
        <v>177</v>
      </c>
      <c r="AD7" t="s">
        <v>127</v>
      </c>
      <c r="AE7" s="1">
        <v>0</v>
      </c>
    </row>
    <row r="8" spans="1:31">
      <c r="A8" s="65" t="s">
        <v>30</v>
      </c>
      <c r="B8" s="66" t="str">
        <f>VLOOKUP(A8,'Customer Info'!$A:$K, 11,FALSE)</f>
        <v>Rima Akter</v>
      </c>
      <c r="C8" s="66" t="str">
        <f>VLOOKUP(A8,'Customer Info'!$A:$KD, 4,FALSE)</f>
        <v>Female</v>
      </c>
      <c r="D8" s="66">
        <f>_xlfn.XLOOKUP(A8,'Customer Info'!$A:$A, 'Customer Info'!$E:$E, "")</f>
        <v>29</v>
      </c>
      <c r="E8" s="66" t="str">
        <f>_xlfn.XLOOKUP(A8,'Customer Info'!$A:$A,'Customer Info'!$F:$F, "Not Found")</f>
        <v>Sylhet</v>
      </c>
      <c r="F8" s="67">
        <f>_xlfn.XLOOKUP(A8,'Customer Info'!$A:$A,'Customer Info'!$G:$G," ")</f>
        <v>45682</v>
      </c>
      <c r="G8" s="67">
        <f>VLOOKUP(A8,'Purchase Info'!$A$1:$F$121,2,FALSE)</f>
        <v>45728</v>
      </c>
      <c r="H8" s="68">
        <f>VLOOKUP(A8,'Purchase Info'!$A$1:$F$121,3,FALSE)</f>
        <v>21</v>
      </c>
      <c r="I8" s="69">
        <f>VLOOKUP(A8,'Purchase Info'!$A$1:$F$121,4,FALSE)</f>
        <v>37359</v>
      </c>
      <c r="J8" s="70">
        <f>INDEX('Purchase Info'!$1:$1048576,MATCH(A8,'Purchase Info'!$A:$A,0),5)</f>
        <v>7</v>
      </c>
      <c r="K8" s="70">
        <f>INDEX('Purchase Info'!$A$1:$F$121,MATCH(A8,'Purchase Info'!$A:$A,0),6)</f>
        <v>5</v>
      </c>
      <c r="L8" s="70" t="str">
        <f>VLOOKUP(A8,'App Info'!$A$1:$B$121,2,FALSE)</f>
        <v>Yes</v>
      </c>
      <c r="M8" s="71">
        <f t="shared" ca="1" si="0"/>
        <v>7</v>
      </c>
      <c r="N8" s="66">
        <v>177</v>
      </c>
      <c r="O8" s="66" t="str">
        <f t="shared" si="10"/>
        <v>60-180 Days</v>
      </c>
      <c r="P8" s="72">
        <f t="shared" ca="1" si="1"/>
        <v>3</v>
      </c>
      <c r="Q8" s="73">
        <f t="shared" si="2"/>
        <v>1779</v>
      </c>
      <c r="R8" s="66">
        <f t="shared" si="3"/>
        <v>3</v>
      </c>
      <c r="S8" s="66">
        <f t="shared" ca="1" si="4"/>
        <v>2</v>
      </c>
      <c r="T8" s="66">
        <f t="shared" si="5"/>
        <v>0</v>
      </c>
      <c r="U8" s="66">
        <f t="shared" si="6"/>
        <v>1</v>
      </c>
      <c r="V8" s="66">
        <f t="shared" si="7"/>
        <v>2</v>
      </c>
      <c r="W8" s="66">
        <f t="shared" si="8"/>
        <v>0</v>
      </c>
      <c r="X8" s="70">
        <f t="shared" ca="1" si="9"/>
        <v>8</v>
      </c>
      <c r="Y8" s="70" t="s">
        <v>177</v>
      </c>
      <c r="AD8" t="s">
        <v>128</v>
      </c>
      <c r="AE8" s="1">
        <v>1</v>
      </c>
    </row>
    <row r="9" spans="1:31">
      <c r="A9" s="53" t="s">
        <v>31</v>
      </c>
      <c r="B9" s="64" t="str">
        <f>VLOOKUP(A9,'Customer Info'!$A:$K, 11,FALSE)</f>
        <v>Tareq Rahman</v>
      </c>
      <c r="C9" s="64" t="str">
        <f>VLOOKUP(A9,'Customer Info'!$A:$KD, 4,FALSE)</f>
        <v>Male</v>
      </c>
      <c r="D9" s="64">
        <f>_xlfn.XLOOKUP(A9,'Customer Info'!$A:$A, 'Customer Info'!$E:$E, "")</f>
        <v>37</v>
      </c>
      <c r="E9" s="64" t="str">
        <f>_xlfn.XLOOKUP(A9,'Customer Info'!$A:$A,'Customer Info'!$F:$F, "Not Found")</f>
        <v>Chittagong</v>
      </c>
      <c r="F9" s="74">
        <f>_xlfn.XLOOKUP(A9,'Customer Info'!$A:$A,'Customer Info'!$G:$G," ")</f>
        <v>44668</v>
      </c>
      <c r="G9" s="74">
        <f>VLOOKUP(A9,'Purchase Info'!$A$1:$F$121,2,FALSE)</f>
        <v>45317</v>
      </c>
      <c r="H9" s="75">
        <f>VLOOKUP(A9,'Purchase Info'!$A$1:$F$121,3,FALSE)</f>
        <v>26</v>
      </c>
      <c r="I9" s="76">
        <f>VLOOKUP(A9,'Purchase Info'!$A$1:$F$121,4,FALSE)</f>
        <v>46306</v>
      </c>
      <c r="J9" s="58">
        <f>INDEX('Purchase Info'!$1:$1048576,MATCH(A9,'Purchase Info'!$A:$A,0),5)</f>
        <v>2</v>
      </c>
      <c r="K9" s="58">
        <f>INDEX('Purchase Info'!$A$1:$F$121,MATCH(A9,'Purchase Info'!$A:$A,0),6)</f>
        <v>3</v>
      </c>
      <c r="L9" s="58" t="str">
        <f>VLOOKUP(A9,'App Info'!$A$1:$B$121,2,FALSE)</f>
        <v>Yes</v>
      </c>
      <c r="M9" s="60">
        <f t="shared" ca="1" si="0"/>
        <v>40</v>
      </c>
      <c r="N9" s="64">
        <v>588</v>
      </c>
      <c r="O9" s="64" t="str">
        <f t="shared" si="10"/>
        <v>&gt; 180 Days</v>
      </c>
      <c r="P9" s="62">
        <f t="shared" ca="1" si="1"/>
        <v>0.65</v>
      </c>
      <c r="Q9" s="78">
        <f t="shared" si="2"/>
        <v>1781</v>
      </c>
      <c r="R9" s="64">
        <f t="shared" si="3"/>
        <v>4</v>
      </c>
      <c r="S9" s="64">
        <f t="shared" ca="1" si="4"/>
        <v>3</v>
      </c>
      <c r="T9" s="64">
        <f t="shared" si="5"/>
        <v>0</v>
      </c>
      <c r="U9" s="64">
        <f t="shared" si="6"/>
        <v>1</v>
      </c>
      <c r="V9" s="64">
        <f t="shared" si="7"/>
        <v>2</v>
      </c>
      <c r="W9" s="64">
        <f t="shared" si="8"/>
        <v>0</v>
      </c>
      <c r="X9" s="58">
        <f t="shared" ca="1" si="9"/>
        <v>10</v>
      </c>
      <c r="Y9" s="58" t="s">
        <v>370</v>
      </c>
      <c r="AD9" t="s">
        <v>129</v>
      </c>
      <c r="AE9" s="1">
        <v>2</v>
      </c>
    </row>
    <row r="10" spans="1:31">
      <c r="A10" s="65" t="s">
        <v>32</v>
      </c>
      <c r="B10" s="66" t="str">
        <f>VLOOKUP(A10,'Customer Info'!$A:$K, 11,FALSE)</f>
        <v>Sharmin Sultana</v>
      </c>
      <c r="C10" s="66" t="str">
        <f>VLOOKUP(A10,'Customer Info'!$A:$KD, 4,FALSE)</f>
        <v>Female</v>
      </c>
      <c r="D10" s="66">
        <f>_xlfn.XLOOKUP(A10,'Customer Info'!$A:$A, 'Customer Info'!$E:$E, "")</f>
        <v>25</v>
      </c>
      <c r="E10" s="66" t="str">
        <f>_xlfn.XLOOKUP(A10,'Customer Info'!$A:$A,'Customer Info'!$F:$F, "Not Found")</f>
        <v>Chittagong</v>
      </c>
      <c r="F10" s="67">
        <f>_xlfn.XLOOKUP(A10,'Customer Info'!$A:$A,'Customer Info'!$G:$G," ")</f>
        <v>45471</v>
      </c>
      <c r="G10" s="67">
        <f>VLOOKUP(A10,'Purchase Info'!$A$1:$F$121,2,FALSE)</f>
        <v>45654</v>
      </c>
      <c r="H10" s="68">
        <f>VLOOKUP(A10,'Purchase Info'!$A$1:$F$121,3,FALSE)</f>
        <v>29</v>
      </c>
      <c r="I10" s="69">
        <f>VLOOKUP(A10,'Purchase Info'!$A$1:$F$121,4,FALSE)</f>
        <v>27260</v>
      </c>
      <c r="J10" s="70">
        <f>INDEX('Purchase Info'!$1:$1048576,MATCH(A10,'Purchase Info'!$A:$A,0),5)</f>
        <v>7</v>
      </c>
      <c r="K10" s="70">
        <f>INDEX('Purchase Info'!$A$1:$F$121,MATCH(A10,'Purchase Info'!$A:$A,0),6)</f>
        <v>2</v>
      </c>
      <c r="L10" s="70" t="str">
        <f>VLOOKUP(A10,'App Info'!$A$1:$B$121,2,FALSE)</f>
        <v>No</v>
      </c>
      <c r="M10" s="71">
        <f t="shared" ca="1" si="0"/>
        <v>14</v>
      </c>
      <c r="N10" s="79">
        <v>251</v>
      </c>
      <c r="O10" s="66" t="str">
        <f t="shared" si="10"/>
        <v>&gt; 180 Days</v>
      </c>
      <c r="P10" s="72">
        <f t="shared" ca="1" si="1"/>
        <v>2.0714285714285716</v>
      </c>
      <c r="Q10" s="73">
        <f t="shared" si="2"/>
        <v>940</v>
      </c>
      <c r="R10" s="66">
        <f t="shared" si="3"/>
        <v>4</v>
      </c>
      <c r="S10" s="66">
        <f t="shared" ca="1" si="4"/>
        <v>2</v>
      </c>
      <c r="T10" s="66">
        <f t="shared" si="5"/>
        <v>0</v>
      </c>
      <c r="U10" s="66">
        <f t="shared" si="6"/>
        <v>1</v>
      </c>
      <c r="V10" s="66">
        <f t="shared" si="7"/>
        <v>0</v>
      </c>
      <c r="W10" s="66">
        <f t="shared" si="8"/>
        <v>1</v>
      </c>
      <c r="X10" s="70">
        <f t="shared" ca="1" si="9"/>
        <v>8</v>
      </c>
      <c r="Y10" s="70" t="s">
        <v>177</v>
      </c>
      <c r="AD10" t="s">
        <v>130</v>
      </c>
      <c r="AE10" s="1">
        <v>3</v>
      </c>
    </row>
    <row r="11" spans="1:31">
      <c r="A11" s="53" t="s">
        <v>33</v>
      </c>
      <c r="B11" s="64" t="str">
        <f>VLOOKUP(A11,'Customer Info'!$A:$K, 11,FALSE)</f>
        <v>Sayeed Hasan</v>
      </c>
      <c r="C11" s="64" t="str">
        <f>VLOOKUP(A11,'Customer Info'!$A:$KD, 4,FALSE)</f>
        <v>Male</v>
      </c>
      <c r="D11" s="64">
        <f>_xlfn.XLOOKUP(A11,'Customer Info'!$A:$A, 'Customer Info'!$E:$E, "")</f>
        <v>45</v>
      </c>
      <c r="E11" s="64" t="str">
        <f>_xlfn.XLOOKUP(A11,'Customer Info'!$A:$A,'Customer Info'!$F:$F, "Not Found")</f>
        <v>Chittagong</v>
      </c>
      <c r="F11" s="74">
        <f>_xlfn.XLOOKUP(A11,'Customer Info'!$A:$A,'Customer Info'!$G:$G," ")</f>
        <v>45512</v>
      </c>
      <c r="G11" s="74">
        <f>VLOOKUP(A11,'Purchase Info'!$A$1:$F$121,2,FALSE)</f>
        <v>45816</v>
      </c>
      <c r="H11" s="75">
        <f>VLOOKUP(A11,'Purchase Info'!$A$1:$F$121,3,FALSE)</f>
        <v>5</v>
      </c>
      <c r="I11" s="76">
        <f>VLOOKUP(A11,'Purchase Info'!$A$1:$F$121,4,FALSE)</f>
        <v>8440</v>
      </c>
      <c r="J11" s="58">
        <f>INDEX('Purchase Info'!$1:$1048576,MATCH(A11,'Purchase Info'!$A:$A,0),5)</f>
        <v>0</v>
      </c>
      <c r="K11" s="58">
        <f>INDEX('Purchase Info'!$A$1:$F$121,MATCH(A11,'Purchase Info'!$A:$A,0),6)</f>
        <v>2</v>
      </c>
      <c r="L11" s="58" t="str">
        <f>VLOOKUP(A11,'App Info'!$A$1:$B$121,2,FALSE)</f>
        <v>Yes</v>
      </c>
      <c r="M11" s="60">
        <f t="shared" ca="1" si="0"/>
        <v>12</v>
      </c>
      <c r="N11" s="77">
        <v>89</v>
      </c>
      <c r="O11" s="64" t="str">
        <f>IF(N11&lt;16,"&lt; 15 Days",IF(AND(N11&gt;14,N11&lt;31),"15-30 Days",IF(AND(N11&gt;29,N11&lt;61),"30 - 60 Days",IF(AND(N11&gt;59,N11&lt;181),"60-180 Days",IF(N11&gt;180,"&gt; 180 Days")))))</f>
        <v>60-180 Days</v>
      </c>
      <c r="P11" s="62">
        <f t="shared" ca="1" si="1"/>
        <v>0.41666666666666669</v>
      </c>
      <c r="Q11" s="78">
        <f t="shared" si="2"/>
        <v>1688</v>
      </c>
      <c r="R11" s="64">
        <f t="shared" si="3"/>
        <v>3</v>
      </c>
      <c r="S11" s="64">
        <f t="shared" ca="1" si="4"/>
        <v>3</v>
      </c>
      <c r="T11" s="64">
        <f t="shared" si="5"/>
        <v>0</v>
      </c>
      <c r="U11" s="64">
        <f t="shared" si="6"/>
        <v>0</v>
      </c>
      <c r="V11" s="64">
        <f t="shared" si="7"/>
        <v>2</v>
      </c>
      <c r="W11" s="64">
        <f t="shared" si="8"/>
        <v>1</v>
      </c>
      <c r="X11" s="58">
        <f t="shared" ca="1" si="9"/>
        <v>9</v>
      </c>
      <c r="Y11" s="58" t="s">
        <v>370</v>
      </c>
      <c r="AD11" t="s">
        <v>132</v>
      </c>
      <c r="AE11" s="1">
        <v>4</v>
      </c>
    </row>
    <row r="12" spans="1:31">
      <c r="A12" s="65" t="s">
        <v>34</v>
      </c>
      <c r="B12" s="66" t="str">
        <f>VLOOKUP(A12,'Customer Info'!$A:$K, 11,FALSE)</f>
        <v>Tonni Sarker</v>
      </c>
      <c r="C12" s="66" t="str">
        <f>VLOOKUP(A12,'Customer Info'!$A:$KD, 4,FALSE)</f>
        <v>Female</v>
      </c>
      <c r="D12" s="66">
        <f>_xlfn.XLOOKUP(A12,'Customer Info'!$A:$A, 'Customer Info'!$E:$E, "")</f>
        <v>45</v>
      </c>
      <c r="E12" s="66" t="str">
        <f>_xlfn.XLOOKUP(A12,'Customer Info'!$A:$A,'Customer Info'!$F:$F, "Not Found")</f>
        <v>Chittagong</v>
      </c>
      <c r="F12" s="67">
        <f>_xlfn.XLOOKUP(A12,'Customer Info'!$A:$A,'Customer Info'!$G:$G," ")</f>
        <v>45717</v>
      </c>
      <c r="G12" s="67">
        <f>VLOOKUP(A12,'Purchase Info'!$A$1:$F$121,2,FALSE)</f>
        <v>45728</v>
      </c>
      <c r="H12" s="68">
        <f>VLOOKUP(A12,'Purchase Info'!$A$1:$F$121,3,FALSE)</f>
        <v>15</v>
      </c>
      <c r="I12" s="69">
        <f>VLOOKUP(A12,'Purchase Info'!$A$1:$F$121,4,FALSE)</f>
        <v>29985</v>
      </c>
      <c r="J12" s="70">
        <f>INDEX('Purchase Info'!$1:$1048576,MATCH(A12,'Purchase Info'!$A:$A,0),5)</f>
        <v>7</v>
      </c>
      <c r="K12" s="70">
        <f>INDEX('Purchase Info'!$A$1:$F$121,MATCH(A12,'Purchase Info'!$A:$A,0),6)</f>
        <v>4</v>
      </c>
      <c r="L12" s="70" t="str">
        <f>VLOOKUP(A12,'App Info'!$A$1:$B$121,2,FALSE)</f>
        <v>No</v>
      </c>
      <c r="M12" s="71">
        <f t="shared" ca="1" si="0"/>
        <v>6</v>
      </c>
      <c r="N12" s="79">
        <v>177</v>
      </c>
      <c r="O12" s="66" t="str">
        <f t="shared" si="10"/>
        <v>60-180 Days</v>
      </c>
      <c r="P12" s="72">
        <f t="shared" ca="1" si="1"/>
        <v>2.5</v>
      </c>
      <c r="Q12" s="73">
        <f t="shared" si="2"/>
        <v>1999</v>
      </c>
      <c r="R12" s="66">
        <f t="shared" si="3"/>
        <v>3</v>
      </c>
      <c r="S12" s="66">
        <f t="shared" ca="1" si="4"/>
        <v>2</v>
      </c>
      <c r="T12" s="66">
        <f t="shared" si="5"/>
        <v>0</v>
      </c>
      <c r="U12" s="66">
        <f t="shared" si="6"/>
        <v>1</v>
      </c>
      <c r="V12" s="66">
        <f t="shared" si="7"/>
        <v>0</v>
      </c>
      <c r="W12" s="66">
        <f t="shared" si="8"/>
        <v>0</v>
      </c>
      <c r="X12" s="70">
        <f t="shared" ca="1" si="9"/>
        <v>6</v>
      </c>
      <c r="Y12" s="70" t="s">
        <v>177</v>
      </c>
    </row>
    <row r="13" spans="1:31">
      <c r="A13" s="53" t="s">
        <v>35</v>
      </c>
      <c r="B13" s="64" t="str">
        <f>VLOOKUP(A13,'Customer Info'!$A:$K, 11,FALSE)</f>
        <v>Nayeem Ahmed</v>
      </c>
      <c r="C13" s="64" t="str">
        <f>VLOOKUP(A13,'Customer Info'!$A:$KD, 4,FALSE)</f>
        <v>Male</v>
      </c>
      <c r="D13" s="64">
        <f>_xlfn.XLOOKUP(A13,'Customer Info'!$A:$A, 'Customer Info'!$E:$E, "")</f>
        <v>28</v>
      </c>
      <c r="E13" s="64" t="str">
        <f>_xlfn.XLOOKUP(A13,'Customer Info'!$A:$A,'Customer Info'!$F:$F, "Not Found")</f>
        <v>Chittagong</v>
      </c>
      <c r="F13" s="74">
        <f>_xlfn.XLOOKUP(A13,'Customer Info'!$A:$A,'Customer Info'!$G:$G," ")</f>
        <v>45158</v>
      </c>
      <c r="G13" s="74">
        <f>VLOOKUP(A13,'Purchase Info'!$A$1:$F$121,2,FALSE)</f>
        <v>45755</v>
      </c>
      <c r="H13" s="75">
        <f>VLOOKUP(A13,'Purchase Info'!$A$1:$F$121,3,FALSE)</f>
        <v>27</v>
      </c>
      <c r="I13" s="76">
        <f>VLOOKUP(A13,'Purchase Info'!$A$1:$F$121,4,FALSE)</f>
        <v>22113</v>
      </c>
      <c r="J13" s="58">
        <f>INDEX('Purchase Info'!$1:$1048576,MATCH(A13,'Purchase Info'!$A:$A,0),5)</f>
        <v>5</v>
      </c>
      <c r="K13" s="58">
        <f>INDEX('Purchase Info'!$A$1:$F$121,MATCH(A13,'Purchase Info'!$A:$A,0),6)</f>
        <v>4</v>
      </c>
      <c r="L13" s="58" t="str">
        <f>VLOOKUP(A13,'App Info'!$A$1:$B$121,2,FALSE)</f>
        <v>No</v>
      </c>
      <c r="M13" s="60">
        <f t="shared" ca="1" si="0"/>
        <v>24</v>
      </c>
      <c r="N13" s="77">
        <v>150</v>
      </c>
      <c r="O13" s="64" t="str">
        <f t="shared" si="10"/>
        <v>60-180 Days</v>
      </c>
      <c r="P13" s="62">
        <f t="shared" ca="1" si="1"/>
        <v>1.125</v>
      </c>
      <c r="Q13" s="78">
        <f t="shared" si="2"/>
        <v>819</v>
      </c>
      <c r="R13" s="64">
        <f t="shared" si="3"/>
        <v>3</v>
      </c>
      <c r="S13" s="64">
        <f t="shared" ca="1" si="4"/>
        <v>3</v>
      </c>
      <c r="T13" s="64">
        <f t="shared" si="5"/>
        <v>0</v>
      </c>
      <c r="U13" s="64">
        <f t="shared" si="6"/>
        <v>1</v>
      </c>
      <c r="V13" s="64">
        <f t="shared" si="7"/>
        <v>0</v>
      </c>
      <c r="W13" s="64">
        <f t="shared" si="8"/>
        <v>0</v>
      </c>
      <c r="X13" s="58">
        <f t="shared" ca="1" si="9"/>
        <v>7</v>
      </c>
      <c r="Y13" s="58" t="s">
        <v>177</v>
      </c>
    </row>
    <row r="14" spans="1:31">
      <c r="A14" s="65" t="s">
        <v>36</v>
      </c>
      <c r="B14" s="66" t="str">
        <f>VLOOKUP(A14,'Customer Info'!$A:$K, 11,FALSE)</f>
        <v>Sumaiya Haque</v>
      </c>
      <c r="C14" s="66" t="str">
        <f>VLOOKUP(A14,'Customer Info'!$A:$KD, 4,FALSE)</f>
        <v>Female</v>
      </c>
      <c r="D14" s="66">
        <f>_xlfn.XLOOKUP(A14,'Customer Info'!$A:$A, 'Customer Info'!$E:$E, "")</f>
        <v>45</v>
      </c>
      <c r="E14" s="66" t="str">
        <f>_xlfn.XLOOKUP(A14,'Customer Info'!$A:$A,'Customer Info'!$F:$F, "Not Found")</f>
        <v>Chittagong</v>
      </c>
      <c r="F14" s="67">
        <f>_xlfn.XLOOKUP(A14,'Customer Info'!$A:$A,'Customer Info'!$G:$G," ")</f>
        <v>45111</v>
      </c>
      <c r="G14" s="67">
        <f>VLOOKUP(A14,'Purchase Info'!$A$1:$F$121,2,FALSE)</f>
        <v>45359</v>
      </c>
      <c r="H14" s="68">
        <f>VLOOKUP(A14,'Purchase Info'!$A$1:$F$121,3,FALSE)</f>
        <v>7</v>
      </c>
      <c r="I14" s="69">
        <f>VLOOKUP(A14,'Purchase Info'!$A$1:$F$121,4,FALSE)</f>
        <v>9072</v>
      </c>
      <c r="J14" s="70">
        <f>INDEX('Purchase Info'!$1:$1048576,MATCH(A14,'Purchase Info'!$A:$A,0),5)</f>
        <v>2</v>
      </c>
      <c r="K14" s="70">
        <f>INDEX('Purchase Info'!$A$1:$F$121,MATCH(A14,'Purchase Info'!$A:$A,0),6)</f>
        <v>4</v>
      </c>
      <c r="L14" s="70" t="str">
        <f>VLOOKUP(A14,'App Info'!$A$1:$B$121,2,FALSE)</f>
        <v>Yes</v>
      </c>
      <c r="M14" s="71">
        <f t="shared" ca="1" si="0"/>
        <v>26</v>
      </c>
      <c r="N14" s="79">
        <v>546</v>
      </c>
      <c r="O14" s="66" t="str">
        <f t="shared" si="10"/>
        <v>&gt; 180 Days</v>
      </c>
      <c r="P14" s="72">
        <f t="shared" ca="1" si="1"/>
        <v>0.26923076923076922</v>
      </c>
      <c r="Q14" s="73">
        <f t="shared" si="2"/>
        <v>1296</v>
      </c>
      <c r="R14" s="66">
        <f t="shared" si="3"/>
        <v>4</v>
      </c>
      <c r="S14" s="66">
        <f t="shared" ca="1" si="4"/>
        <v>3</v>
      </c>
      <c r="T14" s="66">
        <f t="shared" si="5"/>
        <v>0</v>
      </c>
      <c r="U14" s="66">
        <f t="shared" si="6"/>
        <v>1</v>
      </c>
      <c r="V14" s="66">
        <f t="shared" si="7"/>
        <v>2</v>
      </c>
      <c r="W14" s="66">
        <f t="shared" si="8"/>
        <v>0</v>
      </c>
      <c r="X14" s="70">
        <f t="shared" ca="1" si="9"/>
        <v>10</v>
      </c>
      <c r="Y14" s="70" t="s">
        <v>370</v>
      </c>
    </row>
    <row r="15" spans="1:31">
      <c r="A15" s="53" t="s">
        <v>6</v>
      </c>
      <c r="B15" s="64" t="str">
        <f>VLOOKUP(A15,'Customer Info'!$A:$K, 11,FALSE)</f>
        <v>Mim Akter</v>
      </c>
      <c r="C15" s="64" t="str">
        <f>VLOOKUP(A15,'Customer Info'!$A:$KD, 4,FALSE)</f>
        <v>Female</v>
      </c>
      <c r="D15" s="64">
        <f>_xlfn.XLOOKUP(A15,'Customer Info'!$A:$A, 'Customer Info'!$E:$E, "")</f>
        <v>34</v>
      </c>
      <c r="E15" s="64" t="str">
        <f>_xlfn.XLOOKUP(A15,'Customer Info'!$A:$A,'Customer Info'!$F:$F, "Not Found")</f>
        <v>Sylhet</v>
      </c>
      <c r="F15" s="74">
        <f>_xlfn.XLOOKUP(A15,'Customer Info'!$A:$A,'Customer Info'!$G:$G," ")</f>
        <v>45417</v>
      </c>
      <c r="G15" s="74">
        <f>VLOOKUP(A15,'Purchase Info'!$A$1:$F$121,2,FALSE)</f>
        <v>45722</v>
      </c>
      <c r="H15" s="75">
        <f>VLOOKUP(A15,'Purchase Info'!$A$1:$F$121,3,FALSE)</f>
        <v>11</v>
      </c>
      <c r="I15" s="76">
        <f>VLOOKUP(A15,'Purchase Info'!$A$1:$F$121,4,FALSE)</f>
        <v>20196</v>
      </c>
      <c r="J15" s="58">
        <f>INDEX('Purchase Info'!$1:$1048576,MATCH(A15,'Purchase Info'!$A:$A,0),5)</f>
        <v>4</v>
      </c>
      <c r="K15" s="58">
        <f>INDEX('Purchase Info'!$A$1:$F$121,MATCH(A15,'Purchase Info'!$A:$A,0),6)</f>
        <v>1</v>
      </c>
      <c r="L15" s="58" t="str">
        <f>VLOOKUP(A15,'App Info'!$A$1:$B$121,2,FALSE)</f>
        <v>Yes</v>
      </c>
      <c r="M15" s="60">
        <f t="shared" ca="1" si="0"/>
        <v>16</v>
      </c>
      <c r="N15" s="77">
        <v>183</v>
      </c>
      <c r="O15" s="64" t="str">
        <f t="shared" si="10"/>
        <v>&gt; 180 Days</v>
      </c>
      <c r="P15" s="62">
        <f t="shared" ca="1" si="1"/>
        <v>0.6875</v>
      </c>
      <c r="Q15" s="78">
        <f t="shared" si="2"/>
        <v>1836</v>
      </c>
      <c r="R15" s="64">
        <f t="shared" si="3"/>
        <v>4</v>
      </c>
      <c r="S15" s="64">
        <f t="shared" ca="1" si="4"/>
        <v>3</v>
      </c>
      <c r="T15" s="64">
        <f t="shared" si="5"/>
        <v>0</v>
      </c>
      <c r="U15" s="64">
        <f t="shared" si="6"/>
        <v>1</v>
      </c>
      <c r="V15" s="64">
        <f t="shared" si="7"/>
        <v>2</v>
      </c>
      <c r="W15" s="64">
        <f t="shared" si="8"/>
        <v>1</v>
      </c>
      <c r="X15" s="58">
        <f t="shared" ca="1" si="9"/>
        <v>11</v>
      </c>
      <c r="Y15" s="58" t="s">
        <v>370</v>
      </c>
    </row>
    <row r="16" spans="1:31">
      <c r="A16" s="65" t="s">
        <v>7</v>
      </c>
      <c r="B16" s="66" t="str">
        <f>VLOOKUP(A16,'Customer Info'!$A:$K, 11,FALSE)</f>
        <v>Ziaur Rahman</v>
      </c>
      <c r="C16" s="66" t="str">
        <f>VLOOKUP(A16,'Customer Info'!$A:$KD, 4,FALSE)</f>
        <v>Male</v>
      </c>
      <c r="D16" s="66">
        <f>_xlfn.XLOOKUP(A16,'Customer Info'!$A:$A, 'Customer Info'!$E:$E, "")</f>
        <v>22</v>
      </c>
      <c r="E16" s="66" t="str">
        <f>_xlfn.XLOOKUP(A16,'Customer Info'!$A:$A,'Customer Info'!$F:$F, "Not Found")</f>
        <v>Chittagong</v>
      </c>
      <c r="F16" s="67">
        <f>_xlfn.XLOOKUP(A16,'Customer Info'!$A:$A,'Customer Info'!$G:$G," ")</f>
        <v>45840</v>
      </c>
      <c r="G16" s="67">
        <f>VLOOKUP(A16,'Purchase Info'!$A$1:$F$121,2,FALSE)</f>
        <v>45841</v>
      </c>
      <c r="H16" s="68">
        <f>VLOOKUP(A16,'Purchase Info'!$A$1:$F$121,3,FALSE)</f>
        <v>26</v>
      </c>
      <c r="I16" s="69">
        <f>VLOOKUP(A16,'Purchase Info'!$A$1:$F$121,4,FALSE)</f>
        <v>26520</v>
      </c>
      <c r="J16" s="70">
        <f>INDEX('Purchase Info'!$1:$1048576,MATCH(A16,'Purchase Info'!$A:$A,0),5)</f>
        <v>0</v>
      </c>
      <c r="K16" s="70">
        <f>INDEX('Purchase Info'!$A$1:$F$121,MATCH(A16,'Purchase Info'!$A:$A,0),6)</f>
        <v>3</v>
      </c>
      <c r="L16" s="70" t="str">
        <f>VLOOKUP(A16,'App Info'!$A$1:$B$121,2,FALSE)</f>
        <v>Yes</v>
      </c>
      <c r="M16" s="71">
        <f t="shared" ca="1" si="0"/>
        <v>2</v>
      </c>
      <c r="N16" s="79">
        <v>64</v>
      </c>
      <c r="O16" s="66" t="str">
        <f t="shared" si="10"/>
        <v>60-180 Days</v>
      </c>
      <c r="P16" s="72">
        <f t="shared" ca="1" si="1"/>
        <v>13</v>
      </c>
      <c r="Q16" s="73">
        <f t="shared" si="2"/>
        <v>1020</v>
      </c>
      <c r="R16" s="66">
        <f t="shared" si="3"/>
        <v>3</v>
      </c>
      <c r="S16" s="66">
        <f t="shared" ca="1" si="4"/>
        <v>0</v>
      </c>
      <c r="T16" s="66">
        <f t="shared" si="5"/>
        <v>0</v>
      </c>
      <c r="U16" s="66">
        <f t="shared" si="6"/>
        <v>0</v>
      </c>
      <c r="V16" s="66">
        <f t="shared" si="7"/>
        <v>2</v>
      </c>
      <c r="W16" s="66">
        <f t="shared" si="8"/>
        <v>0</v>
      </c>
      <c r="X16" s="70">
        <f t="shared" ca="1" si="9"/>
        <v>5</v>
      </c>
      <c r="Y16" s="70" t="s">
        <v>371</v>
      </c>
      <c r="AD16" t="s">
        <v>146</v>
      </c>
    </row>
    <row r="17" spans="1:41">
      <c r="A17" s="53" t="s">
        <v>8</v>
      </c>
      <c r="B17" s="64" t="str">
        <f>VLOOKUP(A17,'Customer Info'!$A:$K, 11,FALSE)</f>
        <v>Abir Rahman</v>
      </c>
      <c r="C17" s="64" t="str">
        <f>VLOOKUP(A17,'Customer Info'!$A:$KD, 4,FALSE)</f>
        <v>Male</v>
      </c>
      <c r="D17" s="64">
        <f>_xlfn.XLOOKUP(A17,'Customer Info'!$A:$A, 'Customer Info'!$E:$E, "")</f>
        <v>40</v>
      </c>
      <c r="E17" s="64" t="str">
        <f>_xlfn.XLOOKUP(A17,'Customer Info'!$A:$A,'Customer Info'!$F:$F, "Not Found")</f>
        <v>Sylhet</v>
      </c>
      <c r="F17" s="74">
        <f>_xlfn.XLOOKUP(A17,'Customer Info'!$A:$A,'Customer Info'!$G:$G," ")</f>
        <v>45528</v>
      </c>
      <c r="G17" s="74">
        <f>VLOOKUP(A17,'Purchase Info'!$A$1:$F$121,2,FALSE)</f>
        <v>45824</v>
      </c>
      <c r="H17" s="75">
        <f>VLOOKUP(A17,'Purchase Info'!$A$1:$F$121,3,FALSE)</f>
        <v>2</v>
      </c>
      <c r="I17" s="76">
        <f>VLOOKUP(A17,'Purchase Info'!$A$1:$F$121,4,FALSE)</f>
        <v>2962</v>
      </c>
      <c r="J17" s="58">
        <f>INDEX('Purchase Info'!$1:$1048576,MATCH(A17,'Purchase Info'!$A:$A,0),5)</f>
        <v>6</v>
      </c>
      <c r="K17" s="58">
        <f>INDEX('Purchase Info'!$A$1:$F$121,MATCH(A17,'Purchase Info'!$A:$A,0),6)</f>
        <v>1</v>
      </c>
      <c r="L17" s="58" t="str">
        <f>VLOOKUP(A17,'App Info'!$A$1:$B$121,2,FALSE)</f>
        <v>No</v>
      </c>
      <c r="M17" s="60">
        <f t="shared" ca="1" si="0"/>
        <v>12</v>
      </c>
      <c r="N17" s="77">
        <v>81</v>
      </c>
      <c r="O17" s="64" t="str">
        <f t="shared" si="10"/>
        <v>60-180 Days</v>
      </c>
      <c r="P17" s="62">
        <f t="shared" ca="1" si="1"/>
        <v>0.16666666666666666</v>
      </c>
      <c r="Q17" s="78">
        <f t="shared" si="2"/>
        <v>1481</v>
      </c>
      <c r="R17" s="64">
        <f t="shared" si="3"/>
        <v>3</v>
      </c>
      <c r="S17" s="64">
        <f t="shared" ca="1" si="4"/>
        <v>3</v>
      </c>
      <c r="T17" s="64">
        <f t="shared" si="5"/>
        <v>0</v>
      </c>
      <c r="U17" s="64">
        <f t="shared" si="6"/>
        <v>1</v>
      </c>
      <c r="V17" s="64">
        <f t="shared" si="7"/>
        <v>0</v>
      </c>
      <c r="W17" s="64">
        <f t="shared" si="8"/>
        <v>1</v>
      </c>
      <c r="X17" s="58">
        <f t="shared" ca="1" si="9"/>
        <v>8</v>
      </c>
      <c r="Y17" s="58" t="s">
        <v>177</v>
      </c>
      <c r="AD17" s="1" t="s">
        <v>175</v>
      </c>
      <c r="AE17" s="1">
        <v>0</v>
      </c>
    </row>
    <row r="18" spans="1:41">
      <c r="A18" s="65" t="s">
        <v>9</v>
      </c>
      <c r="B18" s="66" t="str">
        <f>VLOOKUP(A18,'Customer Info'!$A:$K, 11,FALSE)</f>
        <v>Zarif Jawad</v>
      </c>
      <c r="C18" s="66" t="str">
        <f>VLOOKUP(A18,'Customer Info'!$A:$KD, 4,FALSE)</f>
        <v>Male</v>
      </c>
      <c r="D18" s="66">
        <f>_xlfn.XLOOKUP(A18,'Customer Info'!$A:$A, 'Customer Info'!$E:$E, "")</f>
        <v>40</v>
      </c>
      <c r="E18" s="66" t="str">
        <f>_xlfn.XLOOKUP(A18,'Customer Info'!$A:$A,'Customer Info'!$F:$F, "Not Found")</f>
        <v>Dhaka</v>
      </c>
      <c r="F18" s="67">
        <f>_xlfn.XLOOKUP(A18,'Customer Info'!$A:$A,'Customer Info'!$G:$G," ")</f>
        <v>45133</v>
      </c>
      <c r="G18" s="67">
        <f>VLOOKUP(A18,'Purchase Info'!$A$1:$F$121,2,FALSE)</f>
        <v>45660</v>
      </c>
      <c r="H18" s="68">
        <f>VLOOKUP(A18,'Purchase Info'!$A$1:$F$121,3,FALSE)</f>
        <v>30</v>
      </c>
      <c r="I18" s="69">
        <f>VLOOKUP(A18,'Purchase Info'!$A$1:$F$121,4,FALSE)</f>
        <v>31080</v>
      </c>
      <c r="J18" s="70">
        <f>INDEX('Purchase Info'!$1:$1048576,MATCH(A18,'Purchase Info'!$A:$A,0),5)</f>
        <v>10</v>
      </c>
      <c r="K18" s="70">
        <f>INDEX('Purchase Info'!$A$1:$F$121,MATCH(A18,'Purchase Info'!$A:$A,0),6)</f>
        <v>2</v>
      </c>
      <c r="L18" s="70" t="str">
        <f>VLOOKUP(A18,'App Info'!$A$1:$B$121,2,FALSE)</f>
        <v>No</v>
      </c>
      <c r="M18" s="71">
        <f t="shared" ca="1" si="0"/>
        <v>25</v>
      </c>
      <c r="N18" s="79">
        <v>245</v>
      </c>
      <c r="O18" s="66" t="str">
        <f t="shared" si="10"/>
        <v>&gt; 180 Days</v>
      </c>
      <c r="P18" s="72">
        <f t="shared" ca="1" si="1"/>
        <v>1.2</v>
      </c>
      <c r="Q18" s="73">
        <f t="shared" si="2"/>
        <v>1036</v>
      </c>
      <c r="R18" s="66">
        <f t="shared" si="3"/>
        <v>4</v>
      </c>
      <c r="S18" s="66">
        <f t="shared" ca="1" si="4"/>
        <v>3</v>
      </c>
      <c r="T18" s="66">
        <f t="shared" si="5"/>
        <v>0</v>
      </c>
      <c r="U18" s="66">
        <f t="shared" si="6"/>
        <v>1</v>
      </c>
      <c r="V18" s="66">
        <f t="shared" si="7"/>
        <v>0</v>
      </c>
      <c r="W18" s="66">
        <f t="shared" si="8"/>
        <v>1</v>
      </c>
      <c r="X18" s="70">
        <f t="shared" ca="1" si="9"/>
        <v>9</v>
      </c>
      <c r="Y18" s="70" t="s">
        <v>370</v>
      </c>
      <c r="AD18" s="1" t="s">
        <v>184</v>
      </c>
      <c r="AE18" s="1">
        <v>1</v>
      </c>
    </row>
    <row r="19" spans="1:41">
      <c r="A19" s="53" t="s">
        <v>48</v>
      </c>
      <c r="B19" s="64" t="str">
        <f>VLOOKUP(A19,'Customer Info'!$A:$K, 11,FALSE)</f>
        <v>Tanjila Yasmin</v>
      </c>
      <c r="C19" s="64" t="str">
        <f>VLOOKUP(A19,'Customer Info'!$A:$KD, 4,FALSE)</f>
        <v>Female</v>
      </c>
      <c r="D19" s="64">
        <f>_xlfn.XLOOKUP(A19,'Customer Info'!$A:$A, 'Customer Info'!$E:$E, "")</f>
        <v>36</v>
      </c>
      <c r="E19" s="64" t="str">
        <f>_xlfn.XLOOKUP(A19,'Customer Info'!$A:$A,'Customer Info'!$F:$F, "Not Found")</f>
        <v>Dhaka</v>
      </c>
      <c r="F19" s="74">
        <f>_xlfn.XLOOKUP(A19,'Customer Info'!$A:$A,'Customer Info'!$G:$G," ")</f>
        <v>45601</v>
      </c>
      <c r="G19" s="74">
        <f>VLOOKUP(A19,'Purchase Info'!$A$1:$F$121,2,FALSE)</f>
        <v>45688</v>
      </c>
      <c r="H19" s="75">
        <f>VLOOKUP(A19,'Purchase Info'!$A$1:$F$121,3,FALSE)</f>
        <v>20</v>
      </c>
      <c r="I19" s="76">
        <f>VLOOKUP(A19,'Purchase Info'!$A$1:$F$121,4,FALSE)</f>
        <v>17040</v>
      </c>
      <c r="J19" s="58">
        <f>INDEX('Purchase Info'!$1:$1048576,MATCH(A19,'Purchase Info'!$A:$A,0),5)</f>
        <v>9</v>
      </c>
      <c r="K19" s="58">
        <f>INDEX('Purchase Info'!$A$1:$F$121,MATCH(A19,'Purchase Info'!$A:$A,0),6)</f>
        <v>0</v>
      </c>
      <c r="L19" s="58" t="str">
        <f>VLOOKUP(A19,'App Info'!$A$1:$B$121,2,FALSE)</f>
        <v>Yes</v>
      </c>
      <c r="M19" s="60">
        <f t="shared" ca="1" si="0"/>
        <v>10</v>
      </c>
      <c r="N19" s="77">
        <v>217</v>
      </c>
      <c r="O19" s="64" t="str">
        <f t="shared" si="10"/>
        <v>&gt; 180 Days</v>
      </c>
      <c r="P19" s="62">
        <f t="shared" ca="1" si="1"/>
        <v>2</v>
      </c>
      <c r="Q19" s="78">
        <f t="shared" si="2"/>
        <v>852</v>
      </c>
      <c r="R19" s="64">
        <f t="shared" si="3"/>
        <v>4</v>
      </c>
      <c r="S19" s="64">
        <f t="shared" ca="1" si="4"/>
        <v>2</v>
      </c>
      <c r="T19" s="64">
        <f t="shared" si="5"/>
        <v>0</v>
      </c>
      <c r="U19" s="64">
        <f t="shared" si="6"/>
        <v>1</v>
      </c>
      <c r="V19" s="64">
        <f t="shared" si="7"/>
        <v>2</v>
      </c>
      <c r="W19" s="64">
        <f t="shared" si="8"/>
        <v>1</v>
      </c>
      <c r="X19" s="58">
        <f t="shared" ca="1" si="9"/>
        <v>10</v>
      </c>
      <c r="Y19" s="58" t="s">
        <v>370</v>
      </c>
      <c r="AD19" s="1" t="s">
        <v>174</v>
      </c>
      <c r="AE19" s="1">
        <v>2</v>
      </c>
    </row>
    <row r="20" spans="1:41">
      <c r="A20" s="65" t="s">
        <v>49</v>
      </c>
      <c r="B20" s="66" t="str">
        <f>VLOOKUP(A20,'Customer Info'!$A:$K, 11,FALSE)</f>
        <v>Ayan Hasan</v>
      </c>
      <c r="C20" s="66" t="str">
        <f>VLOOKUP(A20,'Customer Info'!$A:$KD, 4,FALSE)</f>
        <v>Male</v>
      </c>
      <c r="D20" s="66">
        <f>_xlfn.XLOOKUP(A20,'Customer Info'!$A:$A, 'Customer Info'!$E:$E, "")</f>
        <v>34</v>
      </c>
      <c r="E20" s="66" t="str">
        <f>_xlfn.XLOOKUP(A20,'Customer Info'!$A:$A,'Customer Info'!$F:$F, "Not Found")</f>
        <v>Dhaka</v>
      </c>
      <c r="F20" s="67">
        <f>_xlfn.XLOOKUP(A20,'Customer Info'!$A:$A,'Customer Info'!$G:$G," ")</f>
        <v>45357</v>
      </c>
      <c r="G20" s="67">
        <f>VLOOKUP(A20,'Purchase Info'!$A$1:$F$121,2,FALSE)</f>
        <v>45789</v>
      </c>
      <c r="H20" s="68">
        <f>VLOOKUP(A20,'Purchase Info'!$A$1:$F$121,3,FALSE)</f>
        <v>9</v>
      </c>
      <c r="I20" s="69">
        <f>VLOOKUP(A20,'Purchase Info'!$A$1:$F$121,4,FALSE)</f>
        <v>15093</v>
      </c>
      <c r="J20" s="70">
        <f>INDEX('Purchase Info'!$1:$1048576,MATCH(A20,'Purchase Info'!$A:$A,0),5)</f>
        <v>6</v>
      </c>
      <c r="K20" s="70">
        <f>INDEX('Purchase Info'!$A$1:$F$121,MATCH(A20,'Purchase Info'!$A:$A,0),6)</f>
        <v>1</v>
      </c>
      <c r="L20" s="70" t="str">
        <f>VLOOKUP(A20,'App Info'!$A$1:$B$121,2,FALSE)</f>
        <v>Yes</v>
      </c>
      <c r="M20" s="71">
        <f t="shared" ca="1" si="0"/>
        <v>17</v>
      </c>
      <c r="N20" s="79">
        <v>116</v>
      </c>
      <c r="O20" s="66" t="str">
        <f t="shared" si="10"/>
        <v>60-180 Days</v>
      </c>
      <c r="P20" s="72">
        <f t="shared" ca="1" si="1"/>
        <v>0.52941176470588236</v>
      </c>
      <c r="Q20" s="73">
        <f t="shared" si="2"/>
        <v>1677</v>
      </c>
      <c r="R20" s="66">
        <f t="shared" si="3"/>
        <v>3</v>
      </c>
      <c r="S20" s="66">
        <f t="shared" ca="1" si="4"/>
        <v>3</v>
      </c>
      <c r="T20" s="66">
        <f t="shared" si="5"/>
        <v>0</v>
      </c>
      <c r="U20" s="66">
        <f t="shared" si="6"/>
        <v>1</v>
      </c>
      <c r="V20" s="66">
        <f t="shared" si="7"/>
        <v>2</v>
      </c>
      <c r="W20" s="66">
        <f t="shared" si="8"/>
        <v>1</v>
      </c>
      <c r="X20" s="70">
        <f t="shared" ca="1" si="9"/>
        <v>10</v>
      </c>
      <c r="Y20" s="70" t="s">
        <v>370</v>
      </c>
      <c r="AD20" t="s">
        <v>173</v>
      </c>
      <c r="AE20" s="1">
        <v>3</v>
      </c>
    </row>
    <row r="21" spans="1:41">
      <c r="A21" s="53" t="s">
        <v>50</v>
      </c>
      <c r="B21" s="64" t="str">
        <f>VLOOKUP(A21,'Customer Info'!$A:$K, 11,FALSE)</f>
        <v>Nusrat Nahar</v>
      </c>
      <c r="C21" s="64" t="str">
        <f>VLOOKUP(A21,'Customer Info'!$A:$KD, 4,FALSE)</f>
        <v>Female</v>
      </c>
      <c r="D21" s="64">
        <f>_xlfn.XLOOKUP(A21,'Customer Info'!$A:$A, 'Customer Info'!$E:$E, "")</f>
        <v>35</v>
      </c>
      <c r="E21" s="64" t="str">
        <f>_xlfn.XLOOKUP(A21,'Customer Info'!$A:$A,'Customer Info'!$F:$F, "Not Found")</f>
        <v>Sylhet</v>
      </c>
      <c r="F21" s="74">
        <f>_xlfn.XLOOKUP(A21,'Customer Info'!$A:$A,'Customer Info'!$G:$G," ")</f>
        <v>44690</v>
      </c>
      <c r="G21" s="74">
        <f>VLOOKUP(A21,'Purchase Info'!$A$1:$F$121,2,FALSE)</f>
        <v>45732</v>
      </c>
      <c r="H21" s="75">
        <f>VLOOKUP(A21,'Purchase Info'!$A$1:$F$121,3,FALSE)</f>
        <v>9</v>
      </c>
      <c r="I21" s="76">
        <f>VLOOKUP(A21,'Purchase Info'!$A$1:$F$121,4,FALSE)</f>
        <v>5175</v>
      </c>
      <c r="J21" s="58">
        <f>INDEX('Purchase Info'!$1:$1048576,MATCH(A21,'Purchase Info'!$A:$A,0),5)</f>
        <v>4</v>
      </c>
      <c r="K21" s="58">
        <f>INDEX('Purchase Info'!$A$1:$F$121,MATCH(A21,'Purchase Info'!$A:$A,0),6)</f>
        <v>0</v>
      </c>
      <c r="L21" s="58" t="str">
        <f>VLOOKUP(A21,'App Info'!$A$1:$B$121,2,FALSE)</f>
        <v>Yes</v>
      </c>
      <c r="M21" s="60">
        <f t="shared" ca="1" si="0"/>
        <v>39</v>
      </c>
      <c r="N21" s="77">
        <v>173</v>
      </c>
      <c r="O21" s="64" t="str">
        <f t="shared" si="10"/>
        <v>60-180 Days</v>
      </c>
      <c r="P21" s="62">
        <f t="shared" ca="1" si="1"/>
        <v>0.23076923076923078</v>
      </c>
      <c r="Q21" s="78">
        <f t="shared" si="2"/>
        <v>575</v>
      </c>
      <c r="R21" s="64">
        <f t="shared" si="3"/>
        <v>3</v>
      </c>
      <c r="S21" s="64">
        <f t="shared" ca="1" si="4"/>
        <v>3</v>
      </c>
      <c r="T21" s="64">
        <f t="shared" si="5"/>
        <v>1</v>
      </c>
      <c r="U21" s="64">
        <f t="shared" si="6"/>
        <v>1</v>
      </c>
      <c r="V21" s="64">
        <f t="shared" si="7"/>
        <v>2</v>
      </c>
      <c r="W21" s="64">
        <f t="shared" si="8"/>
        <v>1</v>
      </c>
      <c r="X21" s="58">
        <f t="shared" ca="1" si="9"/>
        <v>11</v>
      </c>
      <c r="Y21" s="58" t="s">
        <v>370</v>
      </c>
    </row>
    <row r="22" spans="1:41">
      <c r="A22" s="65" t="s">
        <v>120</v>
      </c>
      <c r="B22" s="66" t="str">
        <f>VLOOKUP(A22,'Customer Info'!$A:$K, 11,FALSE)</f>
        <v>Shormi Nahar</v>
      </c>
      <c r="C22" s="66" t="str">
        <f>VLOOKUP(A22,'Customer Info'!$A:$KD, 4,FALSE)</f>
        <v>Female</v>
      </c>
      <c r="D22" s="66">
        <f>_xlfn.XLOOKUP(A22,'Customer Info'!$A:$A, 'Customer Info'!$E:$E, "")</f>
        <v>34</v>
      </c>
      <c r="E22" s="66" t="str">
        <f>_xlfn.XLOOKUP(A22,'Customer Info'!$A:$A,'Customer Info'!$F:$F, "Not Found")</f>
        <v>Dhaka</v>
      </c>
      <c r="F22" s="67">
        <f>_xlfn.XLOOKUP(A22,'Customer Info'!$A:$A,'Customer Info'!$G:$G," ")</f>
        <v>44659</v>
      </c>
      <c r="G22" s="67">
        <f>VLOOKUP(A22,'Purchase Info'!$A$1:$F$121,2,FALSE)</f>
        <v>44914</v>
      </c>
      <c r="H22" s="68">
        <f>VLOOKUP(A22,'Purchase Info'!$A$1:$F$121,3,FALSE)</f>
        <v>15</v>
      </c>
      <c r="I22" s="69">
        <f>VLOOKUP(A22,'Purchase Info'!$A$1:$F$121,4,FALSE)</f>
        <v>19740</v>
      </c>
      <c r="J22" s="70">
        <f>INDEX('Purchase Info'!$1:$1048576,MATCH(A22,'Purchase Info'!$A:$A,0),5)</f>
        <v>2</v>
      </c>
      <c r="K22" s="70">
        <f>INDEX('Purchase Info'!$A$1:$F$121,MATCH(A22,'Purchase Info'!$A:$A,0),6)</f>
        <v>5</v>
      </c>
      <c r="L22" s="70" t="str">
        <f>VLOOKUP(A22,'App Info'!$A$1:$B$121,2,FALSE)</f>
        <v>No</v>
      </c>
      <c r="M22" s="71">
        <f t="shared" ca="1" si="0"/>
        <v>40</v>
      </c>
      <c r="N22" s="79">
        <v>991</v>
      </c>
      <c r="O22" s="66" t="str">
        <f t="shared" si="10"/>
        <v>&gt; 180 Days</v>
      </c>
      <c r="P22" s="72">
        <f t="shared" ca="1" si="1"/>
        <v>0.375</v>
      </c>
      <c r="Q22" s="73">
        <f t="shared" si="2"/>
        <v>1316</v>
      </c>
      <c r="R22" s="66">
        <f t="shared" si="3"/>
        <v>4</v>
      </c>
      <c r="S22" s="66">
        <f t="shared" ca="1" si="4"/>
        <v>3</v>
      </c>
      <c r="T22" s="66">
        <f t="shared" si="5"/>
        <v>0</v>
      </c>
      <c r="U22" s="66">
        <f t="shared" si="6"/>
        <v>1</v>
      </c>
      <c r="V22" s="66">
        <f t="shared" si="7"/>
        <v>0</v>
      </c>
      <c r="W22" s="66">
        <f t="shared" si="8"/>
        <v>0</v>
      </c>
      <c r="X22" s="70">
        <f t="shared" ca="1" si="9"/>
        <v>8</v>
      </c>
      <c r="Y22" s="70" t="s">
        <v>177</v>
      </c>
      <c r="AD22" s="1" t="s">
        <v>185</v>
      </c>
      <c r="AE22" s="1" t="s">
        <v>186</v>
      </c>
    </row>
    <row r="23" spans="1:41">
      <c r="A23" s="53" t="s">
        <v>121</v>
      </c>
      <c r="B23" s="64" t="str">
        <f>VLOOKUP(A23,'Customer Info'!$A:$K, 11,FALSE)</f>
        <v>Hossain Mollah</v>
      </c>
      <c r="C23" s="64" t="str">
        <f>VLOOKUP(A23,'Customer Info'!$A:$KD, 4,FALSE)</f>
        <v>Male</v>
      </c>
      <c r="D23" s="64">
        <f>_xlfn.XLOOKUP(A23,'Customer Info'!$A:$A, 'Customer Info'!$E:$E, "")</f>
        <v>38</v>
      </c>
      <c r="E23" s="64" t="str">
        <f>_xlfn.XLOOKUP(A23,'Customer Info'!$A:$A,'Customer Info'!$F:$F, "Not Found")</f>
        <v>Chittagong</v>
      </c>
      <c r="F23" s="74">
        <f>_xlfn.XLOOKUP(A23,'Customer Info'!$A:$A,'Customer Info'!$G:$G," ")</f>
        <v>44915</v>
      </c>
      <c r="G23" s="74">
        <f>VLOOKUP(A23,'Purchase Info'!$A$1:$F$121,2,FALSE)</f>
        <v>45119</v>
      </c>
      <c r="H23" s="75">
        <f>VLOOKUP(A23,'Purchase Info'!$A$1:$F$121,3,FALSE)</f>
        <v>18</v>
      </c>
      <c r="I23" s="76">
        <f>VLOOKUP(A23,'Purchase Info'!$A$1:$F$121,4,FALSE)</f>
        <v>12780</v>
      </c>
      <c r="J23" s="58">
        <f>INDEX('Purchase Info'!$1:$1048576,MATCH(A23,'Purchase Info'!$A:$A,0),5)</f>
        <v>5</v>
      </c>
      <c r="K23" s="58">
        <f>INDEX('Purchase Info'!$A$1:$F$121,MATCH(A23,'Purchase Info'!$A:$A,0),6)</f>
        <v>2</v>
      </c>
      <c r="L23" s="58" t="str">
        <f>VLOOKUP(A23,'App Info'!$A$1:$B$121,2,FALSE)</f>
        <v>Yes</v>
      </c>
      <c r="M23" s="60">
        <f t="shared" ca="1" si="0"/>
        <v>32</v>
      </c>
      <c r="N23" s="77">
        <v>786</v>
      </c>
      <c r="O23" s="64" t="str">
        <f t="shared" si="10"/>
        <v>&gt; 180 Days</v>
      </c>
      <c r="P23" s="62">
        <f t="shared" ca="1" si="1"/>
        <v>0.5625</v>
      </c>
      <c r="Q23" s="78">
        <f t="shared" si="2"/>
        <v>710</v>
      </c>
      <c r="R23" s="64">
        <f t="shared" si="3"/>
        <v>4</v>
      </c>
      <c r="S23" s="64">
        <f t="shared" ca="1" si="4"/>
        <v>3</v>
      </c>
      <c r="T23" s="64">
        <f t="shared" si="5"/>
        <v>0</v>
      </c>
      <c r="U23" s="64">
        <f t="shared" si="6"/>
        <v>1</v>
      </c>
      <c r="V23" s="64">
        <f t="shared" si="7"/>
        <v>2</v>
      </c>
      <c r="W23" s="64">
        <f t="shared" si="8"/>
        <v>1</v>
      </c>
      <c r="X23" s="58">
        <f t="shared" ca="1" si="9"/>
        <v>11</v>
      </c>
      <c r="Y23" s="58" t="s">
        <v>370</v>
      </c>
      <c r="AD23" s="1" t="s">
        <v>192</v>
      </c>
      <c r="AE23" s="1" t="s">
        <v>191</v>
      </c>
    </row>
    <row r="24" spans="1:41">
      <c r="A24" s="65" t="s">
        <v>122</v>
      </c>
      <c r="B24" s="66" t="str">
        <f>VLOOKUP(A24,'Customer Info'!$A:$K, 11,FALSE)</f>
        <v>Lamiya Ferdous</v>
      </c>
      <c r="C24" s="66" t="str">
        <f>VLOOKUP(A24,'Customer Info'!$A:$KD, 4,FALSE)</f>
        <v>Female</v>
      </c>
      <c r="D24" s="66">
        <f>_xlfn.XLOOKUP(A24,'Customer Info'!$A:$A, 'Customer Info'!$E:$E, "")</f>
        <v>32</v>
      </c>
      <c r="E24" s="66" t="str">
        <f>_xlfn.XLOOKUP(A24,'Customer Info'!$A:$A,'Customer Info'!$F:$F, "Not Found")</f>
        <v>Dhaka</v>
      </c>
      <c r="F24" s="67">
        <f>_xlfn.XLOOKUP(A24,'Customer Info'!$A:$A,'Customer Info'!$G:$G," ")</f>
        <v>44974</v>
      </c>
      <c r="G24" s="67">
        <f>VLOOKUP(A24,'Purchase Info'!$A$1:$F$121,2,FALSE)</f>
        <v>45246</v>
      </c>
      <c r="H24" s="68">
        <f>VLOOKUP(A24,'Purchase Info'!$A$1:$F$121,3,FALSE)</f>
        <v>21</v>
      </c>
      <c r="I24" s="69">
        <f>VLOOKUP(A24,'Purchase Info'!$A$1:$F$121,4,FALSE)</f>
        <v>13272</v>
      </c>
      <c r="J24" s="70">
        <f>INDEX('Purchase Info'!$1:$1048576,MATCH(A24,'Purchase Info'!$A:$A,0),5)</f>
        <v>4</v>
      </c>
      <c r="K24" s="70">
        <f>INDEX('Purchase Info'!$A$1:$F$121,MATCH(A24,'Purchase Info'!$A:$A,0),6)</f>
        <v>4</v>
      </c>
      <c r="L24" s="70" t="str">
        <f>VLOOKUP(A24,'App Info'!$A$1:$B$121,2,FALSE)</f>
        <v>No</v>
      </c>
      <c r="M24" s="71">
        <f t="shared" ca="1" si="0"/>
        <v>30</v>
      </c>
      <c r="N24" s="79">
        <v>659</v>
      </c>
      <c r="O24" s="66" t="str">
        <f t="shared" si="10"/>
        <v>&gt; 180 Days</v>
      </c>
      <c r="P24" s="72">
        <f t="shared" ca="1" si="1"/>
        <v>0.7</v>
      </c>
      <c r="Q24" s="73">
        <f t="shared" si="2"/>
        <v>632</v>
      </c>
      <c r="R24" s="66">
        <f t="shared" si="3"/>
        <v>4</v>
      </c>
      <c r="S24" s="66">
        <f t="shared" ca="1" si="4"/>
        <v>3</v>
      </c>
      <c r="T24" s="66">
        <f t="shared" si="5"/>
        <v>1</v>
      </c>
      <c r="U24" s="66">
        <f t="shared" si="6"/>
        <v>1</v>
      </c>
      <c r="V24" s="66">
        <f t="shared" si="7"/>
        <v>0</v>
      </c>
      <c r="W24" s="66">
        <f t="shared" si="8"/>
        <v>0</v>
      </c>
      <c r="X24" s="70">
        <f t="shared" ca="1" si="9"/>
        <v>9</v>
      </c>
      <c r="Y24" s="70" t="s">
        <v>370</v>
      </c>
      <c r="AD24" s="1" t="s">
        <v>187</v>
      </c>
      <c r="AE24" s="1" t="s">
        <v>190</v>
      </c>
    </row>
    <row r="25" spans="1:41">
      <c r="A25" s="53" t="s">
        <v>10</v>
      </c>
      <c r="B25" s="64" t="str">
        <f>VLOOKUP(A25,'Customer Info'!$A:$K, 11,FALSE)</f>
        <v>Faiza Kamal</v>
      </c>
      <c r="C25" s="64" t="str">
        <f>VLOOKUP(A25,'Customer Info'!$A:$KD, 4,FALSE)</f>
        <v>Female</v>
      </c>
      <c r="D25" s="64">
        <f>_xlfn.XLOOKUP(A25,'Customer Info'!$A:$A, 'Customer Info'!$E:$E, "")</f>
        <v>35</v>
      </c>
      <c r="E25" s="64" t="str">
        <f>_xlfn.XLOOKUP(A25,'Customer Info'!$A:$A,'Customer Info'!$F:$F, "Not Found")</f>
        <v>Chittagong</v>
      </c>
      <c r="F25" s="74">
        <f>_xlfn.XLOOKUP(A25,'Customer Info'!$A:$A,'Customer Info'!$G:$G," ")</f>
        <v>44986</v>
      </c>
      <c r="G25" s="74">
        <f>VLOOKUP(A25,'Purchase Info'!$A$1:$F$121,2,FALSE)</f>
        <v>45788</v>
      </c>
      <c r="H25" s="75">
        <f>VLOOKUP(A25,'Purchase Info'!$A$1:$F$121,3,FALSE)</f>
        <v>8</v>
      </c>
      <c r="I25" s="76">
        <f>VLOOKUP(A25,'Purchase Info'!$A$1:$F$121,4,FALSE)</f>
        <v>11744</v>
      </c>
      <c r="J25" s="58">
        <f>INDEX('Purchase Info'!$1:$1048576,MATCH(A25,'Purchase Info'!$A:$A,0),5)</f>
        <v>3</v>
      </c>
      <c r="K25" s="58">
        <f>INDEX('Purchase Info'!$A$1:$F$121,MATCH(A25,'Purchase Info'!$A:$A,0),6)</f>
        <v>1</v>
      </c>
      <c r="L25" s="58" t="str">
        <f>VLOOKUP(A25,'App Info'!$A$1:$B$121,2,FALSE)</f>
        <v>No</v>
      </c>
      <c r="M25" s="60">
        <f t="shared" ca="1" si="0"/>
        <v>30</v>
      </c>
      <c r="N25" s="77">
        <v>117</v>
      </c>
      <c r="O25" s="64" t="str">
        <f t="shared" si="10"/>
        <v>60-180 Days</v>
      </c>
      <c r="P25" s="62">
        <f t="shared" ca="1" si="1"/>
        <v>0.26666666666666666</v>
      </c>
      <c r="Q25" s="78">
        <f t="shared" si="2"/>
        <v>1468</v>
      </c>
      <c r="R25" s="64">
        <f t="shared" si="3"/>
        <v>3</v>
      </c>
      <c r="S25" s="64">
        <f t="shared" ca="1" si="4"/>
        <v>3</v>
      </c>
      <c r="T25" s="64">
        <f t="shared" si="5"/>
        <v>0</v>
      </c>
      <c r="U25" s="64">
        <f t="shared" si="6"/>
        <v>1</v>
      </c>
      <c r="V25" s="64">
        <f t="shared" si="7"/>
        <v>0</v>
      </c>
      <c r="W25" s="64">
        <f t="shared" si="8"/>
        <v>1</v>
      </c>
      <c r="X25" s="58">
        <f t="shared" ca="1" si="9"/>
        <v>8</v>
      </c>
      <c r="Y25" s="58" t="s">
        <v>177</v>
      </c>
      <c r="AD25" t="s">
        <v>193</v>
      </c>
      <c r="AE25" s="1" t="s">
        <v>189</v>
      </c>
    </row>
    <row r="26" spans="1:41">
      <c r="A26" s="65" t="s">
        <v>11</v>
      </c>
      <c r="B26" s="66" t="str">
        <f>VLOOKUP(A26,'Customer Info'!$A:$K, 11,FALSE)</f>
        <v>Farhan Uddin</v>
      </c>
      <c r="C26" s="66" t="str">
        <f>VLOOKUP(A26,'Customer Info'!$A:$KD, 4,FALSE)</f>
        <v>Male</v>
      </c>
      <c r="D26" s="66">
        <f>_xlfn.XLOOKUP(A26,'Customer Info'!$A:$A, 'Customer Info'!$E:$E, "")</f>
        <v>25</v>
      </c>
      <c r="E26" s="66" t="str">
        <f>_xlfn.XLOOKUP(A26,'Customer Info'!$A:$A,'Customer Info'!$F:$F, "Not Found")</f>
        <v>Dhaka</v>
      </c>
      <c r="F26" s="67">
        <f>_xlfn.XLOOKUP(A26,'Customer Info'!$A:$A,'Customer Info'!$G:$G," ")</f>
        <v>45264</v>
      </c>
      <c r="G26" s="67">
        <f>VLOOKUP(A26,'Purchase Info'!$A$1:$F$121,2,FALSE)</f>
        <v>45609</v>
      </c>
      <c r="H26" s="68">
        <f>VLOOKUP(A26,'Purchase Info'!$A$1:$F$121,3,FALSE)</f>
        <v>9</v>
      </c>
      <c r="I26" s="69">
        <f>VLOOKUP(A26,'Purchase Info'!$A$1:$F$121,4,FALSE)</f>
        <v>14985</v>
      </c>
      <c r="J26" s="70">
        <f>INDEX('Purchase Info'!$1:$1048576,MATCH(A26,'Purchase Info'!$A:$A,0),5)</f>
        <v>0</v>
      </c>
      <c r="K26" s="70">
        <f>INDEX('Purchase Info'!$A$1:$F$121,MATCH(A26,'Purchase Info'!$A:$A,0),6)</f>
        <v>0</v>
      </c>
      <c r="L26" s="70" t="str">
        <f>VLOOKUP(A26,'App Info'!$A$1:$B$121,2,FALSE)</f>
        <v>No</v>
      </c>
      <c r="M26" s="71">
        <f t="shared" ca="1" si="0"/>
        <v>21</v>
      </c>
      <c r="N26" s="79">
        <v>296</v>
      </c>
      <c r="O26" s="66" t="str">
        <f t="shared" si="10"/>
        <v>&gt; 180 Days</v>
      </c>
      <c r="P26" s="72">
        <f t="shared" ca="1" si="1"/>
        <v>0.42857142857142855</v>
      </c>
      <c r="Q26" s="73">
        <f t="shared" si="2"/>
        <v>1665</v>
      </c>
      <c r="R26" s="66">
        <f t="shared" si="3"/>
        <v>4</v>
      </c>
      <c r="S26" s="66">
        <f t="shared" ca="1" si="4"/>
        <v>3</v>
      </c>
      <c r="T26" s="66">
        <f t="shared" si="5"/>
        <v>0</v>
      </c>
      <c r="U26" s="66">
        <f t="shared" si="6"/>
        <v>0</v>
      </c>
      <c r="V26" s="66">
        <f t="shared" si="7"/>
        <v>0</v>
      </c>
      <c r="W26" s="66">
        <f t="shared" si="8"/>
        <v>1</v>
      </c>
      <c r="X26" s="70">
        <f t="shared" ca="1" si="9"/>
        <v>8</v>
      </c>
      <c r="Y26" s="70" t="s">
        <v>177</v>
      </c>
      <c r="AD26" t="s">
        <v>194</v>
      </c>
      <c r="AE26" s="1" t="s">
        <v>188</v>
      </c>
    </row>
    <row r="27" spans="1:41">
      <c r="A27" s="53" t="s">
        <v>51</v>
      </c>
      <c r="B27" s="64" t="str">
        <f>VLOOKUP(A27,'Customer Info'!$A:$K, 11,FALSE)</f>
        <v>Samin Reza</v>
      </c>
      <c r="C27" s="64" t="str">
        <f>VLOOKUP(A27,'Customer Info'!$A:$KD, 4,FALSE)</f>
        <v>Male</v>
      </c>
      <c r="D27" s="64">
        <f>_xlfn.XLOOKUP(A27,'Customer Info'!$A:$A, 'Customer Info'!$E:$E, "")</f>
        <v>33</v>
      </c>
      <c r="E27" s="64" t="str">
        <f>_xlfn.XLOOKUP(A27,'Customer Info'!$A:$A,'Customer Info'!$F:$F, "Not Found")</f>
        <v>Dhaka</v>
      </c>
      <c r="F27" s="74">
        <f>_xlfn.XLOOKUP(A27,'Customer Info'!$A:$A,'Customer Info'!$G:$G," ")</f>
        <v>44783</v>
      </c>
      <c r="G27" s="74">
        <f>VLOOKUP(A27,'Purchase Info'!$A$1:$F$121,2,FALSE)</f>
        <v>45163</v>
      </c>
      <c r="H27" s="75">
        <f>VLOOKUP(A27,'Purchase Info'!$A$1:$F$121,3,FALSE)</f>
        <v>22</v>
      </c>
      <c r="I27" s="76">
        <f>VLOOKUP(A27,'Purchase Info'!$A$1:$F$121,4,FALSE)</f>
        <v>43274</v>
      </c>
      <c r="J27" s="58">
        <f>INDEX('Purchase Info'!$1:$1048576,MATCH(A27,'Purchase Info'!$A:$A,0),5)</f>
        <v>5</v>
      </c>
      <c r="K27" s="58">
        <f>INDEX('Purchase Info'!$A$1:$F$121,MATCH(A27,'Purchase Info'!$A:$A,0),6)</f>
        <v>5</v>
      </c>
      <c r="L27" s="58" t="str">
        <f>VLOOKUP(A27,'App Info'!$A$1:$B$121,2,FALSE)</f>
        <v>Yes</v>
      </c>
      <c r="M27" s="60">
        <f t="shared" ca="1" si="0"/>
        <v>36</v>
      </c>
      <c r="N27" s="77">
        <v>742</v>
      </c>
      <c r="O27" s="64" t="str">
        <f t="shared" si="10"/>
        <v>&gt; 180 Days</v>
      </c>
      <c r="P27" s="62">
        <f t="shared" ca="1" si="1"/>
        <v>0.61111111111111116</v>
      </c>
      <c r="Q27" s="78">
        <f t="shared" si="2"/>
        <v>1967</v>
      </c>
      <c r="R27" s="64">
        <f t="shared" si="3"/>
        <v>4</v>
      </c>
      <c r="S27" s="64">
        <f t="shared" ca="1" si="4"/>
        <v>3</v>
      </c>
      <c r="T27" s="64">
        <f t="shared" si="5"/>
        <v>0</v>
      </c>
      <c r="U27" s="64">
        <f t="shared" si="6"/>
        <v>1</v>
      </c>
      <c r="V27" s="64">
        <f t="shared" si="7"/>
        <v>2</v>
      </c>
      <c r="W27" s="64">
        <f t="shared" si="8"/>
        <v>0</v>
      </c>
      <c r="X27" s="58">
        <f t="shared" ca="1" si="9"/>
        <v>10</v>
      </c>
      <c r="Y27" s="58" t="s">
        <v>370</v>
      </c>
    </row>
    <row r="28" spans="1:41">
      <c r="A28" s="65" t="s">
        <v>52</v>
      </c>
      <c r="B28" s="66" t="str">
        <f>VLOOKUP(A28,'Customer Info'!$A:$K, 11,FALSE)</f>
        <v>Ishrat Jahan</v>
      </c>
      <c r="C28" s="66" t="str">
        <f>VLOOKUP(A28,'Customer Info'!$A:$KD, 4,FALSE)</f>
        <v>Female</v>
      </c>
      <c r="D28" s="66">
        <f>_xlfn.XLOOKUP(A28,'Customer Info'!$A:$A, 'Customer Info'!$E:$E, "")</f>
        <v>37</v>
      </c>
      <c r="E28" s="66" t="str">
        <f>_xlfn.XLOOKUP(A28,'Customer Info'!$A:$A,'Customer Info'!$F:$F, "Not Found")</f>
        <v>Chittagong</v>
      </c>
      <c r="F28" s="67">
        <f>_xlfn.XLOOKUP(A28,'Customer Info'!$A:$A,'Customer Info'!$G:$G," ")</f>
        <v>45253</v>
      </c>
      <c r="G28" s="67">
        <f>VLOOKUP(A28,'Purchase Info'!$A$1:$F$121,2,FALSE)</f>
        <v>45688</v>
      </c>
      <c r="H28" s="68">
        <f>VLOOKUP(A28,'Purchase Info'!$A$1:$F$121,3,FALSE)</f>
        <v>29</v>
      </c>
      <c r="I28" s="69">
        <f>VLOOKUP(A28,'Purchase Info'!$A$1:$F$121,4,FALSE)</f>
        <v>35409</v>
      </c>
      <c r="J28" s="70">
        <f>INDEX('Purchase Info'!$1:$1048576,MATCH(A28,'Purchase Info'!$A:$A,0),5)</f>
        <v>5</v>
      </c>
      <c r="K28" s="70">
        <f>INDEX('Purchase Info'!$A$1:$F$121,MATCH(A28,'Purchase Info'!$A:$A,0),6)</f>
        <v>0</v>
      </c>
      <c r="L28" s="70" t="str">
        <f>VLOOKUP(A28,'App Info'!$A$1:$B$121,2,FALSE)</f>
        <v>Yes</v>
      </c>
      <c r="M28" s="71">
        <f t="shared" ca="1" si="0"/>
        <v>21</v>
      </c>
      <c r="N28" s="79">
        <v>217</v>
      </c>
      <c r="O28" s="66" t="str">
        <f t="shared" si="10"/>
        <v>&gt; 180 Days</v>
      </c>
      <c r="P28" s="72">
        <f t="shared" ca="1" si="1"/>
        <v>1.3809523809523809</v>
      </c>
      <c r="Q28" s="73">
        <f t="shared" si="2"/>
        <v>1221</v>
      </c>
      <c r="R28" s="66">
        <f t="shared" si="3"/>
        <v>4</v>
      </c>
      <c r="S28" s="66">
        <f t="shared" ca="1" si="4"/>
        <v>3</v>
      </c>
      <c r="T28" s="66">
        <f t="shared" si="5"/>
        <v>0</v>
      </c>
      <c r="U28" s="66">
        <f t="shared" si="6"/>
        <v>1</v>
      </c>
      <c r="V28" s="66">
        <f t="shared" si="7"/>
        <v>2</v>
      </c>
      <c r="W28" s="66">
        <f t="shared" si="8"/>
        <v>1</v>
      </c>
      <c r="X28" s="70">
        <f t="shared" ca="1" si="9"/>
        <v>11</v>
      </c>
      <c r="Y28" s="70" t="s">
        <v>370</v>
      </c>
      <c r="AO28" s="28"/>
    </row>
    <row r="29" spans="1:41">
      <c r="A29" s="53" t="s">
        <v>53</v>
      </c>
      <c r="B29" s="64" t="str">
        <f>VLOOKUP(A29,'Customer Info'!$A:$K, 11,FALSE)</f>
        <v>Arif Mahmud</v>
      </c>
      <c r="C29" s="64" t="str">
        <f>VLOOKUP(A29,'Customer Info'!$A:$KD, 4,FALSE)</f>
        <v>Male</v>
      </c>
      <c r="D29" s="64">
        <f>_xlfn.XLOOKUP(A29,'Customer Info'!$A:$A, 'Customer Info'!$E:$E, "")</f>
        <v>31</v>
      </c>
      <c r="E29" s="64" t="str">
        <f>_xlfn.XLOOKUP(A29,'Customer Info'!$A:$A,'Customer Info'!$F:$F, "Not Found")</f>
        <v>Sylhet</v>
      </c>
      <c r="F29" s="74">
        <f>_xlfn.XLOOKUP(A29,'Customer Info'!$A:$A,'Customer Info'!$G:$G," ")</f>
        <v>45013</v>
      </c>
      <c r="G29" s="74">
        <f>VLOOKUP(A29,'Purchase Info'!$A$1:$F$121,2,FALSE)</f>
        <v>45587</v>
      </c>
      <c r="H29" s="75">
        <f>VLOOKUP(A29,'Purchase Info'!$A$1:$F$121,3,FALSE)</f>
        <v>22</v>
      </c>
      <c r="I29" s="76">
        <f>VLOOKUP(A29,'Purchase Info'!$A$1:$F$121,4,FALSE)</f>
        <v>37400</v>
      </c>
      <c r="J29" s="58">
        <f>INDEX('Purchase Info'!$1:$1048576,MATCH(A29,'Purchase Info'!$A:$A,0),5)</f>
        <v>9</v>
      </c>
      <c r="K29" s="58">
        <f>INDEX('Purchase Info'!$A$1:$F$121,MATCH(A29,'Purchase Info'!$A:$A,0),6)</f>
        <v>0</v>
      </c>
      <c r="L29" s="58" t="str">
        <f>VLOOKUP(A29,'App Info'!$A$1:$B$121,2,FALSE)</f>
        <v>Yes</v>
      </c>
      <c r="M29" s="60">
        <f t="shared" ca="1" si="0"/>
        <v>29</v>
      </c>
      <c r="N29" s="77">
        <v>318</v>
      </c>
      <c r="O29" s="64" t="str">
        <f t="shared" si="10"/>
        <v>&gt; 180 Days</v>
      </c>
      <c r="P29" s="62">
        <f t="shared" ca="1" si="1"/>
        <v>0.75862068965517238</v>
      </c>
      <c r="Q29" s="78">
        <f t="shared" si="2"/>
        <v>1700</v>
      </c>
      <c r="R29" s="64">
        <f t="shared" si="3"/>
        <v>4</v>
      </c>
      <c r="S29" s="64">
        <f t="shared" ca="1" si="4"/>
        <v>3</v>
      </c>
      <c r="T29" s="64">
        <f t="shared" si="5"/>
        <v>0</v>
      </c>
      <c r="U29" s="64">
        <f t="shared" si="6"/>
        <v>1</v>
      </c>
      <c r="V29" s="64">
        <f t="shared" si="7"/>
        <v>2</v>
      </c>
      <c r="W29" s="64">
        <f t="shared" si="8"/>
        <v>1</v>
      </c>
      <c r="X29" s="58">
        <f t="shared" ca="1" si="9"/>
        <v>11</v>
      </c>
      <c r="Y29" s="58" t="s">
        <v>370</v>
      </c>
    </row>
    <row r="30" spans="1:41" ht="43.2">
      <c r="A30" s="65" t="s">
        <v>54</v>
      </c>
      <c r="B30" s="66" t="str">
        <f>VLOOKUP(A30,'Customer Info'!$A:$K, 11,FALSE)</f>
        <v>Tamanna Ferdous</v>
      </c>
      <c r="C30" s="66" t="str">
        <f>VLOOKUP(A30,'Customer Info'!$A:$KD, 4,FALSE)</f>
        <v>Female</v>
      </c>
      <c r="D30" s="66">
        <f>_xlfn.XLOOKUP(A30,'Customer Info'!$A:$A, 'Customer Info'!$E:$E, "")</f>
        <v>36</v>
      </c>
      <c r="E30" s="66" t="str">
        <f>_xlfn.XLOOKUP(A30,'Customer Info'!$A:$A,'Customer Info'!$F:$F, "Not Found")</f>
        <v>Chittagong</v>
      </c>
      <c r="F30" s="67">
        <f>_xlfn.XLOOKUP(A30,'Customer Info'!$A:$A,'Customer Info'!$G:$G," ")</f>
        <v>44946</v>
      </c>
      <c r="G30" s="67">
        <f>VLOOKUP(A30,'Purchase Info'!$A$1:$F$121,2,FALSE)</f>
        <v>45534</v>
      </c>
      <c r="H30" s="68">
        <f>VLOOKUP(A30,'Purchase Info'!$A$1:$F$121,3,FALSE)</f>
        <v>26</v>
      </c>
      <c r="I30" s="69">
        <f>VLOOKUP(A30,'Purchase Info'!$A$1:$F$121,4,FALSE)</f>
        <v>38376</v>
      </c>
      <c r="J30" s="70">
        <f>INDEX('Purchase Info'!$1:$1048576,MATCH(A30,'Purchase Info'!$A:$A,0),5)</f>
        <v>2</v>
      </c>
      <c r="K30" s="70">
        <f>INDEX('Purchase Info'!$A$1:$F$121,MATCH(A30,'Purchase Info'!$A:$A,0),6)</f>
        <v>1</v>
      </c>
      <c r="L30" s="70" t="str">
        <f>VLOOKUP(A30,'App Info'!$A$1:$B$121,2,FALSE)</f>
        <v>Yes</v>
      </c>
      <c r="M30" s="71">
        <f t="shared" ca="1" si="0"/>
        <v>31</v>
      </c>
      <c r="N30" s="79">
        <v>371</v>
      </c>
      <c r="O30" s="66" t="str">
        <f t="shared" si="10"/>
        <v>&gt; 180 Days</v>
      </c>
      <c r="P30" s="72">
        <f t="shared" ca="1" si="1"/>
        <v>0.83870967741935487</v>
      </c>
      <c r="Q30" s="73">
        <f t="shared" si="2"/>
        <v>1476</v>
      </c>
      <c r="R30" s="66">
        <f t="shared" si="3"/>
        <v>4</v>
      </c>
      <c r="S30" s="66">
        <f t="shared" ca="1" si="4"/>
        <v>3</v>
      </c>
      <c r="T30" s="66">
        <f t="shared" si="5"/>
        <v>0</v>
      </c>
      <c r="U30" s="66">
        <f t="shared" si="6"/>
        <v>1</v>
      </c>
      <c r="V30" s="66">
        <f t="shared" si="7"/>
        <v>2</v>
      </c>
      <c r="W30" s="66">
        <f t="shared" si="8"/>
        <v>1</v>
      </c>
      <c r="X30" s="70">
        <f t="shared" ca="1" si="9"/>
        <v>11</v>
      </c>
      <c r="Y30" s="70" t="s">
        <v>370</v>
      </c>
      <c r="AD30" s="40" t="s">
        <v>161</v>
      </c>
      <c r="AE30" s="41" t="s">
        <v>364</v>
      </c>
      <c r="AF30" s="41" t="s">
        <v>365</v>
      </c>
      <c r="AG30" s="41" t="s">
        <v>366</v>
      </c>
    </row>
    <row r="31" spans="1:41">
      <c r="A31" s="53" t="s">
        <v>55</v>
      </c>
      <c r="B31" s="64" t="str">
        <f>VLOOKUP(A31,'Customer Info'!$A:$K, 11,FALSE)</f>
        <v>Shanto Islam</v>
      </c>
      <c r="C31" s="64" t="str">
        <f>VLOOKUP(A31,'Customer Info'!$A:$KD, 4,FALSE)</f>
        <v>Male</v>
      </c>
      <c r="D31" s="64">
        <f>_xlfn.XLOOKUP(A31,'Customer Info'!$A:$A, 'Customer Info'!$E:$E, "")</f>
        <v>40</v>
      </c>
      <c r="E31" s="64" t="str">
        <f>_xlfn.XLOOKUP(A31,'Customer Info'!$A:$A,'Customer Info'!$F:$F, "Not Found")</f>
        <v>Chittagong</v>
      </c>
      <c r="F31" s="74">
        <f>_xlfn.XLOOKUP(A31,'Customer Info'!$A:$A,'Customer Info'!$G:$G," ")</f>
        <v>45608</v>
      </c>
      <c r="G31" s="74">
        <f>VLOOKUP(A31,'Purchase Info'!$A$1:$F$121,2,FALSE)</f>
        <v>45750</v>
      </c>
      <c r="H31" s="75">
        <f>VLOOKUP(A31,'Purchase Info'!$A$1:$F$121,3,FALSE)</f>
        <v>18</v>
      </c>
      <c r="I31" s="76">
        <f>VLOOKUP(A31,'Purchase Info'!$A$1:$F$121,4,FALSE)</f>
        <v>16524</v>
      </c>
      <c r="J31" s="58">
        <f>INDEX('Purchase Info'!$1:$1048576,MATCH(A31,'Purchase Info'!$A:$A,0),5)</f>
        <v>4</v>
      </c>
      <c r="K31" s="58">
        <f>INDEX('Purchase Info'!$A$1:$F$121,MATCH(A31,'Purchase Info'!$A:$A,0),6)</f>
        <v>2</v>
      </c>
      <c r="L31" s="58" t="str">
        <f>VLOOKUP(A31,'App Info'!$A$1:$B$121,2,FALSE)</f>
        <v>No</v>
      </c>
      <c r="M31" s="60">
        <f t="shared" ca="1" si="0"/>
        <v>9</v>
      </c>
      <c r="N31" s="77">
        <v>155</v>
      </c>
      <c r="O31" s="64" t="str">
        <f t="shared" si="10"/>
        <v>60-180 Days</v>
      </c>
      <c r="P31" s="62">
        <f t="shared" ca="1" si="1"/>
        <v>2</v>
      </c>
      <c r="Q31" s="78">
        <f t="shared" si="2"/>
        <v>918</v>
      </c>
      <c r="R31" s="64">
        <f t="shared" si="3"/>
        <v>3</v>
      </c>
      <c r="S31" s="64">
        <f t="shared" ca="1" si="4"/>
        <v>2</v>
      </c>
      <c r="T31" s="64">
        <f t="shared" si="5"/>
        <v>0</v>
      </c>
      <c r="U31" s="64">
        <f t="shared" si="6"/>
        <v>1</v>
      </c>
      <c r="V31" s="64">
        <f t="shared" si="7"/>
        <v>0</v>
      </c>
      <c r="W31" s="64">
        <f t="shared" si="8"/>
        <v>1</v>
      </c>
      <c r="X31" s="58">
        <f t="shared" ca="1" si="9"/>
        <v>7</v>
      </c>
      <c r="Y31" s="58" t="s">
        <v>177</v>
      </c>
      <c r="AD31" s="42" t="s">
        <v>369</v>
      </c>
      <c r="AE31" s="43">
        <f>COUNTIF(Y3:Y122, "= AD31")</f>
        <v>0</v>
      </c>
      <c r="AF31" s="43">
        <v>0</v>
      </c>
      <c r="AG31" s="43" t="s">
        <v>372</v>
      </c>
    </row>
    <row r="32" spans="1:41">
      <c r="A32" s="65" t="s">
        <v>56</v>
      </c>
      <c r="B32" s="66" t="str">
        <f>VLOOKUP(A32,'Customer Info'!$A:$K, 11,FALSE)</f>
        <v>Kona Sultana</v>
      </c>
      <c r="C32" s="66" t="str">
        <f>VLOOKUP(A32,'Customer Info'!$A:$KD, 4,FALSE)</f>
        <v>Female</v>
      </c>
      <c r="D32" s="66">
        <f>_xlfn.XLOOKUP(A32,'Customer Info'!$A:$A, 'Customer Info'!$E:$E, "")</f>
        <v>29</v>
      </c>
      <c r="E32" s="66" t="str">
        <f>_xlfn.XLOOKUP(A32,'Customer Info'!$A:$A,'Customer Info'!$F:$F, "Not Found")</f>
        <v>Chittagong</v>
      </c>
      <c r="F32" s="67">
        <f>_xlfn.XLOOKUP(A32,'Customer Info'!$A:$A,'Customer Info'!$G:$G," ")</f>
        <v>45411</v>
      </c>
      <c r="G32" s="67">
        <f>VLOOKUP(A32,'Purchase Info'!$A$1:$F$121,2,FALSE)</f>
        <v>45641</v>
      </c>
      <c r="H32" s="68">
        <f>VLOOKUP(A32,'Purchase Info'!$A$1:$F$121,3,FALSE)</f>
        <v>17</v>
      </c>
      <c r="I32" s="69">
        <f>VLOOKUP(A32,'Purchase Info'!$A$1:$F$121,4,FALSE)</f>
        <v>9401</v>
      </c>
      <c r="J32" s="70">
        <f>INDEX('Purchase Info'!$1:$1048576,MATCH(A32,'Purchase Info'!$A:$A,0),5)</f>
        <v>2</v>
      </c>
      <c r="K32" s="70">
        <f>INDEX('Purchase Info'!$A$1:$F$121,MATCH(A32,'Purchase Info'!$A:$A,0),6)</f>
        <v>2</v>
      </c>
      <c r="L32" s="70" t="str">
        <f>VLOOKUP(A32,'App Info'!$A$1:$B$121,2,FALSE)</f>
        <v>No</v>
      </c>
      <c r="M32" s="71">
        <f t="shared" ca="1" si="0"/>
        <v>16</v>
      </c>
      <c r="N32" s="79">
        <v>264</v>
      </c>
      <c r="O32" s="66" t="str">
        <f t="shared" si="10"/>
        <v>&gt; 180 Days</v>
      </c>
      <c r="P32" s="72">
        <f t="shared" ca="1" si="1"/>
        <v>1.0625</v>
      </c>
      <c r="Q32" s="73">
        <f t="shared" si="2"/>
        <v>553</v>
      </c>
      <c r="R32" s="66">
        <f t="shared" si="3"/>
        <v>4</v>
      </c>
      <c r="S32" s="66">
        <f t="shared" ca="1" si="4"/>
        <v>3</v>
      </c>
      <c r="T32" s="66">
        <f t="shared" si="5"/>
        <v>1</v>
      </c>
      <c r="U32" s="66">
        <f t="shared" si="6"/>
        <v>1</v>
      </c>
      <c r="V32" s="66">
        <f t="shared" si="7"/>
        <v>0</v>
      </c>
      <c r="W32" s="66">
        <f t="shared" si="8"/>
        <v>1</v>
      </c>
      <c r="X32" s="70">
        <f t="shared" ca="1" si="9"/>
        <v>10</v>
      </c>
      <c r="Y32" s="70" t="s">
        <v>370</v>
      </c>
      <c r="AD32" s="42" t="s">
        <v>368</v>
      </c>
      <c r="AE32" s="43">
        <f>COUNTIF(Y3:Y122, "=Medium")</f>
        <v>6</v>
      </c>
      <c r="AF32" s="43">
        <f>SUMIF(Y3:Y122,"=Medium",I3:I122)</f>
        <v>156372</v>
      </c>
      <c r="AG32" s="43">
        <f>AVERAGEIF(Y3:Y122,"=Medium",D3:D122)</f>
        <v>35</v>
      </c>
    </row>
    <row r="33" spans="1:33">
      <c r="A33" s="53" t="s">
        <v>57</v>
      </c>
      <c r="B33" s="64" t="str">
        <f>VLOOKUP(A33,'Customer Info'!$A:$K, 11,FALSE)</f>
        <v>Zahin Alam</v>
      </c>
      <c r="C33" s="64" t="str">
        <f>VLOOKUP(A33,'Customer Info'!$A:$KD, 4,FALSE)</f>
        <v>Male</v>
      </c>
      <c r="D33" s="64">
        <f>_xlfn.XLOOKUP(A33,'Customer Info'!$A:$A, 'Customer Info'!$E:$E, "")</f>
        <v>30</v>
      </c>
      <c r="E33" s="64" t="str">
        <f>_xlfn.XLOOKUP(A33,'Customer Info'!$A:$A,'Customer Info'!$F:$F, "Not Found")</f>
        <v>Dhaka</v>
      </c>
      <c r="F33" s="74">
        <f>_xlfn.XLOOKUP(A33,'Customer Info'!$A:$A,'Customer Info'!$G:$G," ")</f>
        <v>44737</v>
      </c>
      <c r="G33" s="74">
        <f>VLOOKUP(A33,'Purchase Info'!$A$1:$F$121,2,FALSE)</f>
        <v>45765</v>
      </c>
      <c r="H33" s="75">
        <f>VLOOKUP(A33,'Purchase Info'!$A$1:$F$121,3,FALSE)</f>
        <v>16</v>
      </c>
      <c r="I33" s="76">
        <f>VLOOKUP(A33,'Purchase Info'!$A$1:$F$121,4,FALSE)</f>
        <v>18480</v>
      </c>
      <c r="J33" s="58">
        <f>INDEX('Purchase Info'!$1:$1048576,MATCH(A33,'Purchase Info'!$A:$A,0),5)</f>
        <v>0</v>
      </c>
      <c r="K33" s="58">
        <f>INDEX('Purchase Info'!$A$1:$F$121,MATCH(A33,'Purchase Info'!$A:$A,0),6)</f>
        <v>4</v>
      </c>
      <c r="L33" s="58" t="str">
        <f>VLOOKUP(A33,'App Info'!$A$1:$B$121,2,FALSE)</f>
        <v>No</v>
      </c>
      <c r="M33" s="60">
        <f t="shared" ca="1" si="0"/>
        <v>38</v>
      </c>
      <c r="N33" s="77">
        <v>140</v>
      </c>
      <c r="O33" s="64" t="str">
        <f t="shared" si="10"/>
        <v>60-180 Days</v>
      </c>
      <c r="P33" s="62">
        <f t="shared" ca="1" si="1"/>
        <v>0.42105263157894735</v>
      </c>
      <c r="Q33" s="78">
        <f t="shared" si="2"/>
        <v>1155</v>
      </c>
      <c r="R33" s="64">
        <f t="shared" si="3"/>
        <v>3</v>
      </c>
      <c r="S33" s="64">
        <f t="shared" ca="1" si="4"/>
        <v>3</v>
      </c>
      <c r="T33" s="64">
        <f t="shared" si="5"/>
        <v>0</v>
      </c>
      <c r="U33" s="64">
        <f t="shared" si="6"/>
        <v>0</v>
      </c>
      <c r="V33" s="64">
        <f t="shared" si="7"/>
        <v>0</v>
      </c>
      <c r="W33" s="64">
        <f t="shared" si="8"/>
        <v>0</v>
      </c>
      <c r="X33" s="58">
        <f t="shared" ca="1" si="9"/>
        <v>6</v>
      </c>
      <c r="Y33" s="58" t="s">
        <v>177</v>
      </c>
      <c r="AD33" s="42" t="s">
        <v>367</v>
      </c>
      <c r="AE33" s="43">
        <f>COUNTIF(Y3:Y122, "=High Risk")</f>
        <v>52</v>
      </c>
      <c r="AF33" s="43">
        <f>SUMIF(Y3:Y122,"=High Risk",I3:I122)</f>
        <v>1165738</v>
      </c>
      <c r="AG33" s="43">
        <f>AVERAGEIF(Y3:Y122,"=High Risk",D3:D122)</f>
        <v>35.615384615384613</v>
      </c>
    </row>
    <row r="34" spans="1:33">
      <c r="A34" s="65" t="s">
        <v>109</v>
      </c>
      <c r="B34" s="66" t="str">
        <f>VLOOKUP(A34,'Customer Info'!$A:$K, 11,FALSE)</f>
        <v>Khaled Mahmud</v>
      </c>
      <c r="C34" s="66" t="str">
        <f>VLOOKUP(A34,'Customer Info'!$A:$KD, 4,FALSE)</f>
        <v>Male</v>
      </c>
      <c r="D34" s="66">
        <f>_xlfn.XLOOKUP(A34,'Customer Info'!$A:$A, 'Customer Info'!$E:$E, "")</f>
        <v>41</v>
      </c>
      <c r="E34" s="66" t="str">
        <f>_xlfn.XLOOKUP(A34,'Customer Info'!$A:$A,'Customer Info'!$F:$F, "Not Found")</f>
        <v>Chittagong</v>
      </c>
      <c r="F34" s="67">
        <f>_xlfn.XLOOKUP(A34,'Customer Info'!$A:$A,'Customer Info'!$G:$G," ")</f>
        <v>45100</v>
      </c>
      <c r="G34" s="67">
        <f>VLOOKUP(A34,'Purchase Info'!$A$1:$F$121,2,FALSE)</f>
        <v>45636</v>
      </c>
      <c r="H34" s="68">
        <f>VLOOKUP(A34,'Purchase Info'!$A$1:$F$121,3,FALSE)</f>
        <v>3</v>
      </c>
      <c r="I34" s="69">
        <f>VLOOKUP(A34,'Purchase Info'!$A$1:$F$121,4,FALSE)</f>
        <v>2142</v>
      </c>
      <c r="J34" s="70">
        <f>INDEX('Purchase Info'!$1:$1048576,MATCH(A34,'Purchase Info'!$A:$A,0),5)</f>
        <v>4</v>
      </c>
      <c r="K34" s="70">
        <f>INDEX('Purchase Info'!$A$1:$F$121,MATCH(A34,'Purchase Info'!$A:$A,0),6)</f>
        <v>5</v>
      </c>
      <c r="L34" s="70" t="str">
        <f>VLOOKUP(A34,'App Info'!$A$1:$B$121,2,FALSE)</f>
        <v>No</v>
      </c>
      <c r="M34" s="71">
        <f t="shared" ca="1" si="0"/>
        <v>26</v>
      </c>
      <c r="N34" s="79">
        <v>269</v>
      </c>
      <c r="O34" s="66" t="str">
        <f t="shared" si="10"/>
        <v>&gt; 180 Days</v>
      </c>
      <c r="P34" s="72">
        <f t="shared" ca="1" si="1"/>
        <v>0.11538461538461539</v>
      </c>
      <c r="Q34" s="73">
        <f t="shared" si="2"/>
        <v>714</v>
      </c>
      <c r="R34" s="66">
        <f t="shared" si="3"/>
        <v>4</v>
      </c>
      <c r="S34" s="66">
        <f t="shared" ca="1" si="4"/>
        <v>3</v>
      </c>
      <c r="T34" s="66">
        <f t="shared" si="5"/>
        <v>0</v>
      </c>
      <c r="U34" s="66">
        <f t="shared" si="6"/>
        <v>1</v>
      </c>
      <c r="V34" s="66">
        <f t="shared" si="7"/>
        <v>0</v>
      </c>
      <c r="W34" s="66">
        <f t="shared" si="8"/>
        <v>0</v>
      </c>
      <c r="X34" s="70">
        <f t="shared" ca="1" si="9"/>
        <v>8</v>
      </c>
      <c r="Y34" s="70" t="s">
        <v>177</v>
      </c>
      <c r="AD34" s="42" t="s">
        <v>188</v>
      </c>
      <c r="AE34" s="43">
        <f>COUNTIF(Y3:Y122, "=Very High")</f>
        <v>62</v>
      </c>
      <c r="AF34" s="43">
        <f>SUMIF(Y3:Y122,"=Very High",I3:I122)</f>
        <v>1129976</v>
      </c>
      <c r="AG34" s="43">
        <f>AVERAGEIF(Y3:Y122,"=Very High",D3:D122)</f>
        <v>34.661290322580648</v>
      </c>
    </row>
    <row r="35" spans="1:33">
      <c r="A35" s="53" t="s">
        <v>110</v>
      </c>
      <c r="B35" s="64" t="str">
        <f>VLOOKUP(A35,'Customer Info'!$A:$K, 11,FALSE)</f>
        <v>Rukhsar Rahman</v>
      </c>
      <c r="C35" s="64" t="str">
        <f>VLOOKUP(A35,'Customer Info'!$A:$KD, 4,FALSE)</f>
        <v>Female</v>
      </c>
      <c r="D35" s="64">
        <f>_xlfn.XLOOKUP(A35,'Customer Info'!$A:$A, 'Customer Info'!$E:$E, "")</f>
        <v>39</v>
      </c>
      <c r="E35" s="64" t="str">
        <f>_xlfn.XLOOKUP(A35,'Customer Info'!$A:$A,'Customer Info'!$F:$F, "Not Found")</f>
        <v>Sylhet</v>
      </c>
      <c r="F35" s="74">
        <f>_xlfn.XLOOKUP(A35,'Customer Info'!$A:$A,'Customer Info'!$G:$G," ")</f>
        <v>45650</v>
      </c>
      <c r="G35" s="74">
        <f>VLOOKUP(A35,'Purchase Info'!$A$1:$F$121,2,FALSE)</f>
        <v>45762</v>
      </c>
      <c r="H35" s="75">
        <f>VLOOKUP(A35,'Purchase Info'!$A$1:$F$121,3,FALSE)</f>
        <v>20</v>
      </c>
      <c r="I35" s="76">
        <f>VLOOKUP(A35,'Purchase Info'!$A$1:$F$121,4,FALSE)</f>
        <v>27340</v>
      </c>
      <c r="J35" s="58">
        <f>INDEX('Purchase Info'!$1:$1048576,MATCH(A35,'Purchase Info'!$A:$A,0),5)</f>
        <v>1</v>
      </c>
      <c r="K35" s="58">
        <f>INDEX('Purchase Info'!$A$1:$F$121,MATCH(A35,'Purchase Info'!$A:$A,0),6)</f>
        <v>0</v>
      </c>
      <c r="L35" s="58" t="str">
        <f>VLOOKUP(A35,'App Info'!$A$1:$B$121,2,FALSE)</f>
        <v>Yes</v>
      </c>
      <c r="M35" s="60">
        <f t="shared" ca="1" si="0"/>
        <v>8</v>
      </c>
      <c r="N35" s="77">
        <v>143</v>
      </c>
      <c r="O35" s="64" t="str">
        <f t="shared" si="10"/>
        <v>60-180 Days</v>
      </c>
      <c r="P35" s="62">
        <f t="shared" ca="1" si="1"/>
        <v>2.5</v>
      </c>
      <c r="Q35" s="78">
        <f t="shared" si="2"/>
        <v>1367</v>
      </c>
      <c r="R35" s="64">
        <f t="shared" si="3"/>
        <v>3</v>
      </c>
      <c r="S35" s="64">
        <f t="shared" ca="1" si="4"/>
        <v>2</v>
      </c>
      <c r="T35" s="64">
        <f t="shared" si="5"/>
        <v>0</v>
      </c>
      <c r="U35" s="64">
        <f t="shared" si="6"/>
        <v>0</v>
      </c>
      <c r="V35" s="64">
        <f t="shared" si="7"/>
        <v>2</v>
      </c>
      <c r="W35" s="64">
        <f t="shared" si="8"/>
        <v>1</v>
      </c>
      <c r="X35" s="58">
        <f t="shared" ca="1" si="9"/>
        <v>8</v>
      </c>
      <c r="Y35" s="58" t="s">
        <v>177</v>
      </c>
    </row>
    <row r="36" spans="1:33">
      <c r="A36" s="65" t="s">
        <v>111</v>
      </c>
      <c r="B36" s="66" t="str">
        <f>VLOOKUP(A36,'Customer Info'!$A:$K, 11,FALSE)</f>
        <v>Omar Faruq</v>
      </c>
      <c r="C36" s="66" t="str">
        <f>VLOOKUP(A36,'Customer Info'!$A:$KD, 4,FALSE)</f>
        <v>Male</v>
      </c>
      <c r="D36" s="66">
        <f>_xlfn.XLOOKUP(A36,'Customer Info'!$A:$A, 'Customer Info'!$E:$E, "")</f>
        <v>25</v>
      </c>
      <c r="E36" s="66" t="str">
        <f>_xlfn.XLOOKUP(A36,'Customer Info'!$A:$A,'Customer Info'!$F:$F, "Not Found")</f>
        <v>Dhaka</v>
      </c>
      <c r="F36" s="67">
        <f>_xlfn.XLOOKUP(A36,'Customer Info'!$A:$A,'Customer Info'!$G:$G," ")</f>
        <v>44631</v>
      </c>
      <c r="G36" s="67">
        <f>VLOOKUP(A36,'Purchase Info'!$A$1:$F$121,2,FALSE)</f>
        <v>45720</v>
      </c>
      <c r="H36" s="68">
        <f>VLOOKUP(A36,'Purchase Info'!$A$1:$F$121,3,FALSE)</f>
        <v>16</v>
      </c>
      <c r="I36" s="69">
        <f>VLOOKUP(A36,'Purchase Info'!$A$1:$F$121,4,FALSE)</f>
        <v>25952</v>
      </c>
      <c r="J36" s="70">
        <f>INDEX('Purchase Info'!$1:$1048576,MATCH(A36,'Purchase Info'!$A:$A,0),5)</f>
        <v>5</v>
      </c>
      <c r="K36" s="70">
        <f>INDEX('Purchase Info'!$A$1:$F$121,MATCH(A36,'Purchase Info'!$A:$A,0),6)</f>
        <v>5</v>
      </c>
      <c r="L36" s="70" t="str">
        <f>VLOOKUP(A36,'App Info'!$A$1:$B$121,2,FALSE)</f>
        <v>Yes</v>
      </c>
      <c r="M36" s="71">
        <f t="shared" ca="1" si="0"/>
        <v>41</v>
      </c>
      <c r="N36" s="79">
        <v>185</v>
      </c>
      <c r="O36" s="66" t="str">
        <f t="shared" si="10"/>
        <v>&gt; 180 Days</v>
      </c>
      <c r="P36" s="72">
        <f t="shared" ca="1" si="1"/>
        <v>0.3902439024390244</v>
      </c>
      <c r="Q36" s="73">
        <f t="shared" si="2"/>
        <v>1622</v>
      </c>
      <c r="R36" s="66">
        <f t="shared" si="3"/>
        <v>4</v>
      </c>
      <c r="S36" s="66">
        <f t="shared" ca="1" si="4"/>
        <v>3</v>
      </c>
      <c r="T36" s="66">
        <f t="shared" si="5"/>
        <v>0</v>
      </c>
      <c r="U36" s="66">
        <f t="shared" si="6"/>
        <v>1</v>
      </c>
      <c r="V36" s="66">
        <f t="shared" si="7"/>
        <v>2</v>
      </c>
      <c r="W36" s="66">
        <f t="shared" si="8"/>
        <v>0</v>
      </c>
      <c r="X36" s="70">
        <f t="shared" ca="1" si="9"/>
        <v>10</v>
      </c>
      <c r="Y36" s="70" t="s">
        <v>370</v>
      </c>
    </row>
    <row r="37" spans="1:33">
      <c r="A37" s="53" t="s">
        <v>112</v>
      </c>
      <c r="B37" s="64" t="str">
        <f>VLOOKUP(A37,'Customer Info'!$A:$K, 11,FALSE)</f>
        <v>Nafisa Hossain</v>
      </c>
      <c r="C37" s="64" t="str">
        <f>VLOOKUP(A37,'Customer Info'!$A:$KD, 4,FALSE)</f>
        <v>Female</v>
      </c>
      <c r="D37" s="64">
        <f>_xlfn.XLOOKUP(A37,'Customer Info'!$A:$A, 'Customer Info'!$E:$E, "")</f>
        <v>45</v>
      </c>
      <c r="E37" s="64" t="str">
        <f>_xlfn.XLOOKUP(A37,'Customer Info'!$A:$A,'Customer Info'!$F:$F, "Not Found")</f>
        <v>Sylhet</v>
      </c>
      <c r="F37" s="74">
        <f>_xlfn.XLOOKUP(A37,'Customer Info'!$A:$A,'Customer Info'!$G:$G," ")</f>
        <v>45756</v>
      </c>
      <c r="G37" s="74">
        <f>VLOOKUP(A37,'Purchase Info'!$A$1:$F$121,2,FALSE)</f>
        <v>45777</v>
      </c>
      <c r="H37" s="75">
        <f>VLOOKUP(A37,'Purchase Info'!$A$1:$F$121,3,FALSE)</f>
        <v>23</v>
      </c>
      <c r="I37" s="76">
        <f>VLOOKUP(A37,'Purchase Info'!$A$1:$F$121,4,FALSE)</f>
        <v>36202</v>
      </c>
      <c r="J37" s="58">
        <f>INDEX('Purchase Info'!$1:$1048576,MATCH(A37,'Purchase Info'!$A:$A,0),5)</f>
        <v>0</v>
      </c>
      <c r="K37" s="58">
        <f>INDEX('Purchase Info'!$A$1:$F$121,MATCH(A37,'Purchase Info'!$A:$A,0),6)</f>
        <v>0</v>
      </c>
      <c r="L37" s="58" t="str">
        <f>VLOOKUP(A37,'App Info'!$A$1:$B$121,2,FALSE)</f>
        <v>No</v>
      </c>
      <c r="M37" s="60">
        <f t="shared" ca="1" si="0"/>
        <v>4</v>
      </c>
      <c r="N37" s="77">
        <v>128</v>
      </c>
      <c r="O37" s="64" t="str">
        <f t="shared" si="10"/>
        <v>60-180 Days</v>
      </c>
      <c r="P37" s="62">
        <f t="shared" ca="1" si="1"/>
        <v>5.75</v>
      </c>
      <c r="Q37" s="78">
        <f t="shared" si="2"/>
        <v>1574</v>
      </c>
      <c r="R37" s="64">
        <f t="shared" si="3"/>
        <v>3</v>
      </c>
      <c r="S37" s="64">
        <f t="shared" ca="1" si="4"/>
        <v>1</v>
      </c>
      <c r="T37" s="64">
        <f t="shared" si="5"/>
        <v>0</v>
      </c>
      <c r="U37" s="64">
        <f t="shared" si="6"/>
        <v>0</v>
      </c>
      <c r="V37" s="64">
        <f t="shared" si="7"/>
        <v>0</v>
      </c>
      <c r="W37" s="64">
        <f t="shared" si="8"/>
        <v>1</v>
      </c>
      <c r="X37" s="58">
        <f t="shared" ca="1" si="9"/>
        <v>5</v>
      </c>
      <c r="Y37" s="58" t="s">
        <v>371</v>
      </c>
    </row>
    <row r="38" spans="1:33">
      <c r="A38" s="65" t="s">
        <v>113</v>
      </c>
      <c r="B38" s="66" t="str">
        <f>VLOOKUP(A38,'Customer Info'!$A:$K, 11,FALSE)</f>
        <v>Nazmul Arefin</v>
      </c>
      <c r="C38" s="66" t="str">
        <f>VLOOKUP(A38,'Customer Info'!$A:$KD, 4,FALSE)</f>
        <v>Male</v>
      </c>
      <c r="D38" s="66">
        <f>_xlfn.XLOOKUP(A38,'Customer Info'!$A:$A, 'Customer Info'!$E:$E, "")</f>
        <v>39</v>
      </c>
      <c r="E38" s="66" t="str">
        <f>_xlfn.XLOOKUP(A38,'Customer Info'!$A:$A,'Customer Info'!$F:$F, "Not Found")</f>
        <v>Dhaka</v>
      </c>
      <c r="F38" s="67">
        <f>_xlfn.XLOOKUP(A38,'Customer Info'!$A:$A,'Customer Info'!$G:$G," ")</f>
        <v>44565</v>
      </c>
      <c r="G38" s="67">
        <f>VLOOKUP(A38,'Purchase Info'!$A$1:$F$121,2,FALSE)</f>
        <v>45463</v>
      </c>
      <c r="H38" s="68">
        <f>VLOOKUP(A38,'Purchase Info'!$A$1:$F$121,3,FALSE)</f>
        <v>29</v>
      </c>
      <c r="I38" s="69">
        <f>VLOOKUP(A38,'Purchase Info'!$A$1:$F$121,4,FALSE)</f>
        <v>46806</v>
      </c>
      <c r="J38" s="70">
        <f>INDEX('Purchase Info'!$1:$1048576,MATCH(A38,'Purchase Info'!$A:$A,0),5)</f>
        <v>6</v>
      </c>
      <c r="K38" s="70">
        <f>INDEX('Purchase Info'!$A$1:$F$121,MATCH(A38,'Purchase Info'!$A:$A,0),6)</f>
        <v>0</v>
      </c>
      <c r="L38" s="70" t="str">
        <f>VLOOKUP(A38,'App Info'!$A$1:$B$121,2,FALSE)</f>
        <v>Yes</v>
      </c>
      <c r="M38" s="71">
        <f t="shared" ca="1" si="0"/>
        <v>44</v>
      </c>
      <c r="N38" s="79">
        <v>442</v>
      </c>
      <c r="O38" s="66" t="str">
        <f t="shared" si="10"/>
        <v>&gt; 180 Days</v>
      </c>
      <c r="P38" s="72">
        <f t="shared" ca="1" si="1"/>
        <v>0.65909090909090906</v>
      </c>
      <c r="Q38" s="73">
        <f t="shared" si="2"/>
        <v>1614</v>
      </c>
      <c r="R38" s="66">
        <f t="shared" si="3"/>
        <v>4</v>
      </c>
      <c r="S38" s="66">
        <f t="shared" ca="1" si="4"/>
        <v>3</v>
      </c>
      <c r="T38" s="66">
        <f t="shared" si="5"/>
        <v>0</v>
      </c>
      <c r="U38" s="66">
        <f t="shared" si="6"/>
        <v>1</v>
      </c>
      <c r="V38" s="66">
        <f t="shared" si="7"/>
        <v>2</v>
      </c>
      <c r="W38" s="66">
        <f t="shared" si="8"/>
        <v>1</v>
      </c>
      <c r="X38" s="70">
        <f t="shared" ca="1" si="9"/>
        <v>11</v>
      </c>
      <c r="Y38" s="70" t="s">
        <v>370</v>
      </c>
    </row>
    <row r="39" spans="1:33">
      <c r="A39" s="53" t="s">
        <v>114</v>
      </c>
      <c r="B39" s="64" t="str">
        <f>VLOOKUP(A39,'Customer Info'!$A:$K, 11,FALSE)</f>
        <v>Nilufa Yasmin</v>
      </c>
      <c r="C39" s="64" t="str">
        <f>VLOOKUP(A39,'Customer Info'!$A:$KD, 4,FALSE)</f>
        <v>Female</v>
      </c>
      <c r="D39" s="64">
        <f>_xlfn.XLOOKUP(A39,'Customer Info'!$A:$A, 'Customer Info'!$E:$E, "")</f>
        <v>45</v>
      </c>
      <c r="E39" s="64" t="str">
        <f>_xlfn.XLOOKUP(A39,'Customer Info'!$A:$A,'Customer Info'!$F:$F, "Not Found")</f>
        <v>Dhaka</v>
      </c>
      <c r="F39" s="74">
        <f>_xlfn.XLOOKUP(A39,'Customer Info'!$A:$A,'Customer Info'!$G:$G," ")</f>
        <v>45047</v>
      </c>
      <c r="G39" s="74">
        <f>VLOOKUP(A39,'Purchase Info'!$A$1:$F$121,2,FALSE)</f>
        <v>45108</v>
      </c>
      <c r="H39" s="75">
        <f>VLOOKUP(A39,'Purchase Info'!$A$1:$F$121,3,FALSE)</f>
        <v>13</v>
      </c>
      <c r="I39" s="76">
        <f>VLOOKUP(A39,'Purchase Info'!$A$1:$F$121,4,FALSE)</f>
        <v>16185</v>
      </c>
      <c r="J39" s="58">
        <f>INDEX('Purchase Info'!$1:$1048576,MATCH(A39,'Purchase Info'!$A:$A,0),5)</f>
        <v>9</v>
      </c>
      <c r="K39" s="58">
        <f>INDEX('Purchase Info'!$A$1:$F$121,MATCH(A39,'Purchase Info'!$A:$A,0),6)</f>
        <v>4</v>
      </c>
      <c r="L39" s="58" t="str">
        <f>VLOOKUP(A39,'App Info'!$A$1:$B$121,2,FALSE)</f>
        <v>No</v>
      </c>
      <c r="M39" s="60">
        <f t="shared" ca="1" si="0"/>
        <v>28</v>
      </c>
      <c r="N39" s="77">
        <v>797</v>
      </c>
      <c r="O39" s="64" t="str">
        <f t="shared" si="10"/>
        <v>&gt; 180 Days</v>
      </c>
      <c r="P39" s="62">
        <f t="shared" ca="1" si="1"/>
        <v>0.4642857142857143</v>
      </c>
      <c r="Q39" s="78">
        <f t="shared" si="2"/>
        <v>1245</v>
      </c>
      <c r="R39" s="64">
        <f t="shared" si="3"/>
        <v>4</v>
      </c>
      <c r="S39" s="64">
        <f t="shared" ca="1" si="4"/>
        <v>3</v>
      </c>
      <c r="T39" s="64">
        <f t="shared" si="5"/>
        <v>0</v>
      </c>
      <c r="U39" s="64">
        <f t="shared" si="6"/>
        <v>1</v>
      </c>
      <c r="V39" s="64">
        <f t="shared" si="7"/>
        <v>0</v>
      </c>
      <c r="W39" s="64">
        <f t="shared" si="8"/>
        <v>0</v>
      </c>
      <c r="X39" s="58">
        <f t="shared" ca="1" si="9"/>
        <v>8</v>
      </c>
      <c r="Y39" s="58" t="s">
        <v>177</v>
      </c>
    </row>
    <row r="40" spans="1:33">
      <c r="A40" s="65" t="s">
        <v>115</v>
      </c>
      <c r="B40" s="66" t="str">
        <f>VLOOKUP(A40,'Customer Info'!$A:$K, 11,FALSE)</f>
        <v>Alamin Hossain</v>
      </c>
      <c r="C40" s="66" t="str">
        <f>VLOOKUP(A40,'Customer Info'!$A:$KD, 4,FALSE)</f>
        <v>Male</v>
      </c>
      <c r="D40" s="66">
        <f>_xlfn.XLOOKUP(A40,'Customer Info'!$A:$A, 'Customer Info'!$E:$E, "")</f>
        <v>29</v>
      </c>
      <c r="E40" s="66" t="str">
        <f>_xlfn.XLOOKUP(A40,'Customer Info'!$A:$A,'Customer Info'!$F:$F, "Not Found")</f>
        <v>Sylhet</v>
      </c>
      <c r="F40" s="67">
        <f>_xlfn.XLOOKUP(A40,'Customer Info'!$A:$A,'Customer Info'!$G:$G," ")</f>
        <v>44860</v>
      </c>
      <c r="G40" s="67">
        <f>VLOOKUP(A40,'Purchase Info'!$A$1:$F$121,2,FALSE)</f>
        <v>45652</v>
      </c>
      <c r="H40" s="68">
        <f>VLOOKUP(A40,'Purchase Info'!$A$1:$F$121,3,FALSE)</f>
        <v>13</v>
      </c>
      <c r="I40" s="69">
        <f>VLOOKUP(A40,'Purchase Info'!$A$1:$F$121,4,FALSE)</f>
        <v>12272</v>
      </c>
      <c r="J40" s="70">
        <f>INDEX('Purchase Info'!$1:$1048576,MATCH(A40,'Purchase Info'!$A:$A,0),5)</f>
        <v>3</v>
      </c>
      <c r="K40" s="70">
        <f>INDEX('Purchase Info'!$A$1:$F$121,MATCH(A40,'Purchase Info'!$A:$A,0),6)</f>
        <v>2</v>
      </c>
      <c r="L40" s="70" t="str">
        <f>VLOOKUP(A40,'App Info'!$A$1:$B$121,2,FALSE)</f>
        <v>No</v>
      </c>
      <c r="M40" s="71">
        <f t="shared" ca="1" si="0"/>
        <v>34</v>
      </c>
      <c r="N40" s="79">
        <v>253</v>
      </c>
      <c r="O40" s="66" t="str">
        <f t="shared" si="10"/>
        <v>&gt; 180 Days</v>
      </c>
      <c r="P40" s="72">
        <f t="shared" ca="1" si="1"/>
        <v>0.38235294117647056</v>
      </c>
      <c r="Q40" s="73">
        <f t="shared" si="2"/>
        <v>944</v>
      </c>
      <c r="R40" s="66">
        <f t="shared" si="3"/>
        <v>4</v>
      </c>
      <c r="S40" s="66">
        <f t="shared" ca="1" si="4"/>
        <v>3</v>
      </c>
      <c r="T40" s="66">
        <f t="shared" si="5"/>
        <v>0</v>
      </c>
      <c r="U40" s="66">
        <f t="shared" si="6"/>
        <v>1</v>
      </c>
      <c r="V40" s="66">
        <f t="shared" si="7"/>
        <v>0</v>
      </c>
      <c r="W40" s="66">
        <f t="shared" si="8"/>
        <v>1</v>
      </c>
      <c r="X40" s="70">
        <f t="shared" ca="1" si="9"/>
        <v>9</v>
      </c>
      <c r="Y40" s="70" t="s">
        <v>370</v>
      </c>
    </row>
    <row r="41" spans="1:33">
      <c r="A41" s="53" t="s">
        <v>116</v>
      </c>
      <c r="B41" s="64" t="str">
        <f>VLOOKUP(A41,'Customer Info'!$A:$K, 11,FALSE)</f>
        <v>Farzana Akhter</v>
      </c>
      <c r="C41" s="64" t="str">
        <f>VLOOKUP(A41,'Customer Info'!$A:$KD, 4,FALSE)</f>
        <v>Female</v>
      </c>
      <c r="D41" s="64">
        <f>_xlfn.XLOOKUP(A41,'Customer Info'!$A:$A, 'Customer Info'!$E:$E, "")</f>
        <v>32</v>
      </c>
      <c r="E41" s="64" t="str">
        <f>_xlfn.XLOOKUP(A41,'Customer Info'!$A:$A,'Customer Info'!$F:$F, "Not Found")</f>
        <v>Chittagong</v>
      </c>
      <c r="F41" s="74">
        <f>_xlfn.XLOOKUP(A41,'Customer Info'!$A:$A,'Customer Info'!$G:$G," ")</f>
        <v>45350</v>
      </c>
      <c r="G41" s="74">
        <f>VLOOKUP(A41,'Purchase Info'!$A$1:$F$121,2,FALSE)</f>
        <v>45546</v>
      </c>
      <c r="H41" s="75">
        <f>VLOOKUP(A41,'Purchase Info'!$A$1:$F$121,3,FALSE)</f>
        <v>16</v>
      </c>
      <c r="I41" s="76">
        <f>VLOOKUP(A41,'Purchase Info'!$A$1:$F$121,4,FALSE)</f>
        <v>29392</v>
      </c>
      <c r="J41" s="58">
        <f>INDEX('Purchase Info'!$1:$1048576,MATCH(A41,'Purchase Info'!$A:$A,0),5)</f>
        <v>10</v>
      </c>
      <c r="K41" s="58">
        <f>INDEX('Purchase Info'!$A$1:$F$121,MATCH(A41,'Purchase Info'!$A:$A,0),6)</f>
        <v>1</v>
      </c>
      <c r="L41" s="58" t="str">
        <f>VLOOKUP(A41,'App Info'!$A$1:$B$121,2,FALSE)</f>
        <v>Yes</v>
      </c>
      <c r="M41" s="60">
        <f t="shared" ca="1" si="0"/>
        <v>18</v>
      </c>
      <c r="N41" s="77">
        <v>359</v>
      </c>
      <c r="O41" s="64" t="str">
        <f t="shared" si="10"/>
        <v>&gt; 180 Days</v>
      </c>
      <c r="P41" s="62">
        <f t="shared" ca="1" si="1"/>
        <v>0.88888888888888884</v>
      </c>
      <c r="Q41" s="78">
        <f t="shared" si="2"/>
        <v>1837</v>
      </c>
      <c r="R41" s="64">
        <f t="shared" si="3"/>
        <v>4</v>
      </c>
      <c r="S41" s="64">
        <f t="shared" ca="1" si="4"/>
        <v>3</v>
      </c>
      <c r="T41" s="64">
        <f t="shared" si="5"/>
        <v>0</v>
      </c>
      <c r="U41" s="64">
        <f t="shared" si="6"/>
        <v>1</v>
      </c>
      <c r="V41" s="64">
        <f t="shared" si="7"/>
        <v>2</v>
      </c>
      <c r="W41" s="64">
        <f t="shared" si="8"/>
        <v>1</v>
      </c>
      <c r="X41" s="58">
        <f t="shared" ca="1" si="9"/>
        <v>11</v>
      </c>
      <c r="Y41" s="58" t="s">
        <v>370</v>
      </c>
    </row>
    <row r="42" spans="1:33">
      <c r="A42" s="65" t="s">
        <v>117</v>
      </c>
      <c r="B42" s="66" t="str">
        <f>VLOOKUP(A42,'Customer Info'!$A:$K, 11,FALSE)</f>
        <v>Shahin Alam</v>
      </c>
      <c r="C42" s="66" t="str">
        <f>VLOOKUP(A42,'Customer Info'!$A:$KD, 4,FALSE)</f>
        <v>Male</v>
      </c>
      <c r="D42" s="66">
        <f>_xlfn.XLOOKUP(A42,'Customer Info'!$A:$A, 'Customer Info'!$E:$E, "")</f>
        <v>33</v>
      </c>
      <c r="E42" s="66" t="str">
        <f>_xlfn.XLOOKUP(A42,'Customer Info'!$A:$A,'Customer Info'!$F:$F, "Not Found")</f>
        <v>Chittagong</v>
      </c>
      <c r="F42" s="67">
        <f>_xlfn.XLOOKUP(A42,'Customer Info'!$A:$A,'Customer Info'!$G:$G," ")</f>
        <v>45840</v>
      </c>
      <c r="G42" s="67">
        <f>VLOOKUP(A42,'Purchase Info'!$A$1:$F$121,2,FALSE)</f>
        <v>45841</v>
      </c>
      <c r="H42" s="68">
        <f>VLOOKUP(A42,'Purchase Info'!$A$1:$F$121,3,FALSE)</f>
        <v>4</v>
      </c>
      <c r="I42" s="69">
        <f>VLOOKUP(A42,'Purchase Info'!$A$1:$F$121,4,FALSE)</f>
        <v>7892</v>
      </c>
      <c r="J42" s="70">
        <f>INDEX('Purchase Info'!$1:$1048576,MATCH(A42,'Purchase Info'!$A:$A,0),5)</f>
        <v>10</v>
      </c>
      <c r="K42" s="70">
        <f>INDEX('Purchase Info'!$A$1:$F$121,MATCH(A42,'Purchase Info'!$A:$A,0),6)</f>
        <v>0</v>
      </c>
      <c r="L42" s="70" t="str">
        <f>VLOOKUP(A42,'App Info'!$A$1:$B$121,2,FALSE)</f>
        <v>No</v>
      </c>
      <c r="M42" s="71">
        <f t="shared" ca="1" si="0"/>
        <v>2</v>
      </c>
      <c r="N42" s="79">
        <v>64</v>
      </c>
      <c r="O42" s="66" t="str">
        <f t="shared" si="10"/>
        <v>60-180 Days</v>
      </c>
      <c r="P42" s="72">
        <f t="shared" ca="1" si="1"/>
        <v>2</v>
      </c>
      <c r="Q42" s="73">
        <f t="shared" si="2"/>
        <v>1973</v>
      </c>
      <c r="R42" s="66">
        <f t="shared" si="3"/>
        <v>3</v>
      </c>
      <c r="S42" s="66">
        <f t="shared" ca="1" si="4"/>
        <v>2</v>
      </c>
      <c r="T42" s="66">
        <f t="shared" si="5"/>
        <v>0</v>
      </c>
      <c r="U42" s="66">
        <f t="shared" si="6"/>
        <v>1</v>
      </c>
      <c r="V42" s="66">
        <f t="shared" si="7"/>
        <v>0</v>
      </c>
      <c r="W42" s="66">
        <f t="shared" si="8"/>
        <v>1</v>
      </c>
      <c r="X42" s="70">
        <f t="shared" ca="1" si="9"/>
        <v>7</v>
      </c>
      <c r="Y42" s="70" t="s">
        <v>177</v>
      </c>
    </row>
    <row r="43" spans="1:33">
      <c r="A43" s="53" t="s">
        <v>118</v>
      </c>
      <c r="B43" s="64" t="str">
        <f>VLOOKUP(A43,'Customer Info'!$A:$K, 11,FALSE)</f>
        <v>Mahfuza Khatun</v>
      </c>
      <c r="C43" s="64" t="str">
        <f>VLOOKUP(A43,'Customer Info'!$A:$KD, 4,FALSE)</f>
        <v>Female</v>
      </c>
      <c r="D43" s="64">
        <f>_xlfn.XLOOKUP(A43,'Customer Info'!$A:$A, 'Customer Info'!$E:$E, "")</f>
        <v>26</v>
      </c>
      <c r="E43" s="64" t="str">
        <f>_xlfn.XLOOKUP(A43,'Customer Info'!$A:$A,'Customer Info'!$F:$F, "Not Found")</f>
        <v>Sylhet</v>
      </c>
      <c r="F43" s="74">
        <f>_xlfn.XLOOKUP(A43,'Customer Info'!$A:$A,'Customer Info'!$G:$G," ")</f>
        <v>44725</v>
      </c>
      <c r="G43" s="74">
        <f>VLOOKUP(A43,'Purchase Info'!$A$1:$F$121,2,FALSE)</f>
        <v>45054</v>
      </c>
      <c r="H43" s="75">
        <f>VLOOKUP(A43,'Purchase Info'!$A$1:$F$121,3,FALSE)</f>
        <v>27</v>
      </c>
      <c r="I43" s="76">
        <f>VLOOKUP(A43,'Purchase Info'!$A$1:$F$121,4,FALSE)</f>
        <v>13554</v>
      </c>
      <c r="J43" s="58">
        <f>INDEX('Purchase Info'!$1:$1048576,MATCH(A43,'Purchase Info'!$A:$A,0),5)</f>
        <v>8</v>
      </c>
      <c r="K43" s="58">
        <f>INDEX('Purchase Info'!$A$1:$F$121,MATCH(A43,'Purchase Info'!$A:$A,0),6)</f>
        <v>5</v>
      </c>
      <c r="L43" s="58" t="str">
        <f>VLOOKUP(A43,'App Info'!$A$1:$B$121,2,FALSE)</f>
        <v>Yes</v>
      </c>
      <c r="M43" s="60">
        <f t="shared" ca="1" si="0"/>
        <v>38</v>
      </c>
      <c r="N43" s="77">
        <v>851</v>
      </c>
      <c r="O43" s="64" t="str">
        <f t="shared" si="10"/>
        <v>&gt; 180 Days</v>
      </c>
      <c r="P43" s="62">
        <f t="shared" ca="1" si="1"/>
        <v>0.71052631578947367</v>
      </c>
      <c r="Q43" s="78">
        <f t="shared" si="2"/>
        <v>502</v>
      </c>
      <c r="R43" s="64">
        <f t="shared" si="3"/>
        <v>4</v>
      </c>
      <c r="S43" s="64">
        <f t="shared" ca="1" si="4"/>
        <v>3</v>
      </c>
      <c r="T43" s="64">
        <f t="shared" si="5"/>
        <v>1</v>
      </c>
      <c r="U43" s="64">
        <f t="shared" si="6"/>
        <v>1</v>
      </c>
      <c r="V43" s="64">
        <f t="shared" si="7"/>
        <v>2</v>
      </c>
      <c r="W43" s="64">
        <f t="shared" si="8"/>
        <v>0</v>
      </c>
      <c r="X43" s="58">
        <f t="shared" ca="1" si="9"/>
        <v>11</v>
      </c>
      <c r="Y43" s="58" t="s">
        <v>370</v>
      </c>
    </row>
    <row r="44" spans="1:33">
      <c r="A44" s="65" t="s">
        <v>119</v>
      </c>
      <c r="B44" s="66" t="str">
        <f>VLOOKUP(A44,'Customer Info'!$A:$K, 11,FALSE)</f>
        <v>Hasanuzzaman Roni</v>
      </c>
      <c r="C44" s="66" t="str">
        <f>VLOOKUP(A44,'Customer Info'!$A:$KD, 4,FALSE)</f>
        <v>Male</v>
      </c>
      <c r="D44" s="66">
        <f>_xlfn.XLOOKUP(A44,'Customer Info'!$A:$A, 'Customer Info'!$E:$E, "")</f>
        <v>32</v>
      </c>
      <c r="E44" s="66" t="str">
        <f>_xlfn.XLOOKUP(A44,'Customer Info'!$A:$A,'Customer Info'!$F:$F, "Not Found")</f>
        <v>Sylhet</v>
      </c>
      <c r="F44" s="67">
        <f>_xlfn.XLOOKUP(A44,'Customer Info'!$A:$A,'Customer Info'!$G:$G," ")</f>
        <v>45654</v>
      </c>
      <c r="G44" s="67">
        <f>VLOOKUP(A44,'Purchase Info'!$A$1:$F$121,2,FALSE)</f>
        <v>45676</v>
      </c>
      <c r="H44" s="68">
        <f>VLOOKUP(A44,'Purchase Info'!$A$1:$F$121,3,FALSE)</f>
        <v>5</v>
      </c>
      <c r="I44" s="69">
        <f>VLOOKUP(A44,'Purchase Info'!$A$1:$F$121,4,FALSE)</f>
        <v>3050</v>
      </c>
      <c r="J44" s="70">
        <f>INDEX('Purchase Info'!$1:$1048576,MATCH(A44,'Purchase Info'!$A:$A,0),5)</f>
        <v>4</v>
      </c>
      <c r="K44" s="70">
        <f>INDEX('Purchase Info'!$A$1:$F$121,MATCH(A44,'Purchase Info'!$A:$A,0),6)</f>
        <v>1</v>
      </c>
      <c r="L44" s="70" t="str">
        <f>VLOOKUP(A44,'App Info'!$A$1:$B$121,2,FALSE)</f>
        <v>Yes</v>
      </c>
      <c r="M44" s="71">
        <f t="shared" ca="1" si="0"/>
        <v>8</v>
      </c>
      <c r="N44" s="79">
        <v>229</v>
      </c>
      <c r="O44" s="66" t="str">
        <f t="shared" si="10"/>
        <v>&gt; 180 Days</v>
      </c>
      <c r="P44" s="72">
        <f t="shared" ca="1" si="1"/>
        <v>0.625</v>
      </c>
      <c r="Q44" s="73">
        <f t="shared" si="2"/>
        <v>610</v>
      </c>
      <c r="R44" s="66">
        <f t="shared" si="3"/>
        <v>4</v>
      </c>
      <c r="S44" s="66">
        <f t="shared" ca="1" si="4"/>
        <v>3</v>
      </c>
      <c r="T44" s="66">
        <f t="shared" si="5"/>
        <v>1</v>
      </c>
      <c r="U44" s="66">
        <f t="shared" si="6"/>
        <v>1</v>
      </c>
      <c r="V44" s="66">
        <f t="shared" si="7"/>
        <v>2</v>
      </c>
      <c r="W44" s="66">
        <f t="shared" si="8"/>
        <v>1</v>
      </c>
      <c r="X44" s="70">
        <f t="shared" ca="1" si="9"/>
        <v>12</v>
      </c>
      <c r="Y44" s="70" t="s">
        <v>370</v>
      </c>
    </row>
    <row r="45" spans="1:33">
      <c r="A45" s="53" t="s">
        <v>58</v>
      </c>
      <c r="B45" s="64" t="str">
        <f>VLOOKUP(A45,'Customer Info'!$A:$K, 11,FALSE)</f>
        <v>Ripa Khatun</v>
      </c>
      <c r="C45" s="64" t="str">
        <f>VLOOKUP(A45,'Customer Info'!$A:$KD, 4,FALSE)</f>
        <v>Female</v>
      </c>
      <c r="D45" s="64">
        <f>_xlfn.XLOOKUP(A45,'Customer Info'!$A:$A, 'Customer Info'!$E:$E, "")</f>
        <v>26</v>
      </c>
      <c r="E45" s="64" t="str">
        <f>_xlfn.XLOOKUP(A45,'Customer Info'!$A:$A,'Customer Info'!$F:$F, "Not Found")</f>
        <v>Sylhet</v>
      </c>
      <c r="F45" s="74">
        <f>_xlfn.XLOOKUP(A45,'Customer Info'!$A:$A,'Customer Info'!$G:$G," ")</f>
        <v>45334</v>
      </c>
      <c r="G45" s="74">
        <f>VLOOKUP(A45,'Purchase Info'!$A$1:$F$121,2,FALSE)</f>
        <v>45779</v>
      </c>
      <c r="H45" s="75">
        <f>VLOOKUP(A45,'Purchase Info'!$A$1:$F$121,3,FALSE)</f>
        <v>6</v>
      </c>
      <c r="I45" s="76">
        <f>VLOOKUP(A45,'Purchase Info'!$A$1:$F$121,4,FALSE)</f>
        <v>5712</v>
      </c>
      <c r="J45" s="58">
        <f>INDEX('Purchase Info'!$1:$1048576,MATCH(A45,'Purchase Info'!$A:$A,0),5)</f>
        <v>6</v>
      </c>
      <c r="K45" s="58">
        <f>INDEX('Purchase Info'!$A$1:$F$121,MATCH(A45,'Purchase Info'!$A:$A,0),6)</f>
        <v>2</v>
      </c>
      <c r="L45" s="58" t="str">
        <f>VLOOKUP(A45,'App Info'!$A$1:$B$121,2,FALSE)</f>
        <v>Yes</v>
      </c>
      <c r="M45" s="60">
        <f t="shared" ca="1" si="0"/>
        <v>18</v>
      </c>
      <c r="N45" s="77">
        <v>126</v>
      </c>
      <c r="O45" s="64" t="str">
        <f t="shared" si="10"/>
        <v>60-180 Days</v>
      </c>
      <c r="P45" s="62">
        <f t="shared" ca="1" si="1"/>
        <v>0.33333333333333331</v>
      </c>
      <c r="Q45" s="78">
        <f t="shared" si="2"/>
        <v>952</v>
      </c>
      <c r="R45" s="64">
        <f t="shared" si="3"/>
        <v>3</v>
      </c>
      <c r="S45" s="64">
        <f t="shared" ca="1" si="4"/>
        <v>3</v>
      </c>
      <c r="T45" s="64">
        <f t="shared" si="5"/>
        <v>0</v>
      </c>
      <c r="U45" s="64">
        <f t="shared" si="6"/>
        <v>1</v>
      </c>
      <c r="V45" s="64">
        <f t="shared" si="7"/>
        <v>2</v>
      </c>
      <c r="W45" s="64">
        <f t="shared" si="8"/>
        <v>1</v>
      </c>
      <c r="X45" s="58">
        <f t="shared" ca="1" si="9"/>
        <v>10</v>
      </c>
      <c r="Y45" s="58" t="s">
        <v>370</v>
      </c>
    </row>
    <row r="46" spans="1:33">
      <c r="A46" s="65" t="s">
        <v>59</v>
      </c>
      <c r="B46" s="66" t="str">
        <f>VLOOKUP(A46,'Customer Info'!$A:$K, 11,FALSE)</f>
        <v>Nabil Hossain</v>
      </c>
      <c r="C46" s="66" t="str">
        <f>VLOOKUP(A46,'Customer Info'!$A:$KD, 4,FALSE)</f>
        <v>Male</v>
      </c>
      <c r="D46" s="66">
        <f>_xlfn.XLOOKUP(A46,'Customer Info'!$A:$A, 'Customer Info'!$E:$E, "")</f>
        <v>39</v>
      </c>
      <c r="E46" s="66" t="str">
        <f>_xlfn.XLOOKUP(A46,'Customer Info'!$A:$A,'Customer Info'!$F:$F, "Not Found")</f>
        <v>Dhaka</v>
      </c>
      <c r="F46" s="67">
        <f>_xlfn.XLOOKUP(A46,'Customer Info'!$A:$A,'Customer Info'!$G:$G," ")</f>
        <v>44591</v>
      </c>
      <c r="G46" s="67">
        <f>VLOOKUP(A46,'Purchase Info'!$A$1:$F$121,2,FALSE)</f>
        <v>45540</v>
      </c>
      <c r="H46" s="68">
        <f>VLOOKUP(A46,'Purchase Info'!$A$1:$F$121,3,FALSE)</f>
        <v>20</v>
      </c>
      <c r="I46" s="69">
        <f>VLOOKUP(A46,'Purchase Info'!$A$1:$F$121,4,FALSE)</f>
        <v>39120</v>
      </c>
      <c r="J46" s="70">
        <f>INDEX('Purchase Info'!$1:$1048576,MATCH(A46,'Purchase Info'!$A:$A,0),5)</f>
        <v>5</v>
      </c>
      <c r="K46" s="70">
        <f>INDEX('Purchase Info'!$A$1:$F$121,MATCH(A46,'Purchase Info'!$A:$A,0),6)</f>
        <v>4</v>
      </c>
      <c r="L46" s="70" t="str">
        <f>VLOOKUP(A46,'App Info'!$A$1:$B$121,2,FALSE)</f>
        <v>No</v>
      </c>
      <c r="M46" s="71">
        <f t="shared" ca="1" si="0"/>
        <v>43</v>
      </c>
      <c r="N46" s="79" t="s">
        <v>183</v>
      </c>
      <c r="O46" s="66" t="str">
        <f t="shared" si="10"/>
        <v>&gt; 180 Days</v>
      </c>
      <c r="P46" s="72">
        <f t="shared" ca="1" si="1"/>
        <v>0.46511627906976744</v>
      </c>
      <c r="Q46" s="73">
        <f t="shared" si="2"/>
        <v>1956</v>
      </c>
      <c r="R46" s="66">
        <f t="shared" si="3"/>
        <v>4</v>
      </c>
      <c r="S46" s="66">
        <f t="shared" ca="1" si="4"/>
        <v>3</v>
      </c>
      <c r="T46" s="66">
        <f t="shared" si="5"/>
        <v>0</v>
      </c>
      <c r="U46" s="66">
        <f t="shared" si="6"/>
        <v>1</v>
      </c>
      <c r="V46" s="66">
        <f t="shared" si="7"/>
        <v>0</v>
      </c>
      <c r="W46" s="66">
        <f t="shared" si="8"/>
        <v>0</v>
      </c>
      <c r="X46" s="70">
        <f t="shared" ca="1" si="9"/>
        <v>8</v>
      </c>
      <c r="Y46" s="70" t="s">
        <v>177</v>
      </c>
    </row>
    <row r="47" spans="1:33">
      <c r="A47" s="53" t="s">
        <v>60</v>
      </c>
      <c r="B47" s="64" t="str">
        <f>VLOOKUP(A47,'Customer Info'!$A:$K, 11,FALSE)</f>
        <v>Tania Akter</v>
      </c>
      <c r="C47" s="64" t="str">
        <f>VLOOKUP(A47,'Customer Info'!$A:$KD, 4,FALSE)</f>
        <v>Female</v>
      </c>
      <c r="D47" s="64">
        <f>_xlfn.XLOOKUP(A47,'Customer Info'!$A:$A, 'Customer Info'!$E:$E, "")</f>
        <v>28</v>
      </c>
      <c r="E47" s="64" t="str">
        <f>_xlfn.XLOOKUP(A47,'Customer Info'!$A:$A,'Customer Info'!$F:$F, "Not Found")</f>
        <v>Dhaka</v>
      </c>
      <c r="F47" s="74">
        <f>_xlfn.XLOOKUP(A47,'Customer Info'!$A:$A,'Customer Info'!$G:$G," ")</f>
        <v>45583</v>
      </c>
      <c r="G47" s="74">
        <f>VLOOKUP(A47,'Purchase Info'!$A$1:$F$121,2,FALSE)</f>
        <v>45597</v>
      </c>
      <c r="H47" s="75">
        <f>VLOOKUP(A47,'Purchase Info'!$A$1:$F$121,3,FALSE)</f>
        <v>4</v>
      </c>
      <c r="I47" s="76">
        <f>VLOOKUP(A47,'Purchase Info'!$A$1:$F$121,4,FALSE)</f>
        <v>3492</v>
      </c>
      <c r="J47" s="58">
        <f>INDEX('Purchase Info'!$1:$1048576,MATCH(A47,'Purchase Info'!$A:$A,0),5)</f>
        <v>8</v>
      </c>
      <c r="K47" s="58">
        <f>INDEX('Purchase Info'!$A$1:$F$121,MATCH(A47,'Purchase Info'!$A:$A,0),6)</f>
        <v>3</v>
      </c>
      <c r="L47" s="58" t="str">
        <f>VLOOKUP(A47,'App Info'!$A$1:$B$121,2,FALSE)</f>
        <v>No</v>
      </c>
      <c r="M47" s="60">
        <f t="shared" ca="1" si="0"/>
        <v>10</v>
      </c>
      <c r="N47" s="77">
        <v>308</v>
      </c>
      <c r="O47" s="64" t="str">
        <f t="shared" si="10"/>
        <v>&gt; 180 Days</v>
      </c>
      <c r="P47" s="62">
        <f t="shared" ca="1" si="1"/>
        <v>0.4</v>
      </c>
      <c r="Q47" s="78">
        <f t="shared" si="2"/>
        <v>873</v>
      </c>
      <c r="R47" s="64">
        <f t="shared" si="3"/>
        <v>4</v>
      </c>
      <c r="S47" s="64">
        <f t="shared" ca="1" si="4"/>
        <v>3</v>
      </c>
      <c r="T47" s="64">
        <f t="shared" si="5"/>
        <v>0</v>
      </c>
      <c r="U47" s="64">
        <f t="shared" si="6"/>
        <v>1</v>
      </c>
      <c r="V47" s="64">
        <f t="shared" si="7"/>
        <v>0</v>
      </c>
      <c r="W47" s="64">
        <f t="shared" si="8"/>
        <v>0</v>
      </c>
      <c r="X47" s="58">
        <f t="shared" ca="1" si="9"/>
        <v>8</v>
      </c>
      <c r="Y47" s="58" t="s">
        <v>177</v>
      </c>
    </row>
    <row r="48" spans="1:33">
      <c r="A48" s="65" t="s">
        <v>61</v>
      </c>
      <c r="B48" s="66" t="str">
        <f>VLOOKUP(A48,'Customer Info'!$A:$K, 11,FALSE)</f>
        <v>Hridoy Ahmed</v>
      </c>
      <c r="C48" s="66" t="str">
        <f>VLOOKUP(A48,'Customer Info'!$A:$KD, 4,FALSE)</f>
        <v>Male</v>
      </c>
      <c r="D48" s="66">
        <f>_xlfn.XLOOKUP(A48,'Customer Info'!$A:$A, 'Customer Info'!$E:$E, "")</f>
        <v>25</v>
      </c>
      <c r="E48" s="66" t="str">
        <f>_xlfn.XLOOKUP(A48,'Customer Info'!$A:$A,'Customer Info'!$F:$F, "Not Found")</f>
        <v>Sylhet</v>
      </c>
      <c r="F48" s="67">
        <f>_xlfn.XLOOKUP(A48,'Customer Info'!$A:$A,'Customer Info'!$G:$G," ")</f>
        <v>45083</v>
      </c>
      <c r="G48" s="67">
        <f>VLOOKUP(A48,'Purchase Info'!$A$1:$F$121,2,FALSE)</f>
        <v>45797</v>
      </c>
      <c r="H48" s="68">
        <f>VLOOKUP(A48,'Purchase Info'!$A$1:$F$121,3,FALSE)</f>
        <v>23</v>
      </c>
      <c r="I48" s="69">
        <f>VLOOKUP(A48,'Purchase Info'!$A$1:$F$121,4,FALSE)</f>
        <v>38111</v>
      </c>
      <c r="J48" s="70">
        <f>INDEX('Purchase Info'!$1:$1048576,MATCH(A48,'Purchase Info'!$A:$A,0),5)</f>
        <v>8</v>
      </c>
      <c r="K48" s="70">
        <f>INDEX('Purchase Info'!$A$1:$F$121,MATCH(A48,'Purchase Info'!$A:$A,0),6)</f>
        <v>3</v>
      </c>
      <c r="L48" s="70" t="str">
        <f>VLOOKUP(A48,'App Info'!$A$1:$B$121,2,FALSE)</f>
        <v>No</v>
      </c>
      <c r="M48" s="71">
        <f t="shared" ca="1" si="0"/>
        <v>26</v>
      </c>
      <c r="N48" s="79">
        <v>108</v>
      </c>
      <c r="O48" s="66" t="str">
        <f t="shared" si="10"/>
        <v>60-180 Days</v>
      </c>
      <c r="P48" s="72">
        <f t="shared" ca="1" si="1"/>
        <v>0.88461538461538458</v>
      </c>
      <c r="Q48" s="73">
        <f t="shared" si="2"/>
        <v>1657</v>
      </c>
      <c r="R48" s="66">
        <f t="shared" si="3"/>
        <v>3</v>
      </c>
      <c r="S48" s="66">
        <f t="shared" ca="1" si="4"/>
        <v>3</v>
      </c>
      <c r="T48" s="66">
        <f t="shared" si="5"/>
        <v>0</v>
      </c>
      <c r="U48" s="66">
        <f t="shared" si="6"/>
        <v>1</v>
      </c>
      <c r="V48" s="66">
        <f t="shared" si="7"/>
        <v>0</v>
      </c>
      <c r="W48" s="66">
        <f t="shared" si="8"/>
        <v>0</v>
      </c>
      <c r="X48" s="70">
        <f t="shared" ca="1" si="9"/>
        <v>7</v>
      </c>
      <c r="Y48" s="70" t="s">
        <v>177</v>
      </c>
    </row>
    <row r="49" spans="1:25">
      <c r="A49" s="53" t="s">
        <v>62</v>
      </c>
      <c r="B49" s="64" t="str">
        <f>VLOOKUP(A49,'Customer Info'!$A:$K, 11,FALSE)</f>
        <v>Neha Tabassum</v>
      </c>
      <c r="C49" s="64" t="str">
        <f>VLOOKUP(A49,'Customer Info'!$A:$KD, 4,FALSE)</f>
        <v>Female</v>
      </c>
      <c r="D49" s="64">
        <f>_xlfn.XLOOKUP(A49,'Customer Info'!$A:$A, 'Customer Info'!$E:$E, "")</f>
        <v>37</v>
      </c>
      <c r="E49" s="64" t="str">
        <f>_xlfn.XLOOKUP(A49,'Customer Info'!$A:$A,'Customer Info'!$F:$F, "Not Found")</f>
        <v>Sylhet</v>
      </c>
      <c r="F49" s="74">
        <f>_xlfn.XLOOKUP(A49,'Customer Info'!$A:$A,'Customer Info'!$G:$G," ")</f>
        <v>44953</v>
      </c>
      <c r="G49" s="74">
        <f>VLOOKUP(A49,'Purchase Info'!$A$1:$F$121,2,FALSE)</f>
        <v>45547</v>
      </c>
      <c r="H49" s="75">
        <f>VLOOKUP(A49,'Purchase Info'!$A$1:$F$121,3,FALSE)</f>
        <v>25</v>
      </c>
      <c r="I49" s="76">
        <f>VLOOKUP(A49,'Purchase Info'!$A$1:$F$121,4,FALSE)</f>
        <v>12875</v>
      </c>
      <c r="J49" s="58">
        <f>INDEX('Purchase Info'!$1:$1048576,MATCH(A49,'Purchase Info'!$A:$A,0),5)</f>
        <v>8</v>
      </c>
      <c r="K49" s="58">
        <f>INDEX('Purchase Info'!$A$1:$F$121,MATCH(A49,'Purchase Info'!$A:$A,0),6)</f>
        <v>1</v>
      </c>
      <c r="L49" s="58" t="str">
        <f>VLOOKUP(A49,'App Info'!$A$1:$B$121,2,FALSE)</f>
        <v>Yes</v>
      </c>
      <c r="M49" s="60">
        <f t="shared" ca="1" si="0"/>
        <v>31</v>
      </c>
      <c r="N49" s="77">
        <v>358</v>
      </c>
      <c r="O49" s="64" t="str">
        <f t="shared" si="10"/>
        <v>&gt; 180 Days</v>
      </c>
      <c r="P49" s="62">
        <f t="shared" ca="1" si="1"/>
        <v>0.80645161290322576</v>
      </c>
      <c r="Q49" s="78">
        <f t="shared" si="2"/>
        <v>515</v>
      </c>
      <c r="R49" s="64">
        <f t="shared" si="3"/>
        <v>4</v>
      </c>
      <c r="S49" s="64">
        <f t="shared" ca="1" si="4"/>
        <v>3</v>
      </c>
      <c r="T49" s="64">
        <f t="shared" si="5"/>
        <v>1</v>
      </c>
      <c r="U49" s="64">
        <f t="shared" si="6"/>
        <v>1</v>
      </c>
      <c r="V49" s="64">
        <f t="shared" si="7"/>
        <v>2</v>
      </c>
      <c r="W49" s="64">
        <f t="shared" si="8"/>
        <v>1</v>
      </c>
      <c r="X49" s="58">
        <f t="shared" ca="1" si="9"/>
        <v>12</v>
      </c>
      <c r="Y49" s="58" t="s">
        <v>370</v>
      </c>
    </row>
    <row r="50" spans="1:25">
      <c r="A50" s="65" t="s">
        <v>63</v>
      </c>
      <c r="B50" s="66" t="str">
        <f>VLOOKUP(A50,'Customer Info'!$A:$K, 11,FALSE)</f>
        <v>Foysal Karim</v>
      </c>
      <c r="C50" s="66" t="str">
        <f>VLOOKUP(A50,'Customer Info'!$A:$KD, 4,FALSE)</f>
        <v>Male</v>
      </c>
      <c r="D50" s="66">
        <f>_xlfn.XLOOKUP(A50,'Customer Info'!$A:$A, 'Customer Info'!$E:$E, "")</f>
        <v>25</v>
      </c>
      <c r="E50" s="66" t="str">
        <f>_xlfn.XLOOKUP(A50,'Customer Info'!$A:$A,'Customer Info'!$F:$F, "Not Found")</f>
        <v>Dhaka</v>
      </c>
      <c r="F50" s="67">
        <f>_xlfn.XLOOKUP(A50,'Customer Info'!$A:$A,'Customer Info'!$G:$G," ")</f>
        <v>45452</v>
      </c>
      <c r="G50" s="67">
        <f>VLOOKUP(A50,'Purchase Info'!$A$1:$F$121,2,FALSE)</f>
        <v>45456</v>
      </c>
      <c r="H50" s="68">
        <f>VLOOKUP(A50,'Purchase Info'!$A$1:$F$121,3,FALSE)</f>
        <v>21</v>
      </c>
      <c r="I50" s="69">
        <f>VLOOKUP(A50,'Purchase Info'!$A$1:$F$121,4,FALSE)</f>
        <v>41139</v>
      </c>
      <c r="J50" s="70">
        <f>INDEX('Purchase Info'!$1:$1048576,MATCH(A50,'Purchase Info'!$A:$A,0),5)</f>
        <v>6</v>
      </c>
      <c r="K50" s="70">
        <f>INDEX('Purchase Info'!$A$1:$F$121,MATCH(A50,'Purchase Info'!$A:$A,0),6)</f>
        <v>4</v>
      </c>
      <c r="L50" s="70" t="str">
        <f>VLOOKUP(A50,'App Info'!$A$1:$B$121,2,FALSE)</f>
        <v>No</v>
      </c>
      <c r="M50" s="71">
        <f t="shared" ca="1" si="0"/>
        <v>14</v>
      </c>
      <c r="N50" s="79">
        <v>449</v>
      </c>
      <c r="O50" s="66" t="str">
        <f t="shared" si="10"/>
        <v>&gt; 180 Days</v>
      </c>
      <c r="P50" s="72">
        <f t="shared" ca="1" si="1"/>
        <v>1.5</v>
      </c>
      <c r="Q50" s="73">
        <f t="shared" si="2"/>
        <v>1959</v>
      </c>
      <c r="R50" s="66">
        <f t="shared" si="3"/>
        <v>4</v>
      </c>
      <c r="S50" s="66">
        <f t="shared" ca="1" si="4"/>
        <v>3</v>
      </c>
      <c r="T50" s="66">
        <f t="shared" si="5"/>
        <v>0</v>
      </c>
      <c r="U50" s="66">
        <f t="shared" si="6"/>
        <v>1</v>
      </c>
      <c r="V50" s="66">
        <f t="shared" si="7"/>
        <v>0</v>
      </c>
      <c r="W50" s="66">
        <f t="shared" si="8"/>
        <v>0</v>
      </c>
      <c r="X50" s="70">
        <f t="shared" ca="1" si="9"/>
        <v>8</v>
      </c>
      <c r="Y50" s="70" t="s">
        <v>177</v>
      </c>
    </row>
    <row r="51" spans="1:25">
      <c r="A51" s="53" t="s">
        <v>64</v>
      </c>
      <c r="B51" s="64" t="str">
        <f>VLOOKUP(A51,'Customer Info'!$A:$K, 11,FALSE)</f>
        <v>Ruksana Begum</v>
      </c>
      <c r="C51" s="64" t="str">
        <f>VLOOKUP(A51,'Customer Info'!$A:$KD, 4,FALSE)</f>
        <v>Female</v>
      </c>
      <c r="D51" s="64">
        <f>_xlfn.XLOOKUP(A51,'Customer Info'!$A:$A, 'Customer Info'!$E:$E, "")</f>
        <v>38</v>
      </c>
      <c r="E51" s="64" t="str">
        <f>_xlfn.XLOOKUP(A51,'Customer Info'!$A:$A,'Customer Info'!$F:$F, "Not Found")</f>
        <v>Dhaka</v>
      </c>
      <c r="F51" s="74">
        <f>_xlfn.XLOOKUP(A51,'Customer Info'!$A:$A,'Customer Info'!$G:$G," ")</f>
        <v>44569</v>
      </c>
      <c r="G51" s="74">
        <f>VLOOKUP(A51,'Purchase Info'!$A$1:$F$121,2,FALSE)</f>
        <v>45518</v>
      </c>
      <c r="H51" s="75">
        <f>VLOOKUP(A51,'Purchase Info'!$A$1:$F$121,3,FALSE)</f>
        <v>12</v>
      </c>
      <c r="I51" s="76">
        <f>VLOOKUP(A51,'Purchase Info'!$A$1:$F$121,4,FALSE)</f>
        <v>7104</v>
      </c>
      <c r="J51" s="58">
        <f>INDEX('Purchase Info'!$1:$1048576,MATCH(A51,'Purchase Info'!$A:$A,0),5)</f>
        <v>6</v>
      </c>
      <c r="K51" s="58">
        <f>INDEX('Purchase Info'!$A$1:$F$121,MATCH(A51,'Purchase Info'!$A:$A,0),6)</f>
        <v>5</v>
      </c>
      <c r="L51" s="58" t="str">
        <f>VLOOKUP(A51,'App Info'!$A$1:$B$121,2,FALSE)</f>
        <v>No</v>
      </c>
      <c r="M51" s="60">
        <f t="shared" ca="1" si="0"/>
        <v>43</v>
      </c>
      <c r="N51" s="77">
        <v>387</v>
      </c>
      <c r="O51" s="64" t="str">
        <f t="shared" si="10"/>
        <v>&gt; 180 Days</v>
      </c>
      <c r="P51" s="62">
        <f t="shared" ca="1" si="1"/>
        <v>0.27906976744186046</v>
      </c>
      <c r="Q51" s="78">
        <f t="shared" si="2"/>
        <v>592</v>
      </c>
      <c r="R51" s="64">
        <f t="shared" si="3"/>
        <v>4</v>
      </c>
      <c r="S51" s="64">
        <f t="shared" ca="1" si="4"/>
        <v>3</v>
      </c>
      <c r="T51" s="64">
        <f t="shared" si="5"/>
        <v>1</v>
      </c>
      <c r="U51" s="64">
        <f t="shared" si="6"/>
        <v>1</v>
      </c>
      <c r="V51" s="64">
        <f t="shared" si="7"/>
        <v>0</v>
      </c>
      <c r="W51" s="64">
        <f t="shared" si="8"/>
        <v>0</v>
      </c>
      <c r="X51" s="58">
        <f t="shared" ca="1" si="9"/>
        <v>9</v>
      </c>
      <c r="Y51" s="58" t="s">
        <v>370</v>
      </c>
    </row>
    <row r="52" spans="1:25">
      <c r="A52" s="65" t="s">
        <v>65</v>
      </c>
      <c r="B52" s="66" t="str">
        <f>VLOOKUP(A52,'Customer Info'!$A:$K, 11,FALSE)</f>
        <v>Emon Chowdhury</v>
      </c>
      <c r="C52" s="66" t="str">
        <f>VLOOKUP(A52,'Customer Info'!$A:$KD, 4,FALSE)</f>
        <v>Male</v>
      </c>
      <c r="D52" s="66">
        <f>_xlfn.XLOOKUP(A52,'Customer Info'!$A:$A, 'Customer Info'!$E:$E, "")</f>
        <v>37</v>
      </c>
      <c r="E52" s="66" t="str">
        <f>_xlfn.XLOOKUP(A52,'Customer Info'!$A:$A,'Customer Info'!$F:$F, "Not Found")</f>
        <v>Dhaka</v>
      </c>
      <c r="F52" s="67">
        <f>_xlfn.XLOOKUP(A52,'Customer Info'!$A:$A,'Customer Info'!$G:$G," ")</f>
        <v>44918</v>
      </c>
      <c r="G52" s="67">
        <f>VLOOKUP(A52,'Purchase Info'!$A$1:$F$121,2,FALSE)</f>
        <v>45248</v>
      </c>
      <c r="H52" s="68">
        <f>VLOOKUP(A52,'Purchase Info'!$A$1:$F$121,3,FALSE)</f>
        <v>21</v>
      </c>
      <c r="I52" s="69">
        <f>VLOOKUP(A52,'Purchase Info'!$A$1:$F$121,4,FALSE)</f>
        <v>28434</v>
      </c>
      <c r="J52" s="70">
        <f>INDEX('Purchase Info'!$1:$1048576,MATCH(A52,'Purchase Info'!$A:$A,0),5)</f>
        <v>6</v>
      </c>
      <c r="K52" s="70">
        <f>INDEX('Purchase Info'!$A$1:$F$121,MATCH(A52,'Purchase Info'!$A:$A,0),6)</f>
        <v>3</v>
      </c>
      <c r="L52" s="70" t="str">
        <f>VLOOKUP(A52,'App Info'!$A$1:$B$121,2,FALSE)</f>
        <v>No</v>
      </c>
      <c r="M52" s="71">
        <f t="shared" ca="1" si="0"/>
        <v>32</v>
      </c>
      <c r="N52" s="79">
        <v>657</v>
      </c>
      <c r="O52" s="66" t="str">
        <f t="shared" si="10"/>
        <v>&gt; 180 Days</v>
      </c>
      <c r="P52" s="72">
        <f t="shared" ca="1" si="1"/>
        <v>0.65625</v>
      </c>
      <c r="Q52" s="73">
        <f t="shared" si="2"/>
        <v>1354</v>
      </c>
      <c r="R52" s="66">
        <f t="shared" si="3"/>
        <v>4</v>
      </c>
      <c r="S52" s="66">
        <f t="shared" ca="1" si="4"/>
        <v>3</v>
      </c>
      <c r="T52" s="66">
        <f t="shared" si="5"/>
        <v>0</v>
      </c>
      <c r="U52" s="66">
        <f t="shared" si="6"/>
        <v>1</v>
      </c>
      <c r="V52" s="66">
        <f t="shared" si="7"/>
        <v>0</v>
      </c>
      <c r="W52" s="66">
        <f t="shared" si="8"/>
        <v>0</v>
      </c>
      <c r="X52" s="70">
        <f t="shared" ca="1" si="9"/>
        <v>8</v>
      </c>
      <c r="Y52" s="70" t="s">
        <v>177</v>
      </c>
    </row>
    <row r="53" spans="1:25">
      <c r="A53" s="53" t="s">
        <v>66</v>
      </c>
      <c r="B53" s="64" t="str">
        <f>VLOOKUP(A53,'Customer Info'!$A:$K, 11,FALSE)</f>
        <v>Sathi Rahman</v>
      </c>
      <c r="C53" s="64" t="str">
        <f>VLOOKUP(A53,'Customer Info'!$A:$KD, 4,FALSE)</f>
        <v>Female</v>
      </c>
      <c r="D53" s="64">
        <f>_xlfn.XLOOKUP(A53,'Customer Info'!$A:$A, 'Customer Info'!$E:$E, "")</f>
        <v>34</v>
      </c>
      <c r="E53" s="64" t="str">
        <f>_xlfn.XLOOKUP(A53,'Customer Info'!$A:$A,'Customer Info'!$F:$F, "Not Found")</f>
        <v>Sylhet</v>
      </c>
      <c r="F53" s="74">
        <f>_xlfn.XLOOKUP(A53,'Customer Info'!$A:$A,'Customer Info'!$G:$G," ")</f>
        <v>45840</v>
      </c>
      <c r="G53" s="74">
        <f>VLOOKUP(A53,'Purchase Info'!$A$1:$F$121,2,FALSE)</f>
        <v>45841</v>
      </c>
      <c r="H53" s="75">
        <f>VLOOKUP(A53,'Purchase Info'!$A$1:$F$121,3,FALSE)</f>
        <v>16</v>
      </c>
      <c r="I53" s="76">
        <f>VLOOKUP(A53,'Purchase Info'!$A$1:$F$121,4,FALSE)</f>
        <v>14592</v>
      </c>
      <c r="J53" s="58">
        <f>INDEX('Purchase Info'!$1:$1048576,MATCH(A53,'Purchase Info'!$A:$A,0),5)</f>
        <v>0</v>
      </c>
      <c r="K53" s="58">
        <f>INDEX('Purchase Info'!$A$1:$F$121,MATCH(A53,'Purchase Info'!$A:$A,0),6)</f>
        <v>1</v>
      </c>
      <c r="L53" s="58" t="str">
        <f>VLOOKUP(A53,'App Info'!$A$1:$B$121,2,FALSE)</f>
        <v>No</v>
      </c>
      <c r="M53" s="60">
        <f t="shared" ca="1" si="0"/>
        <v>2</v>
      </c>
      <c r="N53" s="77">
        <v>64</v>
      </c>
      <c r="O53" s="64" t="str">
        <f t="shared" si="10"/>
        <v>60-180 Days</v>
      </c>
      <c r="P53" s="62">
        <f t="shared" ca="1" si="1"/>
        <v>8</v>
      </c>
      <c r="Q53" s="78">
        <f t="shared" si="2"/>
        <v>912</v>
      </c>
      <c r="R53" s="64">
        <f t="shared" si="3"/>
        <v>3</v>
      </c>
      <c r="S53" s="64">
        <f t="shared" ca="1" si="4"/>
        <v>1</v>
      </c>
      <c r="T53" s="64">
        <f t="shared" si="5"/>
        <v>0</v>
      </c>
      <c r="U53" s="64">
        <f t="shared" si="6"/>
        <v>0</v>
      </c>
      <c r="V53" s="64">
        <f t="shared" si="7"/>
        <v>0</v>
      </c>
      <c r="W53" s="64">
        <f t="shared" si="8"/>
        <v>1</v>
      </c>
      <c r="X53" s="58">
        <f t="shared" ca="1" si="9"/>
        <v>5</v>
      </c>
      <c r="Y53" s="58" t="s">
        <v>371</v>
      </c>
    </row>
    <row r="54" spans="1:25">
      <c r="A54" s="65" t="s">
        <v>67</v>
      </c>
      <c r="B54" s="66" t="str">
        <f>VLOOKUP(A54,'Customer Info'!$A:$K, 11,FALSE)</f>
        <v>Kamrul Hasan</v>
      </c>
      <c r="C54" s="66" t="str">
        <f>VLOOKUP(A54,'Customer Info'!$A:$KD, 4,FALSE)</f>
        <v>Male</v>
      </c>
      <c r="D54" s="66">
        <f>_xlfn.XLOOKUP(A54,'Customer Info'!$A:$A, 'Customer Info'!$E:$E, "")</f>
        <v>45</v>
      </c>
      <c r="E54" s="66" t="str">
        <f>_xlfn.XLOOKUP(A54,'Customer Info'!$A:$A,'Customer Info'!$F:$F, "Not Found")</f>
        <v>Dhaka</v>
      </c>
      <c r="F54" s="67">
        <f>_xlfn.XLOOKUP(A54,'Customer Info'!$A:$A,'Customer Info'!$G:$G," ")</f>
        <v>44939</v>
      </c>
      <c r="G54" s="67">
        <f>VLOOKUP(A54,'Purchase Info'!$A$1:$F$121,2,FALSE)</f>
        <v>45405</v>
      </c>
      <c r="H54" s="68">
        <f>VLOOKUP(A54,'Purchase Info'!$A$1:$F$121,3,FALSE)</f>
        <v>14</v>
      </c>
      <c r="I54" s="69">
        <f>VLOOKUP(A54,'Purchase Info'!$A$1:$F$121,4,FALSE)</f>
        <v>13860</v>
      </c>
      <c r="J54" s="70">
        <f>INDEX('Purchase Info'!$1:$1048576,MATCH(A54,'Purchase Info'!$A:$A,0),5)</f>
        <v>10</v>
      </c>
      <c r="K54" s="70">
        <f>INDEX('Purchase Info'!$A$1:$F$121,MATCH(A54,'Purchase Info'!$A:$A,0),6)</f>
        <v>4</v>
      </c>
      <c r="L54" s="70" t="str">
        <f>VLOOKUP(A54,'App Info'!$A$1:$B$121,2,FALSE)</f>
        <v>No</v>
      </c>
      <c r="M54" s="71">
        <f t="shared" ca="1" si="0"/>
        <v>31</v>
      </c>
      <c r="N54" s="79">
        <v>500</v>
      </c>
      <c r="O54" s="66" t="str">
        <f t="shared" si="10"/>
        <v>&gt; 180 Days</v>
      </c>
      <c r="P54" s="72">
        <f t="shared" ca="1" si="1"/>
        <v>0.45161290322580644</v>
      </c>
      <c r="Q54" s="73">
        <f t="shared" si="2"/>
        <v>990</v>
      </c>
      <c r="R54" s="66">
        <f t="shared" si="3"/>
        <v>4</v>
      </c>
      <c r="S54" s="66">
        <f t="shared" ca="1" si="4"/>
        <v>3</v>
      </c>
      <c r="T54" s="66">
        <f t="shared" si="5"/>
        <v>0</v>
      </c>
      <c r="U54" s="66">
        <f t="shared" si="6"/>
        <v>1</v>
      </c>
      <c r="V54" s="66">
        <f t="shared" si="7"/>
        <v>0</v>
      </c>
      <c r="W54" s="66">
        <f t="shared" si="8"/>
        <v>0</v>
      </c>
      <c r="X54" s="70">
        <f t="shared" ca="1" si="9"/>
        <v>8</v>
      </c>
      <c r="Y54" s="70" t="s">
        <v>177</v>
      </c>
    </row>
    <row r="55" spans="1:25">
      <c r="A55" s="53" t="s">
        <v>68</v>
      </c>
      <c r="B55" s="64" t="str">
        <f>VLOOKUP(A55,'Customer Info'!$A:$K, 11,FALSE)</f>
        <v>Mehnaz Sultana</v>
      </c>
      <c r="C55" s="64" t="str">
        <f>VLOOKUP(A55,'Customer Info'!$A:$KD, 4,FALSE)</f>
        <v>Female</v>
      </c>
      <c r="D55" s="64">
        <f>_xlfn.XLOOKUP(A55,'Customer Info'!$A:$A, 'Customer Info'!$E:$E, "")</f>
        <v>32</v>
      </c>
      <c r="E55" s="64" t="str">
        <f>_xlfn.XLOOKUP(A55,'Customer Info'!$A:$A,'Customer Info'!$F:$F, "Not Found")</f>
        <v>Dhaka</v>
      </c>
      <c r="F55" s="74">
        <f>_xlfn.XLOOKUP(A55,'Customer Info'!$A:$A,'Customer Info'!$G:$G," ")</f>
        <v>45409</v>
      </c>
      <c r="G55" s="74">
        <f>VLOOKUP(A55,'Purchase Info'!$A$1:$F$121,2,FALSE)</f>
        <v>45435</v>
      </c>
      <c r="H55" s="75">
        <f>VLOOKUP(A55,'Purchase Info'!$A$1:$F$121,3,FALSE)</f>
        <v>8</v>
      </c>
      <c r="I55" s="76">
        <f>VLOOKUP(A55,'Purchase Info'!$A$1:$F$121,4,FALSE)</f>
        <v>9520</v>
      </c>
      <c r="J55" s="58">
        <f>INDEX('Purchase Info'!$1:$1048576,MATCH(A55,'Purchase Info'!$A:$A,0),5)</f>
        <v>9</v>
      </c>
      <c r="K55" s="58">
        <f>INDEX('Purchase Info'!$A$1:$F$121,MATCH(A55,'Purchase Info'!$A:$A,0),6)</f>
        <v>4</v>
      </c>
      <c r="L55" s="58" t="str">
        <f>VLOOKUP(A55,'App Info'!$A$1:$B$121,2,FALSE)</f>
        <v>No</v>
      </c>
      <c r="M55" s="60">
        <f t="shared" ca="1" si="0"/>
        <v>16</v>
      </c>
      <c r="N55" s="77">
        <v>470</v>
      </c>
      <c r="O55" s="64" t="str">
        <f t="shared" si="10"/>
        <v>&gt; 180 Days</v>
      </c>
      <c r="P55" s="62">
        <f t="shared" ca="1" si="1"/>
        <v>0.5</v>
      </c>
      <c r="Q55" s="78">
        <f t="shared" si="2"/>
        <v>1190</v>
      </c>
      <c r="R55" s="64">
        <f t="shared" si="3"/>
        <v>4</v>
      </c>
      <c r="S55" s="64">
        <f t="shared" ca="1" si="4"/>
        <v>3</v>
      </c>
      <c r="T55" s="64">
        <f t="shared" si="5"/>
        <v>0</v>
      </c>
      <c r="U55" s="64">
        <f t="shared" si="6"/>
        <v>1</v>
      </c>
      <c r="V55" s="64">
        <f t="shared" si="7"/>
        <v>0</v>
      </c>
      <c r="W55" s="64">
        <f t="shared" si="8"/>
        <v>0</v>
      </c>
      <c r="X55" s="58">
        <f t="shared" ca="1" si="9"/>
        <v>8</v>
      </c>
      <c r="Y55" s="58" t="s">
        <v>177</v>
      </c>
    </row>
    <row r="56" spans="1:25">
      <c r="A56" s="65" t="s">
        <v>69</v>
      </c>
      <c r="B56" s="66" t="str">
        <f>VLOOKUP(A56,'Customer Info'!$A:$K, 11,FALSE)</f>
        <v>Nahid Islam</v>
      </c>
      <c r="C56" s="66" t="str">
        <f>VLOOKUP(A56,'Customer Info'!$A:$KD, 4,FALSE)</f>
        <v>Male</v>
      </c>
      <c r="D56" s="66">
        <f>_xlfn.XLOOKUP(A56,'Customer Info'!$A:$A, 'Customer Info'!$E:$E, "")</f>
        <v>36</v>
      </c>
      <c r="E56" s="66" t="str">
        <f>_xlfn.XLOOKUP(A56,'Customer Info'!$A:$A,'Customer Info'!$F:$F, "Not Found")</f>
        <v>Dhaka</v>
      </c>
      <c r="F56" s="67">
        <f>_xlfn.XLOOKUP(A56,'Customer Info'!$A:$A,'Customer Info'!$G:$G," ")</f>
        <v>45336</v>
      </c>
      <c r="G56" s="67">
        <f>VLOOKUP(A56,'Purchase Info'!$A$1:$F$121,2,FALSE)</f>
        <v>45836</v>
      </c>
      <c r="H56" s="68">
        <f>VLOOKUP(A56,'Purchase Info'!$A$1:$F$121,3,FALSE)</f>
        <v>17</v>
      </c>
      <c r="I56" s="69">
        <f>VLOOKUP(A56,'Purchase Info'!$A$1:$F$121,4,FALSE)</f>
        <v>33456</v>
      </c>
      <c r="J56" s="70">
        <f>INDEX('Purchase Info'!$1:$1048576,MATCH(A56,'Purchase Info'!$A:$A,0),5)</f>
        <v>9</v>
      </c>
      <c r="K56" s="70">
        <f>INDEX('Purchase Info'!$A$1:$F$121,MATCH(A56,'Purchase Info'!$A:$A,0),6)</f>
        <v>5</v>
      </c>
      <c r="L56" s="70" t="str">
        <f>VLOOKUP(A56,'App Info'!$A$1:$B$121,2,FALSE)</f>
        <v>No</v>
      </c>
      <c r="M56" s="71">
        <f t="shared" ca="1" si="0"/>
        <v>18</v>
      </c>
      <c r="N56" s="79">
        <v>69</v>
      </c>
      <c r="O56" s="66" t="str">
        <f t="shared" si="10"/>
        <v>60-180 Days</v>
      </c>
      <c r="P56" s="72">
        <f t="shared" ca="1" si="1"/>
        <v>0.94444444444444442</v>
      </c>
      <c r="Q56" s="73">
        <f t="shared" si="2"/>
        <v>1968</v>
      </c>
      <c r="R56" s="66">
        <f t="shared" si="3"/>
        <v>3</v>
      </c>
      <c r="S56" s="66">
        <f t="shared" ca="1" si="4"/>
        <v>3</v>
      </c>
      <c r="T56" s="66">
        <f t="shared" si="5"/>
        <v>0</v>
      </c>
      <c r="U56" s="66">
        <f t="shared" si="6"/>
        <v>1</v>
      </c>
      <c r="V56" s="66">
        <f t="shared" si="7"/>
        <v>0</v>
      </c>
      <c r="W56" s="66">
        <f t="shared" si="8"/>
        <v>0</v>
      </c>
      <c r="X56" s="70">
        <f t="shared" ca="1" si="9"/>
        <v>7</v>
      </c>
      <c r="Y56" s="70" t="s">
        <v>177</v>
      </c>
    </row>
    <row r="57" spans="1:25">
      <c r="A57" s="53" t="s">
        <v>70</v>
      </c>
      <c r="B57" s="64" t="str">
        <f>VLOOKUP(A57,'Customer Info'!$A:$K, 11,FALSE)</f>
        <v>Jannat Ara</v>
      </c>
      <c r="C57" s="64" t="str">
        <f>VLOOKUP(A57,'Customer Info'!$A:$KD, 4,FALSE)</f>
        <v>Female</v>
      </c>
      <c r="D57" s="64">
        <f>_xlfn.XLOOKUP(A57,'Customer Info'!$A:$A, 'Customer Info'!$E:$E, "")</f>
        <v>30</v>
      </c>
      <c r="E57" s="64" t="str">
        <f>_xlfn.XLOOKUP(A57,'Customer Info'!$A:$A,'Customer Info'!$F:$F, "Not Found")</f>
        <v>Dhaka</v>
      </c>
      <c r="F57" s="74">
        <f>_xlfn.XLOOKUP(A57,'Customer Info'!$A:$A,'Customer Info'!$G:$G," ")</f>
        <v>45368</v>
      </c>
      <c r="G57" s="74">
        <f>VLOOKUP(A57,'Purchase Info'!$A$1:$F$121,2,FALSE)</f>
        <v>45836</v>
      </c>
      <c r="H57" s="75">
        <f>VLOOKUP(A57,'Purchase Info'!$A$1:$F$121,3,FALSE)</f>
        <v>30</v>
      </c>
      <c r="I57" s="76">
        <f>VLOOKUP(A57,'Purchase Info'!$A$1:$F$121,4,FALSE)</f>
        <v>47640</v>
      </c>
      <c r="J57" s="58">
        <f>INDEX('Purchase Info'!$1:$1048576,MATCH(A57,'Purchase Info'!$A:$A,0),5)</f>
        <v>10</v>
      </c>
      <c r="K57" s="58">
        <f>INDEX('Purchase Info'!$A$1:$F$121,MATCH(A57,'Purchase Info'!$A:$A,0),6)</f>
        <v>5</v>
      </c>
      <c r="L57" s="58" t="str">
        <f>VLOOKUP(A57,'App Info'!$A$1:$B$121,2,FALSE)</f>
        <v>No</v>
      </c>
      <c r="M57" s="60">
        <f t="shared" ca="1" si="0"/>
        <v>17</v>
      </c>
      <c r="N57" s="77">
        <v>69</v>
      </c>
      <c r="O57" s="64" t="str">
        <f t="shared" si="10"/>
        <v>60-180 Days</v>
      </c>
      <c r="P57" s="62">
        <f t="shared" ca="1" si="1"/>
        <v>1.7647058823529411</v>
      </c>
      <c r="Q57" s="78">
        <f t="shared" si="2"/>
        <v>1588</v>
      </c>
      <c r="R57" s="64">
        <f t="shared" si="3"/>
        <v>3</v>
      </c>
      <c r="S57" s="64">
        <f t="shared" ca="1" si="4"/>
        <v>3</v>
      </c>
      <c r="T57" s="64">
        <f t="shared" si="5"/>
        <v>0</v>
      </c>
      <c r="U57" s="64">
        <f t="shared" si="6"/>
        <v>1</v>
      </c>
      <c r="V57" s="64">
        <f t="shared" si="7"/>
        <v>0</v>
      </c>
      <c r="W57" s="64">
        <f t="shared" si="8"/>
        <v>0</v>
      </c>
      <c r="X57" s="58">
        <f t="shared" ca="1" si="9"/>
        <v>7</v>
      </c>
      <c r="Y57" s="58" t="s">
        <v>177</v>
      </c>
    </row>
    <row r="58" spans="1:25">
      <c r="A58" s="65" t="s">
        <v>71</v>
      </c>
      <c r="B58" s="66" t="str">
        <f>VLOOKUP(A58,'Customer Info'!$A:$K, 11,FALSE)</f>
        <v>Faisal Mahmud</v>
      </c>
      <c r="C58" s="66" t="str">
        <f>VLOOKUP(A58,'Customer Info'!$A:$KD, 4,FALSE)</f>
        <v>Male</v>
      </c>
      <c r="D58" s="66">
        <f>_xlfn.XLOOKUP(A58,'Customer Info'!$A:$A, 'Customer Info'!$E:$E, "")</f>
        <v>45</v>
      </c>
      <c r="E58" s="66" t="str">
        <f>_xlfn.XLOOKUP(A58,'Customer Info'!$A:$A,'Customer Info'!$F:$F, "Not Found")</f>
        <v>Chittagong</v>
      </c>
      <c r="F58" s="67">
        <f>_xlfn.XLOOKUP(A58,'Customer Info'!$A:$A,'Customer Info'!$G:$G," ")</f>
        <v>44657</v>
      </c>
      <c r="G58" s="67">
        <f>VLOOKUP(A58,'Purchase Info'!$A$1:$F$121,2,FALSE)</f>
        <v>45688</v>
      </c>
      <c r="H58" s="68">
        <f>VLOOKUP(A58,'Purchase Info'!$A$1:$F$121,3,FALSE)</f>
        <v>4</v>
      </c>
      <c r="I58" s="69">
        <f>VLOOKUP(A58,'Purchase Info'!$A$1:$F$121,4,FALSE)</f>
        <v>7900</v>
      </c>
      <c r="J58" s="70">
        <f>INDEX('Purchase Info'!$1:$1048576,MATCH(A58,'Purchase Info'!$A:$A,0),5)</f>
        <v>5</v>
      </c>
      <c r="K58" s="70">
        <f>INDEX('Purchase Info'!$A$1:$F$121,MATCH(A58,'Purchase Info'!$A:$A,0),6)</f>
        <v>2</v>
      </c>
      <c r="L58" s="70" t="str">
        <f>VLOOKUP(A58,'App Info'!$A$1:$B$121,2,FALSE)</f>
        <v>No</v>
      </c>
      <c r="M58" s="71">
        <f t="shared" ca="1" si="0"/>
        <v>40</v>
      </c>
      <c r="N58" s="79">
        <v>217</v>
      </c>
      <c r="O58" s="66" t="str">
        <f t="shared" si="10"/>
        <v>&gt; 180 Days</v>
      </c>
      <c r="P58" s="72">
        <f t="shared" ca="1" si="1"/>
        <v>0.1</v>
      </c>
      <c r="Q58" s="73">
        <f t="shared" si="2"/>
        <v>1975</v>
      </c>
      <c r="R58" s="66">
        <f t="shared" si="3"/>
        <v>4</v>
      </c>
      <c r="S58" s="66">
        <f t="shared" ca="1" si="4"/>
        <v>3</v>
      </c>
      <c r="T58" s="66">
        <f t="shared" si="5"/>
        <v>0</v>
      </c>
      <c r="U58" s="66">
        <f t="shared" si="6"/>
        <v>1</v>
      </c>
      <c r="V58" s="66">
        <f t="shared" si="7"/>
        <v>0</v>
      </c>
      <c r="W58" s="66">
        <f t="shared" si="8"/>
        <v>1</v>
      </c>
      <c r="X58" s="70">
        <f t="shared" ca="1" si="9"/>
        <v>9</v>
      </c>
      <c r="Y58" s="70" t="s">
        <v>370</v>
      </c>
    </row>
    <row r="59" spans="1:25">
      <c r="A59" s="53" t="s">
        <v>72</v>
      </c>
      <c r="B59" s="64" t="str">
        <f>VLOOKUP(A59,'Customer Info'!$A:$K, 11,FALSE)</f>
        <v>Sanjida Islam</v>
      </c>
      <c r="C59" s="64" t="str">
        <f>VLOOKUP(A59,'Customer Info'!$A:$KD, 4,FALSE)</f>
        <v>Female</v>
      </c>
      <c r="D59" s="64">
        <f>_xlfn.XLOOKUP(A59,'Customer Info'!$A:$A, 'Customer Info'!$E:$E, "")</f>
        <v>45</v>
      </c>
      <c r="E59" s="64" t="str">
        <f>_xlfn.XLOOKUP(A59,'Customer Info'!$A:$A,'Customer Info'!$F:$F, "Not Found")</f>
        <v>Dhaka</v>
      </c>
      <c r="F59" s="74">
        <f>_xlfn.XLOOKUP(A59,'Customer Info'!$A:$A,'Customer Info'!$G:$G," ")</f>
        <v>45815</v>
      </c>
      <c r="G59" s="74">
        <f>VLOOKUP(A59,'Purchase Info'!$A$1:$F$121,2,FALSE)</f>
        <v>45840</v>
      </c>
      <c r="H59" s="75">
        <f>VLOOKUP(A59,'Purchase Info'!$A$1:$F$121,3,FALSE)</f>
        <v>30</v>
      </c>
      <c r="I59" s="76">
        <f>VLOOKUP(A59,'Purchase Info'!$A$1:$F$121,4,FALSE)</f>
        <v>16080</v>
      </c>
      <c r="J59" s="58">
        <f>INDEX('Purchase Info'!$1:$1048576,MATCH(A59,'Purchase Info'!$A:$A,0),5)</f>
        <v>8</v>
      </c>
      <c r="K59" s="58">
        <f>INDEX('Purchase Info'!$A$1:$F$121,MATCH(A59,'Purchase Info'!$A:$A,0),6)</f>
        <v>4</v>
      </c>
      <c r="L59" s="58" t="str">
        <f>VLOOKUP(A59,'App Info'!$A$1:$B$121,2,FALSE)</f>
        <v>Yes</v>
      </c>
      <c r="M59" s="60">
        <f t="shared" ca="1" si="0"/>
        <v>2</v>
      </c>
      <c r="N59" s="77">
        <v>65</v>
      </c>
      <c r="O59" s="64" t="str">
        <f t="shared" si="10"/>
        <v>60-180 Days</v>
      </c>
      <c r="P59" s="62">
        <f t="shared" ca="1" si="1"/>
        <v>15</v>
      </c>
      <c r="Q59" s="78">
        <f t="shared" si="2"/>
        <v>536</v>
      </c>
      <c r="R59" s="64">
        <f t="shared" si="3"/>
        <v>3</v>
      </c>
      <c r="S59" s="64">
        <f t="shared" ca="1" si="4"/>
        <v>0</v>
      </c>
      <c r="T59" s="64">
        <f t="shared" si="5"/>
        <v>1</v>
      </c>
      <c r="U59" s="64">
        <f t="shared" si="6"/>
        <v>1</v>
      </c>
      <c r="V59" s="64">
        <f t="shared" si="7"/>
        <v>2</v>
      </c>
      <c r="W59" s="64">
        <f t="shared" si="8"/>
        <v>0</v>
      </c>
      <c r="X59" s="58">
        <f t="shared" ca="1" si="9"/>
        <v>7</v>
      </c>
      <c r="Y59" s="58" t="s">
        <v>177</v>
      </c>
    </row>
    <row r="60" spans="1:25">
      <c r="A60" s="65" t="s">
        <v>73</v>
      </c>
      <c r="B60" s="66" t="str">
        <f>VLOOKUP(A60,'Customer Info'!$A:$K, 11,FALSE)</f>
        <v>Mostafa Kamal</v>
      </c>
      <c r="C60" s="66" t="str">
        <f>VLOOKUP(A60,'Customer Info'!$A:$KD, 4,FALSE)</f>
        <v>Male</v>
      </c>
      <c r="D60" s="66">
        <f>_xlfn.XLOOKUP(A60,'Customer Info'!$A:$A, 'Customer Info'!$E:$E, "")</f>
        <v>37</v>
      </c>
      <c r="E60" s="66" t="str">
        <f>_xlfn.XLOOKUP(A60,'Customer Info'!$A:$A,'Customer Info'!$F:$F, "Not Found")</f>
        <v>Chittagong</v>
      </c>
      <c r="F60" s="67">
        <f>_xlfn.XLOOKUP(A60,'Customer Info'!$A:$A,'Customer Info'!$G:$G," ")</f>
        <v>44785</v>
      </c>
      <c r="G60" s="67">
        <f>VLOOKUP(A60,'Purchase Info'!$A$1:$F$121,2,FALSE)</f>
        <v>45497</v>
      </c>
      <c r="H60" s="68">
        <f>VLOOKUP(A60,'Purchase Info'!$A$1:$F$121,3,FALSE)</f>
        <v>16</v>
      </c>
      <c r="I60" s="69">
        <f>VLOOKUP(A60,'Purchase Info'!$A$1:$F$121,4,FALSE)</f>
        <v>9360</v>
      </c>
      <c r="J60" s="70">
        <f>INDEX('Purchase Info'!$1:$1048576,MATCH(A60,'Purchase Info'!$A:$A,0),5)</f>
        <v>1</v>
      </c>
      <c r="K60" s="70">
        <f>INDEX('Purchase Info'!$A$1:$F$121,MATCH(A60,'Purchase Info'!$A:$A,0),6)</f>
        <v>1</v>
      </c>
      <c r="L60" s="70" t="str">
        <f>VLOOKUP(A60,'App Info'!$A$1:$B$121,2,FALSE)</f>
        <v>Yes</v>
      </c>
      <c r="M60" s="71">
        <f t="shared" ca="1" si="0"/>
        <v>36</v>
      </c>
      <c r="N60" s="79">
        <v>408</v>
      </c>
      <c r="O60" s="66" t="str">
        <f t="shared" si="10"/>
        <v>&gt; 180 Days</v>
      </c>
      <c r="P60" s="72">
        <f t="shared" ca="1" si="1"/>
        <v>0.44444444444444442</v>
      </c>
      <c r="Q60" s="73">
        <f t="shared" si="2"/>
        <v>585</v>
      </c>
      <c r="R60" s="66">
        <f t="shared" si="3"/>
        <v>4</v>
      </c>
      <c r="S60" s="66">
        <f t="shared" ca="1" si="4"/>
        <v>3</v>
      </c>
      <c r="T60" s="66">
        <f t="shared" si="5"/>
        <v>1</v>
      </c>
      <c r="U60" s="66">
        <f t="shared" si="6"/>
        <v>0</v>
      </c>
      <c r="V60" s="66">
        <f t="shared" si="7"/>
        <v>2</v>
      </c>
      <c r="W60" s="66">
        <f t="shared" si="8"/>
        <v>1</v>
      </c>
      <c r="X60" s="70">
        <f t="shared" ca="1" si="9"/>
        <v>11</v>
      </c>
      <c r="Y60" s="70" t="s">
        <v>370</v>
      </c>
    </row>
    <row r="61" spans="1:25">
      <c r="A61" s="53" t="s">
        <v>74</v>
      </c>
      <c r="B61" s="64" t="str">
        <f>VLOOKUP(A61,'Customer Info'!$A:$K, 11,FALSE)</f>
        <v>Urmi Khatun</v>
      </c>
      <c r="C61" s="64" t="str">
        <f>VLOOKUP(A61,'Customer Info'!$A:$KD, 4,FALSE)</f>
        <v>Female</v>
      </c>
      <c r="D61" s="64">
        <f>_xlfn.XLOOKUP(A61,'Customer Info'!$A:$A, 'Customer Info'!$E:$E, "")</f>
        <v>40</v>
      </c>
      <c r="E61" s="64" t="str">
        <f>_xlfn.XLOOKUP(A61,'Customer Info'!$A:$A,'Customer Info'!$F:$F, "Not Found")</f>
        <v>Chittagong</v>
      </c>
      <c r="F61" s="74">
        <f>_xlfn.XLOOKUP(A61,'Customer Info'!$A:$A,'Customer Info'!$G:$G," ")</f>
        <v>44641</v>
      </c>
      <c r="G61" s="74">
        <f>VLOOKUP(A61,'Purchase Info'!$A$1:$F$121,2,FALSE)</f>
        <v>45198</v>
      </c>
      <c r="H61" s="75">
        <f>VLOOKUP(A61,'Purchase Info'!$A$1:$F$121,3,FALSE)</f>
        <v>13</v>
      </c>
      <c r="I61" s="76">
        <f>VLOOKUP(A61,'Purchase Info'!$A$1:$F$121,4,FALSE)</f>
        <v>25740</v>
      </c>
      <c r="J61" s="58">
        <f>INDEX('Purchase Info'!$1:$1048576,MATCH(A61,'Purchase Info'!$A:$A,0),5)</f>
        <v>7</v>
      </c>
      <c r="K61" s="58">
        <f>INDEX('Purchase Info'!$A$1:$F$121,MATCH(A61,'Purchase Info'!$A:$A,0),6)</f>
        <v>1</v>
      </c>
      <c r="L61" s="58" t="str">
        <f>VLOOKUP(A61,'App Info'!$A$1:$B$121,2,FALSE)</f>
        <v>Yes</v>
      </c>
      <c r="M61" s="60">
        <f t="shared" ca="1" si="0"/>
        <v>41</v>
      </c>
      <c r="N61" s="77">
        <v>707</v>
      </c>
      <c r="O61" s="64" t="str">
        <f t="shared" si="10"/>
        <v>&gt; 180 Days</v>
      </c>
      <c r="P61" s="62">
        <f t="shared" ca="1" si="1"/>
        <v>0.31707317073170732</v>
      </c>
      <c r="Q61" s="78">
        <f t="shared" si="2"/>
        <v>1980</v>
      </c>
      <c r="R61" s="64">
        <f t="shared" si="3"/>
        <v>4</v>
      </c>
      <c r="S61" s="64">
        <f t="shared" ca="1" si="4"/>
        <v>3</v>
      </c>
      <c r="T61" s="64">
        <f t="shared" si="5"/>
        <v>0</v>
      </c>
      <c r="U61" s="64">
        <f t="shared" si="6"/>
        <v>1</v>
      </c>
      <c r="V61" s="64">
        <f t="shared" si="7"/>
        <v>2</v>
      </c>
      <c r="W61" s="64">
        <f t="shared" si="8"/>
        <v>1</v>
      </c>
      <c r="X61" s="58">
        <f t="shared" ca="1" si="9"/>
        <v>11</v>
      </c>
      <c r="Y61" s="58" t="s">
        <v>370</v>
      </c>
    </row>
    <row r="62" spans="1:25">
      <c r="A62" s="65" t="s">
        <v>75</v>
      </c>
      <c r="B62" s="66" t="str">
        <f>VLOOKUP(A62,'Customer Info'!$A:$K, 11,FALSE)</f>
        <v>Moinul Islam</v>
      </c>
      <c r="C62" s="66" t="str">
        <f>VLOOKUP(A62,'Customer Info'!$A:$KD, 4,FALSE)</f>
        <v>Male</v>
      </c>
      <c r="D62" s="66">
        <f>_xlfn.XLOOKUP(A62,'Customer Info'!$A:$A, 'Customer Info'!$E:$E, "")</f>
        <v>41</v>
      </c>
      <c r="E62" s="66" t="str">
        <f>_xlfn.XLOOKUP(A62,'Customer Info'!$A:$A,'Customer Info'!$F:$F, "Not Found")</f>
        <v>Dhaka</v>
      </c>
      <c r="F62" s="67">
        <f>_xlfn.XLOOKUP(A62,'Customer Info'!$A:$A,'Customer Info'!$G:$G," ")</f>
        <v>45840</v>
      </c>
      <c r="G62" s="67">
        <f>VLOOKUP(A62,'Purchase Info'!$A$1:$F$121,2,FALSE)</f>
        <v>45841</v>
      </c>
      <c r="H62" s="68">
        <f>VLOOKUP(A62,'Purchase Info'!$A$1:$F$121,3,FALSE)</f>
        <v>19</v>
      </c>
      <c r="I62" s="69">
        <f>VLOOKUP(A62,'Purchase Info'!$A$1:$F$121,4,FALSE)</f>
        <v>15048</v>
      </c>
      <c r="J62" s="70">
        <f>INDEX('Purchase Info'!$1:$1048576,MATCH(A62,'Purchase Info'!$A:$A,0),5)</f>
        <v>5</v>
      </c>
      <c r="K62" s="70">
        <f>INDEX('Purchase Info'!$A$1:$F$121,MATCH(A62,'Purchase Info'!$A:$A,0),6)</f>
        <v>5</v>
      </c>
      <c r="L62" s="70" t="str">
        <f>VLOOKUP(A62,'App Info'!$A$1:$B$121,2,FALSE)</f>
        <v>Yes</v>
      </c>
      <c r="M62" s="71">
        <f t="shared" ca="1" si="0"/>
        <v>2</v>
      </c>
      <c r="N62" s="79">
        <v>64</v>
      </c>
      <c r="O62" s="66" t="str">
        <f t="shared" si="10"/>
        <v>60-180 Days</v>
      </c>
      <c r="P62" s="72">
        <f t="shared" ca="1" si="1"/>
        <v>9.5</v>
      </c>
      <c r="Q62" s="73">
        <f t="shared" si="2"/>
        <v>792</v>
      </c>
      <c r="R62" s="66">
        <f t="shared" si="3"/>
        <v>3</v>
      </c>
      <c r="S62" s="66">
        <f t="shared" ca="1" si="4"/>
        <v>0</v>
      </c>
      <c r="T62" s="66">
        <f t="shared" si="5"/>
        <v>0</v>
      </c>
      <c r="U62" s="66">
        <f t="shared" si="6"/>
        <v>1</v>
      </c>
      <c r="V62" s="66">
        <f t="shared" si="7"/>
        <v>2</v>
      </c>
      <c r="W62" s="66">
        <f t="shared" si="8"/>
        <v>0</v>
      </c>
      <c r="X62" s="70">
        <f t="shared" ca="1" si="9"/>
        <v>6</v>
      </c>
      <c r="Y62" s="70" t="s">
        <v>177</v>
      </c>
    </row>
    <row r="63" spans="1:25">
      <c r="A63" s="53" t="s">
        <v>76</v>
      </c>
      <c r="B63" s="64" t="str">
        <f>VLOOKUP(A63,'Customer Info'!$A:$K, 11,FALSE)</f>
        <v>Nowshin Nahar</v>
      </c>
      <c r="C63" s="64" t="str">
        <f>VLOOKUP(A63,'Customer Info'!$A:$KD, 4,FALSE)</f>
        <v>Female</v>
      </c>
      <c r="D63" s="64">
        <f>_xlfn.XLOOKUP(A63,'Customer Info'!$A:$A, 'Customer Info'!$E:$E, "")</f>
        <v>41</v>
      </c>
      <c r="E63" s="64" t="str">
        <f>_xlfn.XLOOKUP(A63,'Customer Info'!$A:$A,'Customer Info'!$F:$F, "Not Found")</f>
        <v>Chittagong</v>
      </c>
      <c r="F63" s="74">
        <f>_xlfn.XLOOKUP(A63,'Customer Info'!$A:$A,'Customer Info'!$G:$G," ")</f>
        <v>45469</v>
      </c>
      <c r="G63" s="74">
        <f>VLOOKUP(A63,'Purchase Info'!$A$1:$F$121,2,FALSE)</f>
        <v>45644</v>
      </c>
      <c r="H63" s="75">
        <f>VLOOKUP(A63,'Purchase Info'!$A$1:$F$121,3,FALSE)</f>
        <v>18</v>
      </c>
      <c r="I63" s="76">
        <f>VLOOKUP(A63,'Purchase Info'!$A$1:$F$121,4,FALSE)</f>
        <v>21294</v>
      </c>
      <c r="J63" s="58">
        <f>INDEX('Purchase Info'!$1:$1048576,MATCH(A63,'Purchase Info'!$A:$A,0),5)</f>
        <v>1</v>
      </c>
      <c r="K63" s="58">
        <f>INDEX('Purchase Info'!$A$1:$F$121,MATCH(A63,'Purchase Info'!$A:$A,0),6)</f>
        <v>3</v>
      </c>
      <c r="L63" s="58" t="str">
        <f>VLOOKUP(A63,'App Info'!$A$1:$B$121,2,FALSE)</f>
        <v>Yes</v>
      </c>
      <c r="M63" s="60">
        <f t="shared" ca="1" si="0"/>
        <v>14</v>
      </c>
      <c r="N63" s="77">
        <v>261</v>
      </c>
      <c r="O63" s="64" t="str">
        <f t="shared" si="10"/>
        <v>&gt; 180 Days</v>
      </c>
      <c r="P63" s="62">
        <f t="shared" ca="1" si="1"/>
        <v>1.2857142857142858</v>
      </c>
      <c r="Q63" s="78">
        <f t="shared" si="2"/>
        <v>1183</v>
      </c>
      <c r="R63" s="64">
        <f t="shared" si="3"/>
        <v>4</v>
      </c>
      <c r="S63" s="64">
        <f t="shared" ca="1" si="4"/>
        <v>3</v>
      </c>
      <c r="T63" s="64">
        <f t="shared" si="5"/>
        <v>0</v>
      </c>
      <c r="U63" s="64">
        <f t="shared" si="6"/>
        <v>0</v>
      </c>
      <c r="V63" s="64">
        <f t="shared" si="7"/>
        <v>2</v>
      </c>
      <c r="W63" s="64">
        <f t="shared" si="8"/>
        <v>0</v>
      </c>
      <c r="X63" s="58">
        <f t="shared" ca="1" si="9"/>
        <v>9</v>
      </c>
      <c r="Y63" s="58" t="s">
        <v>370</v>
      </c>
    </row>
    <row r="64" spans="1:25">
      <c r="A64" s="65" t="s">
        <v>77</v>
      </c>
      <c r="B64" s="66" t="str">
        <f>VLOOKUP(A64,'Customer Info'!$A:$K, 11,FALSE)</f>
        <v>Rakibul Hasan</v>
      </c>
      <c r="C64" s="66" t="str">
        <f>VLOOKUP(A64,'Customer Info'!$A:$KD, 4,FALSE)</f>
        <v>Male</v>
      </c>
      <c r="D64" s="66">
        <f>_xlfn.XLOOKUP(A64,'Customer Info'!$A:$A, 'Customer Info'!$E:$E, "")</f>
        <v>34</v>
      </c>
      <c r="E64" s="66" t="str">
        <f>_xlfn.XLOOKUP(A64,'Customer Info'!$A:$A,'Customer Info'!$F:$F, "Not Found")</f>
        <v>Dhaka</v>
      </c>
      <c r="F64" s="67">
        <f>_xlfn.XLOOKUP(A64,'Customer Info'!$A:$A,'Customer Info'!$G:$G," ")</f>
        <v>44622</v>
      </c>
      <c r="G64" s="67">
        <f>VLOOKUP(A64,'Purchase Info'!$A$1:$F$121,2,FALSE)</f>
        <v>45438</v>
      </c>
      <c r="H64" s="68">
        <f>VLOOKUP(A64,'Purchase Info'!$A$1:$F$121,3,FALSE)</f>
        <v>26</v>
      </c>
      <c r="I64" s="69">
        <f>VLOOKUP(A64,'Purchase Info'!$A$1:$F$121,4,FALSE)</f>
        <v>43914</v>
      </c>
      <c r="J64" s="70">
        <f>INDEX('Purchase Info'!$1:$1048576,MATCH(A64,'Purchase Info'!$A:$A,0),5)</f>
        <v>0</v>
      </c>
      <c r="K64" s="70">
        <f>INDEX('Purchase Info'!$A$1:$F$121,MATCH(A64,'Purchase Info'!$A:$A,0),6)</f>
        <v>2</v>
      </c>
      <c r="L64" s="70" t="str">
        <f>VLOOKUP(A64,'App Info'!$A$1:$B$121,2,FALSE)</f>
        <v>Yes</v>
      </c>
      <c r="M64" s="71">
        <f t="shared" ca="1" si="0"/>
        <v>42</v>
      </c>
      <c r="N64" s="79">
        <v>467</v>
      </c>
      <c r="O64" s="66" t="str">
        <f t="shared" si="10"/>
        <v>&gt; 180 Days</v>
      </c>
      <c r="P64" s="72">
        <f t="shared" ca="1" si="1"/>
        <v>0.61904761904761907</v>
      </c>
      <c r="Q64" s="73">
        <f t="shared" si="2"/>
        <v>1689</v>
      </c>
      <c r="R64" s="66">
        <f t="shared" si="3"/>
        <v>4</v>
      </c>
      <c r="S64" s="66">
        <f t="shared" ca="1" si="4"/>
        <v>3</v>
      </c>
      <c r="T64" s="66">
        <f t="shared" si="5"/>
        <v>0</v>
      </c>
      <c r="U64" s="66">
        <f t="shared" si="6"/>
        <v>0</v>
      </c>
      <c r="V64" s="66">
        <f t="shared" si="7"/>
        <v>2</v>
      </c>
      <c r="W64" s="66">
        <f t="shared" si="8"/>
        <v>1</v>
      </c>
      <c r="X64" s="70">
        <f t="shared" ca="1" si="9"/>
        <v>10</v>
      </c>
      <c r="Y64" s="70" t="s">
        <v>370</v>
      </c>
    </row>
    <row r="65" spans="1:25">
      <c r="A65" s="53" t="s">
        <v>78</v>
      </c>
      <c r="B65" s="64" t="str">
        <f>VLOOKUP(A65,'Customer Info'!$A:$K, 11,FALSE)</f>
        <v>Mou Sultana</v>
      </c>
      <c r="C65" s="64" t="str">
        <f>VLOOKUP(A65,'Customer Info'!$A:$KD, 4,FALSE)</f>
        <v>Female</v>
      </c>
      <c r="D65" s="64">
        <f>_xlfn.XLOOKUP(A65,'Customer Info'!$A:$A, 'Customer Info'!$E:$E, "")</f>
        <v>36</v>
      </c>
      <c r="E65" s="64" t="str">
        <f>_xlfn.XLOOKUP(A65,'Customer Info'!$A:$A,'Customer Info'!$F:$F, "Not Found")</f>
        <v>Dhaka</v>
      </c>
      <c r="F65" s="74">
        <f>_xlfn.XLOOKUP(A65,'Customer Info'!$A:$A,'Customer Info'!$G:$G," ")</f>
        <v>45686</v>
      </c>
      <c r="G65" s="74">
        <f>VLOOKUP(A65,'Purchase Info'!$A$1:$F$121,2,FALSE)</f>
        <v>45822</v>
      </c>
      <c r="H65" s="75">
        <f>VLOOKUP(A65,'Purchase Info'!$A$1:$F$121,3,FALSE)</f>
        <v>28</v>
      </c>
      <c r="I65" s="76">
        <f>VLOOKUP(A65,'Purchase Info'!$A$1:$F$121,4,FALSE)</f>
        <v>31416</v>
      </c>
      <c r="J65" s="58">
        <f>INDEX('Purchase Info'!$1:$1048576,MATCH(A65,'Purchase Info'!$A:$A,0),5)</f>
        <v>3</v>
      </c>
      <c r="K65" s="58">
        <f>INDEX('Purchase Info'!$A$1:$F$121,MATCH(A65,'Purchase Info'!$A:$A,0),6)</f>
        <v>3</v>
      </c>
      <c r="L65" s="58" t="str">
        <f>VLOOKUP(A65,'App Info'!$A$1:$B$121,2,FALSE)</f>
        <v>No</v>
      </c>
      <c r="M65" s="60">
        <f t="shared" ca="1" si="0"/>
        <v>7</v>
      </c>
      <c r="N65" s="77">
        <v>83</v>
      </c>
      <c r="O65" s="64" t="str">
        <f t="shared" si="10"/>
        <v>60-180 Days</v>
      </c>
      <c r="P65" s="62">
        <f t="shared" ca="1" si="1"/>
        <v>4</v>
      </c>
      <c r="Q65" s="78">
        <f t="shared" si="2"/>
        <v>1122</v>
      </c>
      <c r="R65" s="64">
        <f t="shared" si="3"/>
        <v>3</v>
      </c>
      <c r="S65" s="64">
        <f t="shared" ca="1" si="4"/>
        <v>2</v>
      </c>
      <c r="T65" s="64">
        <f t="shared" si="5"/>
        <v>0</v>
      </c>
      <c r="U65" s="64">
        <f t="shared" si="6"/>
        <v>1</v>
      </c>
      <c r="V65" s="64">
        <f t="shared" si="7"/>
        <v>0</v>
      </c>
      <c r="W65" s="64">
        <f t="shared" si="8"/>
        <v>0</v>
      </c>
      <c r="X65" s="58">
        <f t="shared" ca="1" si="9"/>
        <v>6</v>
      </c>
      <c r="Y65" s="58" t="s">
        <v>177</v>
      </c>
    </row>
    <row r="66" spans="1:25">
      <c r="A66" s="65" t="s">
        <v>79</v>
      </c>
      <c r="B66" s="66" t="str">
        <f>VLOOKUP(A66,'Customer Info'!$A:$K, 11,FALSE)</f>
        <v>Salman Rahman</v>
      </c>
      <c r="C66" s="66" t="str">
        <f>VLOOKUP(A66,'Customer Info'!$A:$KD, 4,FALSE)</f>
        <v>Male</v>
      </c>
      <c r="D66" s="66">
        <f>_xlfn.XLOOKUP(A66,'Customer Info'!$A:$A, 'Customer Info'!$E:$E, "")</f>
        <v>40</v>
      </c>
      <c r="E66" s="66" t="str">
        <f>_xlfn.XLOOKUP(A66,'Customer Info'!$A:$A,'Customer Info'!$F:$F, "Not Found")</f>
        <v>Sylhet</v>
      </c>
      <c r="F66" s="67">
        <f>_xlfn.XLOOKUP(A66,'Customer Info'!$A:$A,'Customer Info'!$G:$G," ")</f>
        <v>45840</v>
      </c>
      <c r="G66" s="67">
        <f>VLOOKUP(A66,'Purchase Info'!$A$1:$F$121,2,FALSE)</f>
        <v>45842</v>
      </c>
      <c r="H66" s="68">
        <f>VLOOKUP(A66,'Purchase Info'!$A$1:$F$121,3,FALSE)</f>
        <v>14</v>
      </c>
      <c r="I66" s="69">
        <f>VLOOKUP(A66,'Purchase Info'!$A$1:$F$121,4,FALSE)</f>
        <v>26726</v>
      </c>
      <c r="J66" s="70">
        <f>INDEX('Purchase Info'!$1:$1048576,MATCH(A66,'Purchase Info'!$A:$A,0),5)</f>
        <v>10</v>
      </c>
      <c r="K66" s="70">
        <f>INDEX('Purchase Info'!$A$1:$F$121,MATCH(A66,'Purchase Info'!$A:$A,0),6)</f>
        <v>2</v>
      </c>
      <c r="L66" s="70" t="str">
        <f>VLOOKUP(A66,'App Info'!$A$1:$B$121,2,FALSE)</f>
        <v>No</v>
      </c>
      <c r="M66" s="71">
        <f t="shared" ca="1" si="0"/>
        <v>2</v>
      </c>
      <c r="N66" s="79">
        <v>63</v>
      </c>
      <c r="O66" s="66" t="str">
        <f t="shared" si="10"/>
        <v>60-180 Days</v>
      </c>
      <c r="P66" s="72">
        <f t="shared" ca="1" si="1"/>
        <v>7</v>
      </c>
      <c r="Q66" s="73">
        <f t="shared" si="2"/>
        <v>1909</v>
      </c>
      <c r="R66" s="66">
        <f t="shared" si="3"/>
        <v>3</v>
      </c>
      <c r="S66" s="66">
        <f t="shared" ca="1" si="4"/>
        <v>1</v>
      </c>
      <c r="T66" s="66">
        <f t="shared" si="5"/>
        <v>0</v>
      </c>
      <c r="U66" s="66">
        <f t="shared" si="6"/>
        <v>1</v>
      </c>
      <c r="V66" s="66">
        <f t="shared" si="7"/>
        <v>0</v>
      </c>
      <c r="W66" s="66">
        <f t="shared" si="8"/>
        <v>1</v>
      </c>
      <c r="X66" s="70">
        <f t="shared" ca="1" si="9"/>
        <v>6</v>
      </c>
      <c r="Y66" s="70" t="s">
        <v>177</v>
      </c>
    </row>
    <row r="67" spans="1:25">
      <c r="A67" s="53" t="s">
        <v>80</v>
      </c>
      <c r="B67" s="64" t="str">
        <f>VLOOKUP(A67,'Customer Info'!$A:$K, 11,FALSE)</f>
        <v>Priya Rani</v>
      </c>
      <c r="C67" s="64" t="str">
        <f>VLOOKUP(A67,'Customer Info'!$A:$KD, 4,FALSE)</f>
        <v>Female</v>
      </c>
      <c r="D67" s="64">
        <f>_xlfn.XLOOKUP(A67,'Customer Info'!$A:$A, 'Customer Info'!$E:$E, "")</f>
        <v>40</v>
      </c>
      <c r="E67" s="64" t="str">
        <f>_xlfn.XLOOKUP(A67,'Customer Info'!$A:$A,'Customer Info'!$F:$F, "Not Found")</f>
        <v>Sylhet</v>
      </c>
      <c r="F67" s="74">
        <f>_xlfn.XLOOKUP(A67,'Customer Info'!$A:$A,'Customer Info'!$G:$G," ")</f>
        <v>45840</v>
      </c>
      <c r="G67" s="74">
        <f>VLOOKUP(A67,'Purchase Info'!$A$1:$F$121,2,FALSE)</f>
        <v>45841</v>
      </c>
      <c r="H67" s="75">
        <f>VLOOKUP(A67,'Purchase Info'!$A$1:$F$121,3,FALSE)</f>
        <v>23</v>
      </c>
      <c r="I67" s="76">
        <f>VLOOKUP(A67,'Purchase Info'!$A$1:$F$121,4,FALSE)</f>
        <v>25484</v>
      </c>
      <c r="J67" s="58">
        <f>INDEX('Purchase Info'!$1:$1048576,MATCH(A67,'Purchase Info'!$A:$A,0),5)</f>
        <v>5</v>
      </c>
      <c r="K67" s="58">
        <f>INDEX('Purchase Info'!$A$1:$F$121,MATCH(A67,'Purchase Info'!$A:$A,0),6)</f>
        <v>4</v>
      </c>
      <c r="L67" s="58" t="str">
        <f>VLOOKUP(A67,'App Info'!$A$1:$B$121,2,FALSE)</f>
        <v>No</v>
      </c>
      <c r="M67" s="60">
        <f t="shared" ca="1" si="0"/>
        <v>2</v>
      </c>
      <c r="N67" s="77">
        <v>64</v>
      </c>
      <c r="O67" s="64" t="str">
        <f t="shared" si="10"/>
        <v>60-180 Days</v>
      </c>
      <c r="P67" s="62">
        <f t="shared" ca="1" si="1"/>
        <v>11.5</v>
      </c>
      <c r="Q67" s="78">
        <f t="shared" si="2"/>
        <v>1108</v>
      </c>
      <c r="R67" s="64">
        <f t="shared" si="3"/>
        <v>3</v>
      </c>
      <c r="S67" s="64">
        <f t="shared" ca="1" si="4"/>
        <v>0</v>
      </c>
      <c r="T67" s="64">
        <f t="shared" si="5"/>
        <v>0</v>
      </c>
      <c r="U67" s="64">
        <f t="shared" si="6"/>
        <v>1</v>
      </c>
      <c r="V67" s="64">
        <f t="shared" si="7"/>
        <v>0</v>
      </c>
      <c r="W67" s="64">
        <f t="shared" si="8"/>
        <v>0</v>
      </c>
      <c r="X67" s="58">
        <f t="shared" ca="1" si="9"/>
        <v>4</v>
      </c>
      <c r="Y67" s="58" t="s">
        <v>371</v>
      </c>
    </row>
    <row r="68" spans="1:25">
      <c r="A68" s="65" t="s">
        <v>81</v>
      </c>
      <c r="B68" s="66" t="str">
        <f>VLOOKUP(A68,'Customer Info'!$A:$K, 11,FALSE)</f>
        <v>Jubaer Ahmed</v>
      </c>
      <c r="C68" s="66" t="str">
        <f>VLOOKUP(A68,'Customer Info'!$A:$KD, 4,FALSE)</f>
        <v>Male</v>
      </c>
      <c r="D68" s="66">
        <f>_xlfn.XLOOKUP(A68,'Customer Info'!$A:$A, 'Customer Info'!$E:$E, "")</f>
        <v>30</v>
      </c>
      <c r="E68" s="66" t="str">
        <f>_xlfn.XLOOKUP(A68,'Customer Info'!$A:$A,'Customer Info'!$F:$F, "Not Found")</f>
        <v>Sylhet</v>
      </c>
      <c r="F68" s="67">
        <f>_xlfn.XLOOKUP(A68,'Customer Info'!$A:$A,'Customer Info'!$G:$G," ")</f>
        <v>44615</v>
      </c>
      <c r="G68" s="67">
        <f>VLOOKUP(A68,'Purchase Info'!$A$1:$F$121,2,FALSE)</f>
        <v>45324</v>
      </c>
      <c r="H68" s="68">
        <f>VLOOKUP(A68,'Purchase Info'!$A$1:$F$121,3,FALSE)</f>
        <v>28</v>
      </c>
      <c r="I68" s="69">
        <f>VLOOKUP(A68,'Purchase Info'!$A$1:$F$121,4,FALSE)</f>
        <v>40152</v>
      </c>
      <c r="J68" s="70">
        <f>INDEX('Purchase Info'!$1:$1048576,MATCH(A68,'Purchase Info'!$A:$A,0),5)</f>
        <v>5</v>
      </c>
      <c r="K68" s="70">
        <f>INDEX('Purchase Info'!$A$1:$F$121,MATCH(A68,'Purchase Info'!$A:$A,0),6)</f>
        <v>1</v>
      </c>
      <c r="L68" s="70" t="str">
        <f>VLOOKUP(A68,'App Info'!$A$1:$B$121,2,FALSE)</f>
        <v>Yes</v>
      </c>
      <c r="M68" s="71">
        <f t="shared" ref="M68:M122" ca="1" si="11" xml:space="preserve"> DATEDIF(F68,TODAY(),"m")</f>
        <v>42</v>
      </c>
      <c r="N68" s="79">
        <v>581</v>
      </c>
      <c r="O68" s="66" t="str">
        <f t="shared" si="10"/>
        <v>&gt; 180 Days</v>
      </c>
      <c r="P68" s="72">
        <f t="shared" ca="1" si="1"/>
        <v>0.66666666666666663</v>
      </c>
      <c r="Q68" s="73">
        <f t="shared" si="2"/>
        <v>1434</v>
      </c>
      <c r="R68" s="66">
        <f t="shared" si="3"/>
        <v>4</v>
      </c>
      <c r="S68" s="66">
        <f t="shared" ca="1" si="4"/>
        <v>3</v>
      </c>
      <c r="T68" s="66">
        <f t="shared" si="5"/>
        <v>0</v>
      </c>
      <c r="U68" s="66">
        <f t="shared" si="6"/>
        <v>1</v>
      </c>
      <c r="V68" s="66">
        <f t="shared" si="7"/>
        <v>2</v>
      </c>
      <c r="W68" s="66">
        <f t="shared" si="8"/>
        <v>1</v>
      </c>
      <c r="X68" s="70">
        <f t="shared" ca="1" si="9"/>
        <v>11</v>
      </c>
      <c r="Y68" s="70" t="s">
        <v>370</v>
      </c>
    </row>
    <row r="69" spans="1:25">
      <c r="A69" s="53" t="s">
        <v>82</v>
      </c>
      <c r="B69" s="64" t="str">
        <f>VLOOKUP(A69,'Customer Info'!$A:$K, 11,FALSE)</f>
        <v>Marufa Akter</v>
      </c>
      <c r="C69" s="64" t="str">
        <f>VLOOKUP(A69,'Customer Info'!$A:$KD, 4,FALSE)</f>
        <v>Female</v>
      </c>
      <c r="D69" s="64">
        <f>_xlfn.XLOOKUP(A69,'Customer Info'!$A:$A, 'Customer Info'!$E:$E, "")</f>
        <v>35</v>
      </c>
      <c r="E69" s="64" t="str">
        <f>_xlfn.XLOOKUP(A69,'Customer Info'!$A:$A,'Customer Info'!$F:$F, "Not Found")</f>
        <v>Sylhet</v>
      </c>
      <c r="F69" s="74">
        <f>_xlfn.XLOOKUP(A69,'Customer Info'!$A:$A,'Customer Info'!$G:$G," ")</f>
        <v>44751</v>
      </c>
      <c r="G69" s="74">
        <f>VLOOKUP(A69,'Purchase Info'!$A$1:$F$121,2,FALSE)</f>
        <v>45333</v>
      </c>
      <c r="H69" s="75">
        <f>VLOOKUP(A69,'Purchase Info'!$A$1:$F$121,3,FALSE)</f>
        <v>19</v>
      </c>
      <c r="I69" s="76">
        <f>VLOOKUP(A69,'Purchase Info'!$A$1:$F$121,4,FALSE)</f>
        <v>32946</v>
      </c>
      <c r="J69" s="58">
        <f>INDEX('Purchase Info'!$1:$1048576,MATCH(A69,'Purchase Info'!$A:$A,0),5)</f>
        <v>9</v>
      </c>
      <c r="K69" s="58">
        <f>INDEX('Purchase Info'!$A$1:$F$121,MATCH(A69,'Purchase Info'!$A:$A,0),6)</f>
        <v>0</v>
      </c>
      <c r="L69" s="58" t="str">
        <f>VLOOKUP(A69,'App Info'!$A$1:$B$121,2,FALSE)</f>
        <v>No</v>
      </c>
      <c r="M69" s="60">
        <f t="shared" ca="1" si="11"/>
        <v>37</v>
      </c>
      <c r="N69" s="77">
        <v>572</v>
      </c>
      <c r="O69" s="64" t="str">
        <f t="shared" si="10"/>
        <v>&gt; 180 Days</v>
      </c>
      <c r="P69" s="62">
        <f t="shared" ref="P69:P122" ca="1" si="12">H69/M69</f>
        <v>0.51351351351351349</v>
      </c>
      <c r="Q69" s="78">
        <f t="shared" ref="Q69:Q122" si="13">I69/H69</f>
        <v>1734</v>
      </c>
      <c r="R69" s="64">
        <f t="shared" ref="R69:R122" si="14">IF(N69&gt;180,4,IF(AND(N69&gt;59,N69&lt;181),3,"GM"))</f>
        <v>4</v>
      </c>
      <c r="S69" s="64">
        <f t="shared" ref="S69:S122" ca="1" si="15">IF(P69&gt;=9,0,IF(AND(P69&gt;=5,P69&lt;=9),1,IF(AND(P69&gt;=2,P69&lt;=5),2,IF(AND(P69&gt;=0,P69&lt;=2),3))))</f>
        <v>3</v>
      </c>
      <c r="T69" s="64">
        <f t="shared" ref="T69:T122" si="16">IF(Q69&lt;700, 1, 0)</f>
        <v>0</v>
      </c>
      <c r="U69" s="64">
        <f t="shared" ref="U69:U122" si="17">IF(J69&gt;=2, 1, 0)</f>
        <v>1</v>
      </c>
      <c r="V69" s="64">
        <f t="shared" ref="V69:V122" si="18">IF(L69="Yes", 2, 0)</f>
        <v>0</v>
      </c>
      <c r="W69" s="64">
        <f t="shared" ref="W69:W122" si="19">IF( K69&lt;3, 1, 0)</f>
        <v>1</v>
      </c>
      <c r="X69" s="58">
        <f t="shared" ref="X69:X122" ca="1" si="20">SUM(R69:W69)</f>
        <v>9</v>
      </c>
      <c r="Y69" s="58" t="s">
        <v>370</v>
      </c>
    </row>
    <row r="70" spans="1:25">
      <c r="A70" s="65" t="s">
        <v>83</v>
      </c>
      <c r="B70" s="66" t="str">
        <f>VLOOKUP(A70,'Customer Info'!$A:$K, 11,FALSE)</f>
        <v>Minhaz Hossain</v>
      </c>
      <c r="C70" s="66" t="str">
        <f>VLOOKUP(A70,'Customer Info'!$A:$KD, 4,FALSE)</f>
        <v>Male</v>
      </c>
      <c r="D70" s="66">
        <f>_xlfn.XLOOKUP(A70,'Customer Info'!$A:$A, 'Customer Info'!$E:$E, "")</f>
        <v>31</v>
      </c>
      <c r="E70" s="66" t="str">
        <f>_xlfn.XLOOKUP(A70,'Customer Info'!$A:$A,'Customer Info'!$F:$F, "Not Found")</f>
        <v>Chittagong</v>
      </c>
      <c r="F70" s="67">
        <f>_xlfn.XLOOKUP(A70,'Customer Info'!$A:$A,'Customer Info'!$G:$G," ")</f>
        <v>44912</v>
      </c>
      <c r="G70" s="67">
        <f>VLOOKUP(A70,'Purchase Info'!$A$1:$F$121,2,FALSE)</f>
        <v>45468</v>
      </c>
      <c r="H70" s="68">
        <f>VLOOKUP(A70,'Purchase Info'!$A$1:$F$121,3,FALSE)</f>
        <v>10</v>
      </c>
      <c r="I70" s="69">
        <f>VLOOKUP(A70,'Purchase Info'!$A$1:$F$121,4,FALSE)</f>
        <v>15030</v>
      </c>
      <c r="J70" s="70">
        <f>INDEX('Purchase Info'!$1:$1048576,MATCH(A70,'Purchase Info'!$A:$A,0),5)</f>
        <v>10</v>
      </c>
      <c r="K70" s="70">
        <f>INDEX('Purchase Info'!$A$1:$F$121,MATCH(A70,'Purchase Info'!$A:$A,0),6)</f>
        <v>2</v>
      </c>
      <c r="L70" s="70" t="str">
        <f>VLOOKUP(A70,'App Info'!$A$1:$B$121,2,FALSE)</f>
        <v>No</v>
      </c>
      <c r="M70" s="71">
        <f t="shared" ca="1" si="11"/>
        <v>32</v>
      </c>
      <c r="N70" s="79">
        <v>437</v>
      </c>
      <c r="O70" s="66" t="str">
        <f t="shared" ref="O70:O122" si="21">IF(N70&lt;16,"&lt; 15 Days",IF(AND(N70&gt;14,N70&lt;31),"15-30 Days",IF(AND(N70&gt;29,N70&lt;61),"30 - 60 Days",IF(AND(N70&gt;59,N70&lt;181),"60-180 Days",IF(N70&gt;180,"&gt; 180 Days")))))</f>
        <v>&gt; 180 Days</v>
      </c>
      <c r="P70" s="72">
        <f t="shared" ca="1" si="12"/>
        <v>0.3125</v>
      </c>
      <c r="Q70" s="73">
        <f t="shared" si="13"/>
        <v>1503</v>
      </c>
      <c r="R70" s="66">
        <f t="shared" si="14"/>
        <v>4</v>
      </c>
      <c r="S70" s="66">
        <f t="shared" ca="1" si="15"/>
        <v>3</v>
      </c>
      <c r="T70" s="66">
        <f t="shared" si="16"/>
        <v>0</v>
      </c>
      <c r="U70" s="66">
        <f t="shared" si="17"/>
        <v>1</v>
      </c>
      <c r="V70" s="66">
        <f t="shared" si="18"/>
        <v>0</v>
      </c>
      <c r="W70" s="66">
        <f t="shared" si="19"/>
        <v>1</v>
      </c>
      <c r="X70" s="70">
        <f t="shared" ca="1" si="20"/>
        <v>9</v>
      </c>
      <c r="Y70" s="70" t="s">
        <v>370</v>
      </c>
    </row>
    <row r="71" spans="1:25">
      <c r="A71" s="53" t="s">
        <v>84</v>
      </c>
      <c r="B71" s="64" t="str">
        <f>VLOOKUP(A71,'Customer Info'!$A:$K, 11,FALSE)</f>
        <v>Tasnim Jahan</v>
      </c>
      <c r="C71" s="64" t="str">
        <f>VLOOKUP(A71,'Customer Info'!$A:$KD, 4,FALSE)</f>
        <v>Female</v>
      </c>
      <c r="D71" s="64">
        <f>_xlfn.XLOOKUP(A71,'Customer Info'!$A:$A, 'Customer Info'!$E:$E, "")</f>
        <v>37</v>
      </c>
      <c r="E71" s="64" t="str">
        <f>_xlfn.XLOOKUP(A71,'Customer Info'!$A:$A,'Customer Info'!$F:$F, "Not Found")</f>
        <v>Sylhet</v>
      </c>
      <c r="F71" s="74">
        <f>_xlfn.XLOOKUP(A71,'Customer Info'!$A:$A,'Customer Info'!$G:$G," ")</f>
        <v>45615</v>
      </c>
      <c r="G71" s="74">
        <f>VLOOKUP(A71,'Purchase Info'!$A$1:$F$121,2,FALSE)</f>
        <v>45631</v>
      </c>
      <c r="H71" s="75">
        <f>VLOOKUP(A71,'Purchase Info'!$A$1:$F$121,3,FALSE)</f>
        <v>6</v>
      </c>
      <c r="I71" s="76">
        <f>VLOOKUP(A71,'Purchase Info'!$A$1:$F$121,4,FALSE)</f>
        <v>3078</v>
      </c>
      <c r="J71" s="58">
        <f>INDEX('Purchase Info'!$1:$1048576,MATCH(A71,'Purchase Info'!$A:$A,0),5)</f>
        <v>2</v>
      </c>
      <c r="K71" s="58">
        <f>INDEX('Purchase Info'!$A$1:$F$121,MATCH(A71,'Purchase Info'!$A:$A,0),6)</f>
        <v>3</v>
      </c>
      <c r="L71" s="58" t="str">
        <f>VLOOKUP(A71,'App Info'!$A$1:$B$121,2,FALSE)</f>
        <v>Yes</v>
      </c>
      <c r="M71" s="60">
        <f t="shared" ca="1" si="11"/>
        <v>9</v>
      </c>
      <c r="N71" s="77">
        <v>274</v>
      </c>
      <c r="O71" s="64" t="str">
        <f t="shared" si="21"/>
        <v>&gt; 180 Days</v>
      </c>
      <c r="P71" s="62">
        <f t="shared" ca="1" si="12"/>
        <v>0.66666666666666663</v>
      </c>
      <c r="Q71" s="78">
        <f t="shared" si="13"/>
        <v>513</v>
      </c>
      <c r="R71" s="64">
        <f t="shared" si="14"/>
        <v>4</v>
      </c>
      <c r="S71" s="64">
        <f t="shared" ca="1" si="15"/>
        <v>3</v>
      </c>
      <c r="T71" s="64">
        <f t="shared" si="16"/>
        <v>1</v>
      </c>
      <c r="U71" s="64">
        <f t="shared" si="17"/>
        <v>1</v>
      </c>
      <c r="V71" s="64">
        <f t="shared" si="18"/>
        <v>2</v>
      </c>
      <c r="W71" s="64">
        <f t="shared" si="19"/>
        <v>0</v>
      </c>
      <c r="X71" s="58">
        <f t="shared" ca="1" si="20"/>
        <v>11</v>
      </c>
      <c r="Y71" s="58" t="s">
        <v>370</v>
      </c>
    </row>
    <row r="72" spans="1:25">
      <c r="A72" s="65" t="s">
        <v>85</v>
      </c>
      <c r="B72" s="66" t="str">
        <f>VLOOKUP(A72,'Customer Info'!$A:$K, 11,FALSE)</f>
        <v>Niaz Uddin</v>
      </c>
      <c r="C72" s="66" t="str">
        <f>VLOOKUP(A72,'Customer Info'!$A:$KD, 4,FALSE)</f>
        <v>Male</v>
      </c>
      <c r="D72" s="66">
        <f>_xlfn.XLOOKUP(A72,'Customer Info'!$A:$A, 'Customer Info'!$E:$E, "")</f>
        <v>31</v>
      </c>
      <c r="E72" s="66" t="str">
        <f>_xlfn.XLOOKUP(A72,'Customer Info'!$A:$A,'Customer Info'!$F:$F, "Not Found")</f>
        <v>Sylhet</v>
      </c>
      <c r="F72" s="67">
        <f>_xlfn.XLOOKUP(A72,'Customer Info'!$A:$A,'Customer Info'!$G:$G," ")</f>
        <v>45809</v>
      </c>
      <c r="G72" s="67">
        <f>VLOOKUP(A72,'Purchase Info'!$A$1:$F$121,2,FALSE)</f>
        <v>45830</v>
      </c>
      <c r="H72" s="68">
        <f>VLOOKUP(A72,'Purchase Info'!$A$1:$F$121,3,FALSE)</f>
        <v>12</v>
      </c>
      <c r="I72" s="69">
        <f>VLOOKUP(A72,'Purchase Info'!$A$1:$F$121,4,FALSE)</f>
        <v>7536</v>
      </c>
      <c r="J72" s="70">
        <f>INDEX('Purchase Info'!$1:$1048576,MATCH(A72,'Purchase Info'!$A:$A,0),5)</f>
        <v>0</v>
      </c>
      <c r="K72" s="70">
        <f>INDEX('Purchase Info'!$A$1:$F$121,MATCH(A72,'Purchase Info'!$A:$A,0),6)</f>
        <v>0</v>
      </c>
      <c r="L72" s="70" t="str">
        <f>VLOOKUP(A72,'App Info'!$A$1:$B$121,2,FALSE)</f>
        <v>Yes</v>
      </c>
      <c r="M72" s="71">
        <f t="shared" ca="1" si="11"/>
        <v>3</v>
      </c>
      <c r="N72" s="79">
        <v>75</v>
      </c>
      <c r="O72" s="66" t="str">
        <f t="shared" si="21"/>
        <v>60-180 Days</v>
      </c>
      <c r="P72" s="72">
        <f t="shared" ca="1" si="12"/>
        <v>4</v>
      </c>
      <c r="Q72" s="73">
        <f t="shared" si="13"/>
        <v>628</v>
      </c>
      <c r="R72" s="66">
        <f t="shared" si="14"/>
        <v>3</v>
      </c>
      <c r="S72" s="66">
        <f t="shared" ca="1" si="15"/>
        <v>2</v>
      </c>
      <c r="T72" s="66">
        <f t="shared" si="16"/>
        <v>1</v>
      </c>
      <c r="U72" s="66">
        <f t="shared" si="17"/>
        <v>0</v>
      </c>
      <c r="V72" s="66">
        <f t="shared" si="18"/>
        <v>2</v>
      </c>
      <c r="W72" s="66">
        <f t="shared" si="19"/>
        <v>1</v>
      </c>
      <c r="X72" s="70">
        <f t="shared" ca="1" si="20"/>
        <v>9</v>
      </c>
      <c r="Y72" s="70" t="s">
        <v>370</v>
      </c>
    </row>
    <row r="73" spans="1:25">
      <c r="A73" s="53" t="s">
        <v>86</v>
      </c>
      <c r="B73" s="64" t="str">
        <f>VLOOKUP(A73,'Customer Info'!$A:$K, 11,FALSE)</f>
        <v>Mim Chowdhury</v>
      </c>
      <c r="C73" s="64" t="str">
        <f>VLOOKUP(A73,'Customer Info'!$A:$KD, 4,FALSE)</f>
        <v>Female</v>
      </c>
      <c r="D73" s="64">
        <f>_xlfn.XLOOKUP(A73,'Customer Info'!$A:$A, 'Customer Info'!$E:$E, "")</f>
        <v>41</v>
      </c>
      <c r="E73" s="64" t="str">
        <f>_xlfn.XLOOKUP(A73,'Customer Info'!$A:$A,'Customer Info'!$F:$F, "Not Found")</f>
        <v>Dhaka</v>
      </c>
      <c r="F73" s="74">
        <f>_xlfn.XLOOKUP(A73,'Customer Info'!$A:$A,'Customer Info'!$G:$G," ")</f>
        <v>45154</v>
      </c>
      <c r="G73" s="74">
        <f>VLOOKUP(A73,'Purchase Info'!$A$1:$F$121,2,FALSE)</f>
        <v>45463</v>
      </c>
      <c r="H73" s="75">
        <f>VLOOKUP(A73,'Purchase Info'!$A$1:$F$121,3,FALSE)</f>
        <v>7</v>
      </c>
      <c r="I73" s="76">
        <f>VLOOKUP(A73,'Purchase Info'!$A$1:$F$121,4,FALSE)</f>
        <v>8351</v>
      </c>
      <c r="J73" s="58">
        <f>INDEX('Purchase Info'!$1:$1048576,MATCH(A73,'Purchase Info'!$A:$A,0),5)</f>
        <v>10</v>
      </c>
      <c r="K73" s="58">
        <f>INDEX('Purchase Info'!$A$1:$F$121,MATCH(A73,'Purchase Info'!$A:$A,0),6)</f>
        <v>3</v>
      </c>
      <c r="L73" s="58" t="str">
        <f>VLOOKUP(A73,'App Info'!$A$1:$B$121,2,FALSE)</f>
        <v>Yes</v>
      </c>
      <c r="M73" s="60">
        <f t="shared" ca="1" si="11"/>
        <v>24</v>
      </c>
      <c r="N73" s="77">
        <v>442</v>
      </c>
      <c r="O73" s="64" t="str">
        <f t="shared" si="21"/>
        <v>&gt; 180 Days</v>
      </c>
      <c r="P73" s="62">
        <f t="shared" ca="1" si="12"/>
        <v>0.29166666666666669</v>
      </c>
      <c r="Q73" s="78">
        <f t="shared" si="13"/>
        <v>1193</v>
      </c>
      <c r="R73" s="64">
        <f t="shared" si="14"/>
        <v>4</v>
      </c>
      <c r="S73" s="64">
        <f t="shared" ca="1" si="15"/>
        <v>3</v>
      </c>
      <c r="T73" s="64">
        <f t="shared" si="16"/>
        <v>0</v>
      </c>
      <c r="U73" s="64">
        <f t="shared" si="17"/>
        <v>1</v>
      </c>
      <c r="V73" s="64">
        <f t="shared" si="18"/>
        <v>2</v>
      </c>
      <c r="W73" s="64">
        <f t="shared" si="19"/>
        <v>0</v>
      </c>
      <c r="X73" s="58">
        <f t="shared" ca="1" si="20"/>
        <v>10</v>
      </c>
      <c r="Y73" s="58" t="s">
        <v>370</v>
      </c>
    </row>
    <row r="74" spans="1:25">
      <c r="A74" s="65" t="s">
        <v>87</v>
      </c>
      <c r="B74" s="66" t="str">
        <f>VLOOKUP(A74,'Customer Info'!$A:$K, 11,FALSE)</f>
        <v>Ahsan Kabir</v>
      </c>
      <c r="C74" s="66" t="str">
        <f>VLOOKUP(A74,'Customer Info'!$A:$KD, 4,FALSE)</f>
        <v>Male</v>
      </c>
      <c r="D74" s="66">
        <f>_xlfn.XLOOKUP(A74,'Customer Info'!$A:$A, 'Customer Info'!$E:$E, "")</f>
        <v>41</v>
      </c>
      <c r="E74" s="66" t="str">
        <f>_xlfn.XLOOKUP(A74,'Customer Info'!$A:$A,'Customer Info'!$F:$F, "Not Found")</f>
        <v>Chittagong</v>
      </c>
      <c r="F74" s="67">
        <f>_xlfn.XLOOKUP(A74,'Customer Info'!$A:$A,'Customer Info'!$G:$G," ")</f>
        <v>45104</v>
      </c>
      <c r="G74" s="67">
        <f>VLOOKUP(A74,'Purchase Info'!$A$1:$F$121,2,FALSE)</f>
        <v>45120</v>
      </c>
      <c r="H74" s="68">
        <f>VLOOKUP(A74,'Purchase Info'!$A$1:$F$121,3,FALSE)</f>
        <v>14</v>
      </c>
      <c r="I74" s="69">
        <f>VLOOKUP(A74,'Purchase Info'!$A$1:$F$121,4,FALSE)</f>
        <v>24766</v>
      </c>
      <c r="J74" s="70">
        <f>INDEX('Purchase Info'!$1:$1048576,MATCH(A74,'Purchase Info'!$A:$A,0),5)</f>
        <v>7</v>
      </c>
      <c r="K74" s="70">
        <f>INDEX('Purchase Info'!$A$1:$F$121,MATCH(A74,'Purchase Info'!$A:$A,0),6)</f>
        <v>1</v>
      </c>
      <c r="L74" s="70" t="str">
        <f>VLOOKUP(A74,'App Info'!$A$1:$B$121,2,FALSE)</f>
        <v>Yes</v>
      </c>
      <c r="M74" s="71">
        <f t="shared" ca="1" si="11"/>
        <v>26</v>
      </c>
      <c r="N74" s="79">
        <v>785</v>
      </c>
      <c r="O74" s="66" t="str">
        <f t="shared" si="21"/>
        <v>&gt; 180 Days</v>
      </c>
      <c r="P74" s="72">
        <f t="shared" ca="1" si="12"/>
        <v>0.53846153846153844</v>
      </c>
      <c r="Q74" s="73">
        <f t="shared" si="13"/>
        <v>1769</v>
      </c>
      <c r="R74" s="66">
        <f t="shared" si="14"/>
        <v>4</v>
      </c>
      <c r="S74" s="66">
        <f t="shared" ca="1" si="15"/>
        <v>3</v>
      </c>
      <c r="T74" s="66">
        <f t="shared" si="16"/>
        <v>0</v>
      </c>
      <c r="U74" s="66">
        <f t="shared" si="17"/>
        <v>1</v>
      </c>
      <c r="V74" s="66">
        <f t="shared" si="18"/>
        <v>2</v>
      </c>
      <c r="W74" s="66">
        <f t="shared" si="19"/>
        <v>1</v>
      </c>
      <c r="X74" s="70">
        <f t="shared" ca="1" si="20"/>
        <v>11</v>
      </c>
      <c r="Y74" s="70" t="s">
        <v>370</v>
      </c>
    </row>
    <row r="75" spans="1:25">
      <c r="A75" s="53" t="s">
        <v>88</v>
      </c>
      <c r="B75" s="64" t="str">
        <f>VLOOKUP(A75,'Customer Info'!$A:$K, 11,FALSE)</f>
        <v>Samia Rahman</v>
      </c>
      <c r="C75" s="64" t="str">
        <f>VLOOKUP(A75,'Customer Info'!$A:$KD, 4,FALSE)</f>
        <v>Female</v>
      </c>
      <c r="D75" s="64">
        <f>_xlfn.XLOOKUP(A75,'Customer Info'!$A:$A, 'Customer Info'!$E:$E, "")</f>
        <v>41</v>
      </c>
      <c r="E75" s="64" t="str">
        <f>_xlfn.XLOOKUP(A75,'Customer Info'!$A:$A,'Customer Info'!$F:$F, "Not Found")</f>
        <v>Dhaka</v>
      </c>
      <c r="F75" s="74">
        <f>_xlfn.XLOOKUP(A75,'Customer Info'!$A:$A,'Customer Info'!$G:$G," ")</f>
        <v>45342</v>
      </c>
      <c r="G75" s="74">
        <f>VLOOKUP(A75,'Purchase Info'!$A$1:$F$121,2,FALSE)</f>
        <v>45449</v>
      </c>
      <c r="H75" s="75">
        <f>VLOOKUP(A75,'Purchase Info'!$A$1:$F$121,3,FALSE)</f>
        <v>12</v>
      </c>
      <c r="I75" s="76">
        <f>VLOOKUP(A75,'Purchase Info'!$A$1:$F$121,4,FALSE)</f>
        <v>15288</v>
      </c>
      <c r="J75" s="58">
        <f>INDEX('Purchase Info'!$1:$1048576,MATCH(A75,'Purchase Info'!$A:$A,0),5)</f>
        <v>10</v>
      </c>
      <c r="K75" s="58">
        <f>INDEX('Purchase Info'!$A$1:$F$121,MATCH(A75,'Purchase Info'!$A:$A,0),6)</f>
        <v>1</v>
      </c>
      <c r="L75" s="58" t="str">
        <f>VLOOKUP(A75,'App Info'!$A$1:$B$121,2,FALSE)</f>
        <v>No</v>
      </c>
      <c r="M75" s="60">
        <f t="shared" ca="1" si="11"/>
        <v>18</v>
      </c>
      <c r="N75" s="77">
        <v>456</v>
      </c>
      <c r="O75" s="64" t="str">
        <f t="shared" si="21"/>
        <v>&gt; 180 Days</v>
      </c>
      <c r="P75" s="62">
        <f t="shared" ca="1" si="12"/>
        <v>0.66666666666666663</v>
      </c>
      <c r="Q75" s="78">
        <f t="shared" si="13"/>
        <v>1274</v>
      </c>
      <c r="R75" s="64">
        <f t="shared" si="14"/>
        <v>4</v>
      </c>
      <c r="S75" s="64">
        <f t="shared" ca="1" si="15"/>
        <v>3</v>
      </c>
      <c r="T75" s="64">
        <f t="shared" si="16"/>
        <v>0</v>
      </c>
      <c r="U75" s="64">
        <f t="shared" si="17"/>
        <v>1</v>
      </c>
      <c r="V75" s="64">
        <f t="shared" si="18"/>
        <v>0</v>
      </c>
      <c r="W75" s="64">
        <f t="shared" si="19"/>
        <v>1</v>
      </c>
      <c r="X75" s="58">
        <f t="shared" ca="1" si="20"/>
        <v>9</v>
      </c>
      <c r="Y75" s="58" t="s">
        <v>370</v>
      </c>
    </row>
    <row r="76" spans="1:25">
      <c r="A76" s="65" t="s">
        <v>89</v>
      </c>
      <c r="B76" s="66" t="str">
        <f>VLOOKUP(A76,'Customer Info'!$A:$K, 11,FALSE)</f>
        <v>Zahidul Islam</v>
      </c>
      <c r="C76" s="66" t="str">
        <f>VLOOKUP(A76,'Customer Info'!$A:$KD, 4,FALSE)</f>
        <v>Male</v>
      </c>
      <c r="D76" s="66">
        <f>_xlfn.XLOOKUP(A76,'Customer Info'!$A:$A, 'Customer Info'!$E:$E, "")</f>
        <v>39</v>
      </c>
      <c r="E76" s="66" t="str">
        <f>_xlfn.XLOOKUP(A76,'Customer Info'!$A:$A,'Customer Info'!$F:$F, "Not Found")</f>
        <v>Sylhet</v>
      </c>
      <c r="F76" s="67">
        <f>_xlfn.XLOOKUP(A76,'Customer Info'!$A:$A,'Customer Info'!$G:$G," ")</f>
        <v>45445</v>
      </c>
      <c r="G76" s="67">
        <f>VLOOKUP(A76,'Purchase Info'!$A$1:$F$121,2,FALSE)</f>
        <v>45713</v>
      </c>
      <c r="H76" s="68">
        <f>VLOOKUP(A76,'Purchase Info'!$A$1:$F$121,3,FALSE)</f>
        <v>17</v>
      </c>
      <c r="I76" s="69">
        <f>VLOOKUP(A76,'Purchase Info'!$A$1:$F$121,4,FALSE)</f>
        <v>24667</v>
      </c>
      <c r="J76" s="70">
        <f>INDEX('Purchase Info'!$1:$1048576,MATCH(A76,'Purchase Info'!$A:$A,0),5)</f>
        <v>4</v>
      </c>
      <c r="K76" s="70">
        <f>INDEX('Purchase Info'!$A$1:$F$121,MATCH(A76,'Purchase Info'!$A:$A,0),6)</f>
        <v>1</v>
      </c>
      <c r="L76" s="70" t="str">
        <f>VLOOKUP(A76,'App Info'!$A$1:$B$121,2,FALSE)</f>
        <v>Yes</v>
      </c>
      <c r="M76" s="71">
        <f t="shared" ca="1" si="11"/>
        <v>15</v>
      </c>
      <c r="N76" s="79">
        <v>192</v>
      </c>
      <c r="O76" s="66" t="str">
        <f t="shared" si="21"/>
        <v>&gt; 180 Days</v>
      </c>
      <c r="P76" s="72">
        <f t="shared" ca="1" si="12"/>
        <v>1.1333333333333333</v>
      </c>
      <c r="Q76" s="73">
        <f t="shared" si="13"/>
        <v>1451</v>
      </c>
      <c r="R76" s="66">
        <f t="shared" si="14"/>
        <v>4</v>
      </c>
      <c r="S76" s="66">
        <f t="shared" ca="1" si="15"/>
        <v>3</v>
      </c>
      <c r="T76" s="66">
        <f t="shared" si="16"/>
        <v>0</v>
      </c>
      <c r="U76" s="66">
        <f t="shared" si="17"/>
        <v>1</v>
      </c>
      <c r="V76" s="66">
        <f t="shared" si="18"/>
        <v>2</v>
      </c>
      <c r="W76" s="66">
        <f t="shared" si="19"/>
        <v>1</v>
      </c>
      <c r="X76" s="70">
        <f t="shared" ca="1" si="20"/>
        <v>11</v>
      </c>
      <c r="Y76" s="70" t="s">
        <v>370</v>
      </c>
    </row>
    <row r="77" spans="1:25">
      <c r="A77" s="53" t="s">
        <v>90</v>
      </c>
      <c r="B77" s="64" t="str">
        <f>VLOOKUP(A77,'Customer Info'!$A:$K, 11,FALSE)</f>
        <v>Munni Akter</v>
      </c>
      <c r="C77" s="64" t="str">
        <f>VLOOKUP(A77,'Customer Info'!$A:$KD, 4,FALSE)</f>
        <v>Female</v>
      </c>
      <c r="D77" s="64">
        <f>_xlfn.XLOOKUP(A77,'Customer Info'!$A:$A, 'Customer Info'!$E:$E, "")</f>
        <v>29</v>
      </c>
      <c r="E77" s="64" t="str">
        <f>_xlfn.XLOOKUP(A77,'Customer Info'!$A:$A,'Customer Info'!$F:$F, "Not Found")</f>
        <v>Sylhet</v>
      </c>
      <c r="F77" s="74">
        <f>_xlfn.XLOOKUP(A77,'Customer Info'!$A:$A,'Customer Info'!$G:$G," ")</f>
        <v>44697</v>
      </c>
      <c r="G77" s="74">
        <f>VLOOKUP(A77,'Purchase Info'!$A$1:$F$121,2,FALSE)</f>
        <v>45729</v>
      </c>
      <c r="H77" s="75">
        <f>VLOOKUP(A77,'Purchase Info'!$A$1:$F$121,3,FALSE)</f>
        <v>24</v>
      </c>
      <c r="I77" s="76">
        <f>VLOOKUP(A77,'Purchase Info'!$A$1:$F$121,4,FALSE)</f>
        <v>16128</v>
      </c>
      <c r="J77" s="58">
        <f>INDEX('Purchase Info'!$1:$1048576,MATCH(A77,'Purchase Info'!$A:$A,0),5)</f>
        <v>9</v>
      </c>
      <c r="K77" s="58">
        <f>INDEX('Purchase Info'!$A$1:$F$121,MATCH(A77,'Purchase Info'!$A:$A,0),6)</f>
        <v>5</v>
      </c>
      <c r="L77" s="58" t="str">
        <f>VLOOKUP(A77,'App Info'!$A$1:$B$121,2,FALSE)</f>
        <v>No</v>
      </c>
      <c r="M77" s="60">
        <f t="shared" ca="1" si="11"/>
        <v>39</v>
      </c>
      <c r="N77" s="77">
        <v>176</v>
      </c>
      <c r="O77" s="64" t="str">
        <f t="shared" si="21"/>
        <v>60-180 Days</v>
      </c>
      <c r="P77" s="62">
        <f t="shared" ca="1" si="12"/>
        <v>0.61538461538461542</v>
      </c>
      <c r="Q77" s="78">
        <f t="shared" si="13"/>
        <v>672</v>
      </c>
      <c r="R77" s="64">
        <f t="shared" si="14"/>
        <v>3</v>
      </c>
      <c r="S77" s="64">
        <f t="shared" ca="1" si="15"/>
        <v>3</v>
      </c>
      <c r="T77" s="64">
        <f t="shared" si="16"/>
        <v>1</v>
      </c>
      <c r="U77" s="64">
        <f t="shared" si="17"/>
        <v>1</v>
      </c>
      <c r="V77" s="64">
        <f t="shared" si="18"/>
        <v>0</v>
      </c>
      <c r="W77" s="64">
        <f t="shared" si="19"/>
        <v>0</v>
      </c>
      <c r="X77" s="58">
        <f t="shared" ca="1" si="20"/>
        <v>8</v>
      </c>
      <c r="Y77" s="58" t="s">
        <v>177</v>
      </c>
    </row>
    <row r="78" spans="1:25">
      <c r="A78" s="65" t="s">
        <v>91</v>
      </c>
      <c r="B78" s="66" t="str">
        <f>VLOOKUP(A78,'Customer Info'!$A:$K, 11,FALSE)</f>
        <v>Shoaib Hossain</v>
      </c>
      <c r="C78" s="66" t="str">
        <f>VLOOKUP(A78,'Customer Info'!$A:$KD, 4,FALSE)</f>
        <v>Male</v>
      </c>
      <c r="D78" s="66">
        <f>_xlfn.XLOOKUP(A78,'Customer Info'!$A:$A, 'Customer Info'!$E:$E, "")</f>
        <v>41</v>
      </c>
      <c r="E78" s="66" t="str">
        <f>_xlfn.XLOOKUP(A78,'Customer Info'!$A:$A,'Customer Info'!$F:$F, "Not Found")</f>
        <v>Dhaka</v>
      </c>
      <c r="F78" s="67">
        <f>_xlfn.XLOOKUP(A78,'Customer Info'!$A:$A,'Customer Info'!$G:$G," ")</f>
        <v>45247</v>
      </c>
      <c r="G78" s="67">
        <f>VLOOKUP(A78,'Purchase Info'!$A$1:$F$121,2,FALSE)</f>
        <v>45465</v>
      </c>
      <c r="H78" s="68">
        <f>VLOOKUP(A78,'Purchase Info'!$A$1:$F$121,3,FALSE)</f>
        <v>14</v>
      </c>
      <c r="I78" s="69">
        <f>VLOOKUP(A78,'Purchase Info'!$A$1:$F$121,4,FALSE)</f>
        <v>8302</v>
      </c>
      <c r="J78" s="70">
        <f>INDEX('Purchase Info'!$1:$1048576,MATCH(A78,'Purchase Info'!$A:$A,0),5)</f>
        <v>10</v>
      </c>
      <c r="K78" s="70">
        <f>INDEX('Purchase Info'!$A$1:$F$121,MATCH(A78,'Purchase Info'!$A:$A,0),6)</f>
        <v>5</v>
      </c>
      <c r="L78" s="70" t="str">
        <f>VLOOKUP(A78,'App Info'!$A$1:$B$121,2,FALSE)</f>
        <v>No</v>
      </c>
      <c r="M78" s="71">
        <f t="shared" ca="1" si="11"/>
        <v>21</v>
      </c>
      <c r="N78" s="79">
        <v>440</v>
      </c>
      <c r="O78" s="66" t="str">
        <f t="shared" si="21"/>
        <v>&gt; 180 Days</v>
      </c>
      <c r="P78" s="72">
        <f t="shared" ca="1" si="12"/>
        <v>0.66666666666666663</v>
      </c>
      <c r="Q78" s="73">
        <f t="shared" si="13"/>
        <v>593</v>
      </c>
      <c r="R78" s="66">
        <f t="shared" si="14"/>
        <v>4</v>
      </c>
      <c r="S78" s="66">
        <f t="shared" ca="1" si="15"/>
        <v>3</v>
      </c>
      <c r="T78" s="66">
        <f t="shared" si="16"/>
        <v>1</v>
      </c>
      <c r="U78" s="66">
        <f t="shared" si="17"/>
        <v>1</v>
      </c>
      <c r="V78" s="66">
        <f t="shared" si="18"/>
        <v>0</v>
      </c>
      <c r="W78" s="66">
        <f t="shared" si="19"/>
        <v>0</v>
      </c>
      <c r="X78" s="70">
        <f t="shared" ca="1" si="20"/>
        <v>9</v>
      </c>
      <c r="Y78" s="70" t="s">
        <v>370</v>
      </c>
    </row>
    <row r="79" spans="1:25">
      <c r="A79" s="53" t="s">
        <v>92</v>
      </c>
      <c r="B79" s="64" t="str">
        <f>VLOOKUP(A79,'Customer Info'!$A:$K, 11,FALSE)</f>
        <v>Tahmina Begum</v>
      </c>
      <c r="C79" s="64" t="str">
        <f>VLOOKUP(A79,'Customer Info'!$A:$KD, 4,FALSE)</f>
        <v>Female</v>
      </c>
      <c r="D79" s="64">
        <f>_xlfn.XLOOKUP(A79,'Customer Info'!$A:$A, 'Customer Info'!$E:$E, "")</f>
        <v>40</v>
      </c>
      <c r="E79" s="64" t="str">
        <f>_xlfn.XLOOKUP(A79,'Customer Info'!$A:$A,'Customer Info'!$F:$F, "Not Found")</f>
        <v>Dhaka</v>
      </c>
      <c r="F79" s="74">
        <f>_xlfn.XLOOKUP(A79,'Customer Info'!$A:$A,'Customer Info'!$G:$G," ")</f>
        <v>44861</v>
      </c>
      <c r="G79" s="74">
        <f>VLOOKUP(A79,'Purchase Info'!$A$1:$F$121,2,FALSE)</f>
        <v>45740</v>
      </c>
      <c r="H79" s="75">
        <f>VLOOKUP(A79,'Purchase Info'!$A$1:$F$121,3,FALSE)</f>
        <v>12</v>
      </c>
      <c r="I79" s="76">
        <f>VLOOKUP(A79,'Purchase Info'!$A$1:$F$121,4,FALSE)</f>
        <v>13320</v>
      </c>
      <c r="J79" s="58">
        <f>INDEX('Purchase Info'!$1:$1048576,MATCH(A79,'Purchase Info'!$A:$A,0),5)</f>
        <v>8</v>
      </c>
      <c r="K79" s="58">
        <f>INDEX('Purchase Info'!$A$1:$F$121,MATCH(A79,'Purchase Info'!$A:$A,0),6)</f>
        <v>0</v>
      </c>
      <c r="L79" s="58" t="str">
        <f>VLOOKUP(A79,'App Info'!$A$1:$B$121,2,FALSE)</f>
        <v>No</v>
      </c>
      <c r="M79" s="60">
        <f t="shared" ca="1" si="11"/>
        <v>34</v>
      </c>
      <c r="N79" s="77">
        <v>165</v>
      </c>
      <c r="O79" s="64" t="str">
        <f t="shared" si="21"/>
        <v>60-180 Days</v>
      </c>
      <c r="P79" s="62">
        <f t="shared" ca="1" si="12"/>
        <v>0.35294117647058826</v>
      </c>
      <c r="Q79" s="78">
        <f t="shared" si="13"/>
        <v>1110</v>
      </c>
      <c r="R79" s="64">
        <f t="shared" si="14"/>
        <v>3</v>
      </c>
      <c r="S79" s="64">
        <f t="shared" ca="1" si="15"/>
        <v>3</v>
      </c>
      <c r="T79" s="64">
        <f t="shared" si="16"/>
        <v>0</v>
      </c>
      <c r="U79" s="64">
        <f t="shared" si="17"/>
        <v>1</v>
      </c>
      <c r="V79" s="64">
        <f t="shared" si="18"/>
        <v>0</v>
      </c>
      <c r="W79" s="64">
        <f t="shared" si="19"/>
        <v>1</v>
      </c>
      <c r="X79" s="58">
        <f t="shared" ca="1" si="20"/>
        <v>8</v>
      </c>
      <c r="Y79" s="58" t="s">
        <v>177</v>
      </c>
    </row>
    <row r="80" spans="1:25">
      <c r="A80" s="65" t="s">
        <v>93</v>
      </c>
      <c r="B80" s="66" t="str">
        <f>VLOOKUP(A80,'Customer Info'!$A:$K, 11,FALSE)</f>
        <v>Ismail Hossain</v>
      </c>
      <c r="C80" s="66" t="str">
        <f>VLOOKUP(A80,'Customer Info'!$A:$KD, 4,FALSE)</f>
        <v>Male</v>
      </c>
      <c r="D80" s="66">
        <f>_xlfn.XLOOKUP(A80,'Customer Info'!$A:$A, 'Customer Info'!$E:$E, "")</f>
        <v>37</v>
      </c>
      <c r="E80" s="66" t="str">
        <f>_xlfn.XLOOKUP(A80,'Customer Info'!$A:$A,'Customer Info'!$F:$F, "Not Found")</f>
        <v>Dhaka</v>
      </c>
      <c r="F80" s="67">
        <f>_xlfn.XLOOKUP(A80,'Customer Info'!$A:$A,'Customer Info'!$G:$G," ")</f>
        <v>45114</v>
      </c>
      <c r="G80" s="67">
        <f>VLOOKUP(A80,'Purchase Info'!$A$1:$F$121,2,FALSE)</f>
        <v>45515</v>
      </c>
      <c r="H80" s="68">
        <f>VLOOKUP(A80,'Purchase Info'!$A$1:$F$121,3,FALSE)</f>
        <v>4</v>
      </c>
      <c r="I80" s="69">
        <f>VLOOKUP(A80,'Purchase Info'!$A$1:$F$121,4,FALSE)</f>
        <v>3724</v>
      </c>
      <c r="J80" s="70">
        <f>INDEX('Purchase Info'!$1:$1048576,MATCH(A80,'Purchase Info'!$A:$A,0),5)</f>
        <v>2</v>
      </c>
      <c r="K80" s="70">
        <f>INDEX('Purchase Info'!$A$1:$F$121,MATCH(A80,'Purchase Info'!$A:$A,0),6)</f>
        <v>2</v>
      </c>
      <c r="L80" s="70" t="str">
        <f>VLOOKUP(A80,'App Info'!$A$1:$B$121,2,FALSE)</f>
        <v>Yes</v>
      </c>
      <c r="M80" s="71">
        <f t="shared" ca="1" si="11"/>
        <v>25</v>
      </c>
      <c r="N80" s="79">
        <v>390</v>
      </c>
      <c r="O80" s="66" t="str">
        <f t="shared" si="21"/>
        <v>&gt; 180 Days</v>
      </c>
      <c r="P80" s="72">
        <f t="shared" ca="1" si="12"/>
        <v>0.16</v>
      </c>
      <c r="Q80" s="73">
        <f t="shared" si="13"/>
        <v>931</v>
      </c>
      <c r="R80" s="66">
        <f t="shared" si="14"/>
        <v>4</v>
      </c>
      <c r="S80" s="66">
        <f t="shared" ca="1" si="15"/>
        <v>3</v>
      </c>
      <c r="T80" s="66">
        <f t="shared" si="16"/>
        <v>0</v>
      </c>
      <c r="U80" s="66">
        <f t="shared" si="17"/>
        <v>1</v>
      </c>
      <c r="V80" s="66">
        <f t="shared" si="18"/>
        <v>2</v>
      </c>
      <c r="W80" s="66">
        <f t="shared" si="19"/>
        <v>1</v>
      </c>
      <c r="X80" s="70">
        <f t="shared" ca="1" si="20"/>
        <v>11</v>
      </c>
      <c r="Y80" s="70" t="s">
        <v>370</v>
      </c>
    </row>
    <row r="81" spans="1:25">
      <c r="A81" s="53" t="s">
        <v>94</v>
      </c>
      <c r="B81" s="64" t="str">
        <f>VLOOKUP(A81,'Customer Info'!$A:$K, 11,FALSE)</f>
        <v>Elma Sultana</v>
      </c>
      <c r="C81" s="64" t="str">
        <f>VLOOKUP(A81,'Customer Info'!$A:$KD, 4,FALSE)</f>
        <v>Female</v>
      </c>
      <c r="D81" s="64">
        <f>_xlfn.XLOOKUP(A81,'Customer Info'!$A:$A, 'Customer Info'!$E:$E, "")</f>
        <v>36</v>
      </c>
      <c r="E81" s="64" t="str">
        <f>_xlfn.XLOOKUP(A81,'Customer Info'!$A:$A,'Customer Info'!$F:$F, "Not Found")</f>
        <v>Chittagong</v>
      </c>
      <c r="F81" s="74">
        <f>_xlfn.XLOOKUP(A81,'Customer Info'!$A:$A,'Customer Info'!$G:$G," ")</f>
        <v>44621</v>
      </c>
      <c r="G81" s="74">
        <f>VLOOKUP(A81,'Purchase Info'!$A$1:$F$121,2,FALSE)</f>
        <v>44929</v>
      </c>
      <c r="H81" s="75">
        <f>VLOOKUP(A81,'Purchase Info'!$A$1:$F$121,3,FALSE)</f>
        <v>9</v>
      </c>
      <c r="I81" s="76">
        <f>VLOOKUP(A81,'Purchase Info'!$A$1:$F$121,4,FALSE)</f>
        <v>17640</v>
      </c>
      <c r="J81" s="58">
        <f>INDEX('Purchase Info'!$1:$1048576,MATCH(A81,'Purchase Info'!$A:$A,0),5)</f>
        <v>8</v>
      </c>
      <c r="K81" s="58">
        <f>INDEX('Purchase Info'!$A$1:$F$121,MATCH(A81,'Purchase Info'!$A:$A,0),6)</f>
        <v>4</v>
      </c>
      <c r="L81" s="58" t="str">
        <f>VLOOKUP(A81,'App Info'!$A$1:$B$121,2,FALSE)</f>
        <v>No</v>
      </c>
      <c r="M81" s="60">
        <f t="shared" ca="1" si="11"/>
        <v>42</v>
      </c>
      <c r="N81" s="77">
        <v>976</v>
      </c>
      <c r="O81" s="64" t="str">
        <f t="shared" si="21"/>
        <v>&gt; 180 Days</v>
      </c>
      <c r="P81" s="62">
        <f t="shared" ca="1" si="12"/>
        <v>0.21428571428571427</v>
      </c>
      <c r="Q81" s="78">
        <f t="shared" si="13"/>
        <v>1960</v>
      </c>
      <c r="R81" s="64">
        <f t="shared" si="14"/>
        <v>4</v>
      </c>
      <c r="S81" s="64">
        <f t="shared" ca="1" si="15"/>
        <v>3</v>
      </c>
      <c r="T81" s="64">
        <f t="shared" si="16"/>
        <v>0</v>
      </c>
      <c r="U81" s="64">
        <f t="shared" si="17"/>
        <v>1</v>
      </c>
      <c r="V81" s="64">
        <f t="shared" si="18"/>
        <v>0</v>
      </c>
      <c r="W81" s="64">
        <f t="shared" si="19"/>
        <v>0</v>
      </c>
      <c r="X81" s="58">
        <f t="shared" ca="1" si="20"/>
        <v>8</v>
      </c>
      <c r="Y81" s="58" t="s">
        <v>177</v>
      </c>
    </row>
    <row r="82" spans="1:25">
      <c r="A82" s="65" t="s">
        <v>95</v>
      </c>
      <c r="B82" s="66" t="str">
        <f>VLOOKUP(A82,'Customer Info'!$A:$K, 11,FALSE)</f>
        <v>Adnan Rahman</v>
      </c>
      <c r="C82" s="66" t="str">
        <f>VLOOKUP(A82,'Customer Info'!$A:$KD, 4,FALSE)</f>
        <v>Male</v>
      </c>
      <c r="D82" s="66">
        <f>_xlfn.XLOOKUP(A82,'Customer Info'!$A:$A, 'Customer Info'!$E:$E, "")</f>
        <v>25</v>
      </c>
      <c r="E82" s="66" t="str">
        <f>_xlfn.XLOOKUP(A82,'Customer Info'!$A:$A,'Customer Info'!$F:$F, "Not Found")</f>
        <v>Chittagong</v>
      </c>
      <c r="F82" s="67">
        <f>_xlfn.XLOOKUP(A82,'Customer Info'!$A:$A,'Customer Info'!$G:$G," ")</f>
        <v>45840</v>
      </c>
      <c r="G82" s="67">
        <f>VLOOKUP(A82,'Purchase Info'!$A$1:$F$121,2,FALSE)</f>
        <v>45842</v>
      </c>
      <c r="H82" s="68">
        <f>VLOOKUP(A82,'Purchase Info'!$A$1:$F$121,3,FALSE)</f>
        <v>21</v>
      </c>
      <c r="I82" s="69">
        <f>VLOOKUP(A82,'Purchase Info'!$A$1:$F$121,4,FALSE)</f>
        <v>14553</v>
      </c>
      <c r="J82" s="70">
        <f>INDEX('Purchase Info'!$1:$1048576,MATCH(A82,'Purchase Info'!$A:$A,0),5)</f>
        <v>8</v>
      </c>
      <c r="K82" s="70">
        <f>INDEX('Purchase Info'!$A$1:$F$121,MATCH(A82,'Purchase Info'!$A:$A,0),6)</f>
        <v>2</v>
      </c>
      <c r="L82" s="70" t="str">
        <f>VLOOKUP(A82,'App Info'!$A$1:$B$121,2,FALSE)</f>
        <v>No</v>
      </c>
      <c r="M82" s="71">
        <f t="shared" ca="1" si="11"/>
        <v>2</v>
      </c>
      <c r="N82" s="79">
        <v>63</v>
      </c>
      <c r="O82" s="66" t="str">
        <f t="shared" si="21"/>
        <v>60-180 Days</v>
      </c>
      <c r="P82" s="72">
        <f t="shared" ca="1" si="12"/>
        <v>10.5</v>
      </c>
      <c r="Q82" s="73">
        <f t="shared" si="13"/>
        <v>693</v>
      </c>
      <c r="R82" s="66">
        <f t="shared" si="14"/>
        <v>3</v>
      </c>
      <c r="S82" s="66">
        <f t="shared" ca="1" si="15"/>
        <v>0</v>
      </c>
      <c r="T82" s="66">
        <f t="shared" si="16"/>
        <v>1</v>
      </c>
      <c r="U82" s="66">
        <f t="shared" si="17"/>
        <v>1</v>
      </c>
      <c r="V82" s="66">
        <f t="shared" si="18"/>
        <v>0</v>
      </c>
      <c r="W82" s="66">
        <f t="shared" si="19"/>
        <v>1</v>
      </c>
      <c r="X82" s="70">
        <f t="shared" ca="1" si="20"/>
        <v>6</v>
      </c>
      <c r="Y82" s="70" t="s">
        <v>177</v>
      </c>
    </row>
    <row r="83" spans="1:25">
      <c r="A83" s="53" t="s">
        <v>96</v>
      </c>
      <c r="B83" s="64" t="str">
        <f>VLOOKUP(A83,'Customer Info'!$A:$K, 11,FALSE)</f>
        <v>Keya Khatun</v>
      </c>
      <c r="C83" s="64" t="str">
        <f>VLOOKUP(A83,'Customer Info'!$A:$KD, 4,FALSE)</f>
        <v>Female</v>
      </c>
      <c r="D83" s="64">
        <f>_xlfn.XLOOKUP(A83,'Customer Info'!$A:$A, 'Customer Info'!$E:$E, "")</f>
        <v>44</v>
      </c>
      <c r="E83" s="64" t="str">
        <f>_xlfn.XLOOKUP(A83,'Customer Info'!$A:$A,'Customer Info'!$F:$F, "Not Found")</f>
        <v>Sylhet</v>
      </c>
      <c r="F83" s="74">
        <f>_xlfn.XLOOKUP(A83,'Customer Info'!$A:$A,'Customer Info'!$G:$G," ")</f>
        <v>45840</v>
      </c>
      <c r="G83" s="74">
        <f>VLOOKUP(A83,'Purchase Info'!$A$1:$F$121,2,FALSE)</f>
        <v>45842</v>
      </c>
      <c r="H83" s="75">
        <f>VLOOKUP(A83,'Purchase Info'!$A$1:$F$121,3,FALSE)</f>
        <v>23</v>
      </c>
      <c r="I83" s="76">
        <f>VLOOKUP(A83,'Purchase Info'!$A$1:$F$121,4,FALSE)</f>
        <v>18101</v>
      </c>
      <c r="J83" s="58">
        <f>INDEX('Purchase Info'!$1:$1048576,MATCH(A83,'Purchase Info'!$A:$A,0),5)</f>
        <v>9</v>
      </c>
      <c r="K83" s="58">
        <f>INDEX('Purchase Info'!$A$1:$F$121,MATCH(A83,'Purchase Info'!$A:$A,0),6)</f>
        <v>5</v>
      </c>
      <c r="L83" s="58" t="str">
        <f>VLOOKUP(A83,'App Info'!$A$1:$B$121,2,FALSE)</f>
        <v>No</v>
      </c>
      <c r="M83" s="60">
        <f t="shared" ca="1" si="11"/>
        <v>2</v>
      </c>
      <c r="N83" s="77">
        <v>63</v>
      </c>
      <c r="O83" s="64" t="str">
        <f t="shared" si="21"/>
        <v>60-180 Days</v>
      </c>
      <c r="P83" s="62">
        <f t="shared" ca="1" si="12"/>
        <v>11.5</v>
      </c>
      <c r="Q83" s="78">
        <f t="shared" si="13"/>
        <v>787</v>
      </c>
      <c r="R83" s="64">
        <f t="shared" si="14"/>
        <v>3</v>
      </c>
      <c r="S83" s="64">
        <f t="shared" ca="1" si="15"/>
        <v>0</v>
      </c>
      <c r="T83" s="64">
        <f t="shared" si="16"/>
        <v>0</v>
      </c>
      <c r="U83" s="64">
        <f t="shared" si="17"/>
        <v>1</v>
      </c>
      <c r="V83" s="64">
        <f t="shared" si="18"/>
        <v>0</v>
      </c>
      <c r="W83" s="64">
        <f t="shared" si="19"/>
        <v>0</v>
      </c>
      <c r="X83" s="58">
        <f t="shared" ca="1" si="20"/>
        <v>4</v>
      </c>
      <c r="Y83" s="58" t="s">
        <v>371</v>
      </c>
    </row>
    <row r="84" spans="1:25">
      <c r="A84" s="65" t="s">
        <v>97</v>
      </c>
      <c r="B84" s="66" t="str">
        <f>VLOOKUP(A84,'Customer Info'!$A:$K, 11,FALSE)</f>
        <v>Sifat Karim</v>
      </c>
      <c r="C84" s="66" t="str">
        <f>VLOOKUP(A84,'Customer Info'!$A:$KD, 4,FALSE)</f>
        <v>Male</v>
      </c>
      <c r="D84" s="66">
        <f>_xlfn.XLOOKUP(A84,'Customer Info'!$A:$A, 'Customer Info'!$E:$E, "")</f>
        <v>41</v>
      </c>
      <c r="E84" s="66" t="str">
        <f>_xlfn.XLOOKUP(A84,'Customer Info'!$A:$A,'Customer Info'!$F:$F, "Not Found")</f>
        <v>Sylhet</v>
      </c>
      <c r="F84" s="67">
        <f>_xlfn.XLOOKUP(A84,'Customer Info'!$A:$A,'Customer Info'!$G:$G," ")</f>
        <v>44612</v>
      </c>
      <c r="G84" s="67">
        <f>VLOOKUP(A84,'Purchase Info'!$A$1:$F$121,2,FALSE)</f>
        <v>45673</v>
      </c>
      <c r="H84" s="68">
        <f>VLOOKUP(A84,'Purchase Info'!$A$1:$F$121,3,FALSE)</f>
        <v>12</v>
      </c>
      <c r="I84" s="69">
        <f>VLOOKUP(A84,'Purchase Info'!$A$1:$F$121,4,FALSE)</f>
        <v>9144</v>
      </c>
      <c r="J84" s="70">
        <f>INDEX('Purchase Info'!$1:$1048576,MATCH(A84,'Purchase Info'!$A:$A,0),5)</f>
        <v>7</v>
      </c>
      <c r="K84" s="70">
        <f>INDEX('Purchase Info'!$A$1:$F$121,MATCH(A84,'Purchase Info'!$A:$A,0),6)</f>
        <v>4</v>
      </c>
      <c r="L84" s="70" t="str">
        <f>VLOOKUP(A84,'App Info'!$A$1:$B$121,2,FALSE)</f>
        <v>Yes</v>
      </c>
      <c r="M84" s="71">
        <f t="shared" ca="1" si="11"/>
        <v>42</v>
      </c>
      <c r="N84" s="79">
        <v>232</v>
      </c>
      <c r="O84" s="66" t="str">
        <f t="shared" si="21"/>
        <v>&gt; 180 Days</v>
      </c>
      <c r="P84" s="72">
        <f t="shared" ca="1" si="12"/>
        <v>0.2857142857142857</v>
      </c>
      <c r="Q84" s="73">
        <f t="shared" si="13"/>
        <v>762</v>
      </c>
      <c r="R84" s="66">
        <f t="shared" si="14"/>
        <v>4</v>
      </c>
      <c r="S84" s="66">
        <f t="shared" ca="1" si="15"/>
        <v>3</v>
      </c>
      <c r="T84" s="66">
        <f t="shared" si="16"/>
        <v>0</v>
      </c>
      <c r="U84" s="66">
        <f t="shared" si="17"/>
        <v>1</v>
      </c>
      <c r="V84" s="66">
        <f t="shared" si="18"/>
        <v>2</v>
      </c>
      <c r="W84" s="66">
        <f t="shared" si="19"/>
        <v>0</v>
      </c>
      <c r="X84" s="70">
        <f t="shared" ca="1" si="20"/>
        <v>10</v>
      </c>
      <c r="Y84" s="70" t="s">
        <v>370</v>
      </c>
    </row>
    <row r="85" spans="1:25">
      <c r="A85" s="53" t="s">
        <v>98</v>
      </c>
      <c r="B85" s="64" t="str">
        <f>VLOOKUP(A85,'Customer Info'!$A:$K, 11,FALSE)</f>
        <v>Moumita Haque</v>
      </c>
      <c r="C85" s="64" t="str">
        <f>VLOOKUP(A85,'Customer Info'!$A:$KD, 4,FALSE)</f>
        <v>Female</v>
      </c>
      <c r="D85" s="64">
        <f>_xlfn.XLOOKUP(A85,'Customer Info'!$A:$A, 'Customer Info'!$E:$E, "")</f>
        <v>43</v>
      </c>
      <c r="E85" s="64" t="str">
        <f>_xlfn.XLOOKUP(A85,'Customer Info'!$A:$A,'Customer Info'!$F:$F, "Not Found")</f>
        <v>Dhaka</v>
      </c>
      <c r="F85" s="74">
        <f>_xlfn.XLOOKUP(A85,'Customer Info'!$A:$A,'Customer Info'!$G:$G," ")</f>
        <v>45716</v>
      </c>
      <c r="G85" s="74">
        <f>VLOOKUP(A85,'Purchase Info'!$A$1:$F$121,2,FALSE)</f>
        <v>45781</v>
      </c>
      <c r="H85" s="75">
        <f>VLOOKUP(A85,'Purchase Info'!$A$1:$F$121,3,FALSE)</f>
        <v>10</v>
      </c>
      <c r="I85" s="76">
        <f>VLOOKUP(A85,'Purchase Info'!$A$1:$F$121,4,FALSE)</f>
        <v>7580</v>
      </c>
      <c r="J85" s="58">
        <f>INDEX('Purchase Info'!$1:$1048576,MATCH(A85,'Purchase Info'!$A:$A,0),5)</f>
        <v>6</v>
      </c>
      <c r="K85" s="58">
        <f>INDEX('Purchase Info'!$A$1:$F$121,MATCH(A85,'Purchase Info'!$A:$A,0),6)</f>
        <v>1</v>
      </c>
      <c r="L85" s="58" t="str">
        <f>VLOOKUP(A85,'App Info'!$A$1:$B$121,2,FALSE)</f>
        <v>No</v>
      </c>
      <c r="M85" s="60">
        <f t="shared" ca="1" si="11"/>
        <v>6</v>
      </c>
      <c r="N85" s="77">
        <v>124</v>
      </c>
      <c r="O85" s="64" t="str">
        <f t="shared" si="21"/>
        <v>60-180 Days</v>
      </c>
      <c r="P85" s="62">
        <f t="shared" ca="1" si="12"/>
        <v>1.6666666666666667</v>
      </c>
      <c r="Q85" s="78">
        <f t="shared" si="13"/>
        <v>758</v>
      </c>
      <c r="R85" s="64">
        <f t="shared" si="14"/>
        <v>3</v>
      </c>
      <c r="S85" s="64">
        <f t="shared" ca="1" si="15"/>
        <v>3</v>
      </c>
      <c r="T85" s="64">
        <f t="shared" si="16"/>
        <v>0</v>
      </c>
      <c r="U85" s="64">
        <f t="shared" si="17"/>
        <v>1</v>
      </c>
      <c r="V85" s="64">
        <f t="shared" si="18"/>
        <v>0</v>
      </c>
      <c r="W85" s="64">
        <f t="shared" si="19"/>
        <v>1</v>
      </c>
      <c r="X85" s="58">
        <f t="shared" ca="1" si="20"/>
        <v>8</v>
      </c>
      <c r="Y85" s="58" t="s">
        <v>177</v>
      </c>
    </row>
    <row r="86" spans="1:25">
      <c r="A86" s="65" t="s">
        <v>99</v>
      </c>
      <c r="B86" s="66" t="str">
        <f>VLOOKUP(A86,'Customer Info'!$A:$K, 11,FALSE)</f>
        <v>Tashrif Islam</v>
      </c>
      <c r="C86" s="66" t="str">
        <f>VLOOKUP(A86,'Customer Info'!$A:$KD, 4,FALSE)</f>
        <v>Male</v>
      </c>
      <c r="D86" s="66">
        <f>_xlfn.XLOOKUP(A86,'Customer Info'!$A:$A, 'Customer Info'!$E:$E, "")</f>
        <v>32</v>
      </c>
      <c r="E86" s="66" t="str">
        <f>_xlfn.XLOOKUP(A86,'Customer Info'!$A:$A,'Customer Info'!$F:$F, "Not Found")</f>
        <v>Dhaka</v>
      </c>
      <c r="F86" s="67">
        <f>_xlfn.XLOOKUP(A86,'Customer Info'!$A:$A,'Customer Info'!$G:$G," ")</f>
        <v>45295</v>
      </c>
      <c r="G86" s="67">
        <f>VLOOKUP(A86,'Purchase Info'!$A$1:$F$121,2,FALSE)</f>
        <v>45584</v>
      </c>
      <c r="H86" s="68">
        <f>VLOOKUP(A86,'Purchase Info'!$A$1:$F$121,3,FALSE)</f>
        <v>24</v>
      </c>
      <c r="I86" s="69">
        <f>VLOOKUP(A86,'Purchase Info'!$A$1:$F$121,4,FALSE)</f>
        <v>24120</v>
      </c>
      <c r="J86" s="70">
        <f>INDEX('Purchase Info'!$1:$1048576,MATCH(A86,'Purchase Info'!$A:$A,0),5)</f>
        <v>2</v>
      </c>
      <c r="K86" s="70">
        <f>INDEX('Purchase Info'!$A$1:$F$121,MATCH(A86,'Purchase Info'!$A:$A,0),6)</f>
        <v>3</v>
      </c>
      <c r="L86" s="70" t="str">
        <f>VLOOKUP(A86,'App Info'!$A$1:$B$121,2,FALSE)</f>
        <v>No</v>
      </c>
      <c r="M86" s="71">
        <f t="shared" ca="1" si="11"/>
        <v>20</v>
      </c>
      <c r="N86" s="79">
        <v>321</v>
      </c>
      <c r="O86" s="66" t="str">
        <f t="shared" si="21"/>
        <v>&gt; 180 Days</v>
      </c>
      <c r="P86" s="72">
        <f t="shared" ca="1" si="12"/>
        <v>1.2</v>
      </c>
      <c r="Q86" s="73">
        <f t="shared" si="13"/>
        <v>1005</v>
      </c>
      <c r="R86" s="66">
        <f t="shared" si="14"/>
        <v>4</v>
      </c>
      <c r="S86" s="66">
        <f t="shared" ca="1" si="15"/>
        <v>3</v>
      </c>
      <c r="T86" s="66">
        <f t="shared" si="16"/>
        <v>0</v>
      </c>
      <c r="U86" s="66">
        <f t="shared" si="17"/>
        <v>1</v>
      </c>
      <c r="V86" s="66">
        <f t="shared" si="18"/>
        <v>0</v>
      </c>
      <c r="W86" s="66">
        <f t="shared" si="19"/>
        <v>0</v>
      </c>
      <c r="X86" s="70">
        <f t="shared" ca="1" si="20"/>
        <v>8</v>
      </c>
      <c r="Y86" s="70" t="s">
        <v>177</v>
      </c>
    </row>
    <row r="87" spans="1:25">
      <c r="A87" s="53" t="s">
        <v>100</v>
      </c>
      <c r="B87" s="64" t="str">
        <f>VLOOKUP(A87,'Customer Info'!$A:$K, 11,FALSE)</f>
        <v>Sadia Parvin</v>
      </c>
      <c r="C87" s="64" t="str">
        <f>VLOOKUP(A87,'Customer Info'!$A:$KD, 4,FALSE)</f>
        <v>Female</v>
      </c>
      <c r="D87" s="64">
        <f>_xlfn.XLOOKUP(A87,'Customer Info'!$A:$A, 'Customer Info'!$E:$E, "")</f>
        <v>26</v>
      </c>
      <c r="E87" s="64" t="str">
        <f>_xlfn.XLOOKUP(A87,'Customer Info'!$A:$A,'Customer Info'!$F:$F, "Not Found")</f>
        <v>Chittagong</v>
      </c>
      <c r="F87" s="74">
        <f>_xlfn.XLOOKUP(A87,'Customer Info'!$A:$A,'Customer Info'!$G:$G," ")</f>
        <v>44894</v>
      </c>
      <c r="G87" s="74">
        <f>VLOOKUP(A87,'Purchase Info'!$A$1:$F$121,2,FALSE)</f>
        <v>45612</v>
      </c>
      <c r="H87" s="75">
        <f>VLOOKUP(A87,'Purchase Info'!$A$1:$F$121,3,FALSE)</f>
        <v>8</v>
      </c>
      <c r="I87" s="76">
        <f>VLOOKUP(A87,'Purchase Info'!$A$1:$F$121,4,FALSE)</f>
        <v>14248</v>
      </c>
      <c r="J87" s="58">
        <f>INDEX('Purchase Info'!$1:$1048576,MATCH(A87,'Purchase Info'!$A:$A,0),5)</f>
        <v>7</v>
      </c>
      <c r="K87" s="58">
        <f>INDEX('Purchase Info'!$A$1:$F$121,MATCH(A87,'Purchase Info'!$A:$A,0),6)</f>
        <v>3</v>
      </c>
      <c r="L87" s="58" t="str">
        <f>VLOOKUP(A87,'App Info'!$A$1:$B$121,2,FALSE)</f>
        <v>Yes</v>
      </c>
      <c r="M87" s="60">
        <f t="shared" ca="1" si="11"/>
        <v>33</v>
      </c>
      <c r="N87" s="77">
        <v>293</v>
      </c>
      <c r="O87" s="64" t="str">
        <f t="shared" si="21"/>
        <v>&gt; 180 Days</v>
      </c>
      <c r="P87" s="62">
        <f t="shared" ca="1" si="12"/>
        <v>0.24242424242424243</v>
      </c>
      <c r="Q87" s="78">
        <f t="shared" si="13"/>
        <v>1781</v>
      </c>
      <c r="R87" s="64">
        <f t="shared" si="14"/>
        <v>4</v>
      </c>
      <c r="S87" s="64">
        <f t="shared" ca="1" si="15"/>
        <v>3</v>
      </c>
      <c r="T87" s="64">
        <f t="shared" si="16"/>
        <v>0</v>
      </c>
      <c r="U87" s="64">
        <f t="shared" si="17"/>
        <v>1</v>
      </c>
      <c r="V87" s="64">
        <f t="shared" si="18"/>
        <v>2</v>
      </c>
      <c r="W87" s="64">
        <f t="shared" si="19"/>
        <v>0</v>
      </c>
      <c r="X87" s="58">
        <f t="shared" ca="1" si="20"/>
        <v>10</v>
      </c>
      <c r="Y87" s="58" t="s">
        <v>370</v>
      </c>
    </row>
    <row r="88" spans="1:25">
      <c r="A88" s="65" t="s">
        <v>101</v>
      </c>
      <c r="B88" s="66" t="str">
        <f>VLOOKUP(A88,'Customer Info'!$A:$K, 11,FALSE)</f>
        <v>Jahid Hasan</v>
      </c>
      <c r="C88" s="66" t="str">
        <f>VLOOKUP(A88,'Customer Info'!$A:$KD, 4,FALSE)</f>
        <v>Male</v>
      </c>
      <c r="D88" s="66">
        <f>_xlfn.XLOOKUP(A88,'Customer Info'!$A:$A, 'Customer Info'!$E:$E, "")</f>
        <v>26</v>
      </c>
      <c r="E88" s="66" t="str">
        <f>_xlfn.XLOOKUP(A88,'Customer Info'!$A:$A,'Customer Info'!$F:$F, "Not Found")</f>
        <v>Chittagong</v>
      </c>
      <c r="F88" s="67">
        <f>_xlfn.XLOOKUP(A88,'Customer Info'!$A:$A,'Customer Info'!$G:$G," ")</f>
        <v>45390</v>
      </c>
      <c r="G88" s="67">
        <f>VLOOKUP(A88,'Purchase Info'!$A$1:$F$121,2,FALSE)</f>
        <v>45531</v>
      </c>
      <c r="H88" s="68">
        <f>VLOOKUP(A88,'Purchase Info'!$A$1:$F$121,3,FALSE)</f>
        <v>4</v>
      </c>
      <c r="I88" s="69">
        <f>VLOOKUP(A88,'Purchase Info'!$A$1:$F$121,4,FALSE)</f>
        <v>6324</v>
      </c>
      <c r="J88" s="70">
        <f>INDEX('Purchase Info'!$1:$1048576,MATCH(A88,'Purchase Info'!$A:$A,0),5)</f>
        <v>6</v>
      </c>
      <c r="K88" s="70">
        <f>INDEX('Purchase Info'!$A$1:$F$121,MATCH(A88,'Purchase Info'!$A:$A,0),6)</f>
        <v>3</v>
      </c>
      <c r="L88" s="70" t="str">
        <f>VLOOKUP(A88,'App Info'!$A$1:$B$121,2,FALSE)</f>
        <v>Yes</v>
      </c>
      <c r="M88" s="71">
        <f t="shared" ca="1" si="11"/>
        <v>16</v>
      </c>
      <c r="N88" s="79">
        <v>374</v>
      </c>
      <c r="O88" s="66" t="str">
        <f t="shared" si="21"/>
        <v>&gt; 180 Days</v>
      </c>
      <c r="P88" s="72">
        <f t="shared" ca="1" si="12"/>
        <v>0.25</v>
      </c>
      <c r="Q88" s="73">
        <f t="shared" si="13"/>
        <v>1581</v>
      </c>
      <c r="R88" s="66">
        <f t="shared" si="14"/>
        <v>4</v>
      </c>
      <c r="S88" s="66">
        <f t="shared" ca="1" si="15"/>
        <v>3</v>
      </c>
      <c r="T88" s="66">
        <f t="shared" si="16"/>
        <v>0</v>
      </c>
      <c r="U88" s="66">
        <f t="shared" si="17"/>
        <v>1</v>
      </c>
      <c r="V88" s="66">
        <f t="shared" si="18"/>
        <v>2</v>
      </c>
      <c r="W88" s="66">
        <f t="shared" si="19"/>
        <v>0</v>
      </c>
      <c r="X88" s="70">
        <f t="shared" ca="1" si="20"/>
        <v>10</v>
      </c>
      <c r="Y88" s="70" t="s">
        <v>370</v>
      </c>
    </row>
    <row r="89" spans="1:25">
      <c r="A89" s="53" t="s">
        <v>102</v>
      </c>
      <c r="B89" s="64" t="str">
        <f>VLOOKUP(A89,'Customer Info'!$A:$K, 11,FALSE)</f>
        <v>Aklima Khatun</v>
      </c>
      <c r="C89" s="64" t="str">
        <f>VLOOKUP(A89,'Customer Info'!$A:$KD, 4,FALSE)</f>
        <v>Female</v>
      </c>
      <c r="D89" s="64">
        <f>_xlfn.XLOOKUP(A89,'Customer Info'!$A:$A, 'Customer Info'!$E:$E, "")</f>
        <v>29</v>
      </c>
      <c r="E89" s="64" t="str">
        <f>_xlfn.XLOOKUP(A89,'Customer Info'!$A:$A,'Customer Info'!$F:$F, "Not Found")</f>
        <v>Chittagong</v>
      </c>
      <c r="F89" s="74">
        <f>_xlfn.XLOOKUP(A89,'Customer Info'!$A:$A,'Customer Info'!$G:$G," ")</f>
        <v>45317</v>
      </c>
      <c r="G89" s="74">
        <f>VLOOKUP(A89,'Purchase Info'!$A$1:$F$121,2,FALSE)</f>
        <v>45806</v>
      </c>
      <c r="H89" s="75">
        <f>VLOOKUP(A89,'Purchase Info'!$A$1:$F$121,3,FALSE)</f>
        <v>8</v>
      </c>
      <c r="I89" s="76">
        <f>VLOOKUP(A89,'Purchase Info'!$A$1:$F$121,4,FALSE)</f>
        <v>4712</v>
      </c>
      <c r="J89" s="58">
        <f>INDEX('Purchase Info'!$1:$1048576,MATCH(A89,'Purchase Info'!$A:$A,0),5)</f>
        <v>0</v>
      </c>
      <c r="K89" s="58">
        <f>INDEX('Purchase Info'!$A$1:$F$121,MATCH(A89,'Purchase Info'!$A:$A,0),6)</f>
        <v>4</v>
      </c>
      <c r="L89" s="58" t="str">
        <f>VLOOKUP(A89,'App Info'!$A$1:$B$121,2,FALSE)</f>
        <v>No</v>
      </c>
      <c r="M89" s="60">
        <f t="shared" ca="1" si="11"/>
        <v>19</v>
      </c>
      <c r="N89" s="77">
        <v>99</v>
      </c>
      <c r="O89" s="64" t="str">
        <f t="shared" si="21"/>
        <v>60-180 Days</v>
      </c>
      <c r="P89" s="62">
        <f t="shared" ca="1" si="12"/>
        <v>0.42105263157894735</v>
      </c>
      <c r="Q89" s="78">
        <f t="shared" si="13"/>
        <v>589</v>
      </c>
      <c r="R89" s="64">
        <f t="shared" si="14"/>
        <v>3</v>
      </c>
      <c r="S89" s="64">
        <f t="shared" ca="1" si="15"/>
        <v>3</v>
      </c>
      <c r="T89" s="64">
        <f t="shared" si="16"/>
        <v>1</v>
      </c>
      <c r="U89" s="64">
        <f t="shared" si="17"/>
        <v>0</v>
      </c>
      <c r="V89" s="64">
        <f t="shared" si="18"/>
        <v>0</v>
      </c>
      <c r="W89" s="64">
        <f t="shared" si="19"/>
        <v>0</v>
      </c>
      <c r="X89" s="58">
        <f t="shared" ca="1" si="20"/>
        <v>7</v>
      </c>
      <c r="Y89" s="58" t="s">
        <v>177</v>
      </c>
    </row>
    <row r="90" spans="1:25">
      <c r="A90" s="65" t="s">
        <v>103</v>
      </c>
      <c r="B90" s="66" t="str">
        <f>VLOOKUP(A90,'Customer Info'!$A:$K, 11,FALSE)</f>
        <v>Mahmudul Hasan</v>
      </c>
      <c r="C90" s="66" t="str">
        <f>VLOOKUP(A90,'Customer Info'!$A:$KD, 4,FALSE)</f>
        <v>Male</v>
      </c>
      <c r="D90" s="66">
        <f>_xlfn.XLOOKUP(A90,'Customer Info'!$A:$A, 'Customer Info'!$E:$E, "")</f>
        <v>28</v>
      </c>
      <c r="E90" s="66" t="str">
        <f>_xlfn.XLOOKUP(A90,'Customer Info'!$A:$A,'Customer Info'!$F:$F, "Not Found")</f>
        <v>Chittagong</v>
      </c>
      <c r="F90" s="67">
        <f>_xlfn.XLOOKUP(A90,'Customer Info'!$A:$A,'Customer Info'!$G:$G," ")</f>
        <v>45840</v>
      </c>
      <c r="G90" s="67">
        <f>VLOOKUP(A90,'Purchase Info'!$A$1:$F$121,2,FALSE)</f>
        <v>45842</v>
      </c>
      <c r="H90" s="68">
        <f>VLOOKUP(A90,'Purchase Info'!$A$1:$F$121,3,FALSE)</f>
        <v>12</v>
      </c>
      <c r="I90" s="69">
        <f>VLOOKUP(A90,'Purchase Info'!$A$1:$F$121,4,FALSE)</f>
        <v>8208</v>
      </c>
      <c r="J90" s="70">
        <f>INDEX('Purchase Info'!$1:$1048576,MATCH(A90,'Purchase Info'!$A:$A,0),5)</f>
        <v>5</v>
      </c>
      <c r="K90" s="70">
        <f>INDEX('Purchase Info'!$A$1:$F$121,MATCH(A90,'Purchase Info'!$A:$A,0),6)</f>
        <v>2</v>
      </c>
      <c r="L90" s="70" t="str">
        <f>VLOOKUP(A90,'App Info'!$A$1:$B$121,2,FALSE)</f>
        <v>No</v>
      </c>
      <c r="M90" s="71">
        <f t="shared" ca="1" si="11"/>
        <v>2</v>
      </c>
      <c r="N90" s="79">
        <v>63</v>
      </c>
      <c r="O90" s="66" t="str">
        <f t="shared" si="21"/>
        <v>60-180 Days</v>
      </c>
      <c r="P90" s="72">
        <f t="shared" ca="1" si="12"/>
        <v>6</v>
      </c>
      <c r="Q90" s="73">
        <f t="shared" si="13"/>
        <v>684</v>
      </c>
      <c r="R90" s="66">
        <f t="shared" si="14"/>
        <v>3</v>
      </c>
      <c r="S90" s="66">
        <f t="shared" ca="1" si="15"/>
        <v>1</v>
      </c>
      <c r="T90" s="66">
        <f t="shared" si="16"/>
        <v>1</v>
      </c>
      <c r="U90" s="66">
        <f t="shared" si="17"/>
        <v>1</v>
      </c>
      <c r="V90" s="66">
        <f t="shared" si="18"/>
        <v>0</v>
      </c>
      <c r="W90" s="66">
        <f t="shared" si="19"/>
        <v>1</v>
      </c>
      <c r="X90" s="70">
        <f t="shared" ca="1" si="20"/>
        <v>7</v>
      </c>
      <c r="Y90" s="70" t="s">
        <v>177</v>
      </c>
    </row>
    <row r="91" spans="1:25">
      <c r="A91" s="53" t="s">
        <v>104</v>
      </c>
      <c r="B91" s="64" t="str">
        <f>VLOOKUP(A91,'Customer Info'!$A:$K, 11,FALSE)</f>
        <v>Rubina Aktar</v>
      </c>
      <c r="C91" s="64" t="str">
        <f>VLOOKUP(A91,'Customer Info'!$A:$KD, 4,FALSE)</f>
        <v>Female</v>
      </c>
      <c r="D91" s="64">
        <f>_xlfn.XLOOKUP(A91,'Customer Info'!$A:$A, 'Customer Info'!$E:$E, "")</f>
        <v>26</v>
      </c>
      <c r="E91" s="64" t="str">
        <f>_xlfn.XLOOKUP(A91,'Customer Info'!$A:$A,'Customer Info'!$F:$F, "Not Found")</f>
        <v>Dhaka</v>
      </c>
      <c r="F91" s="74">
        <f>_xlfn.XLOOKUP(A91,'Customer Info'!$A:$A,'Customer Info'!$G:$G," ")</f>
        <v>44775</v>
      </c>
      <c r="G91" s="74">
        <f>VLOOKUP(A91,'Purchase Info'!$A$1:$F$121,2,FALSE)</f>
        <v>45397</v>
      </c>
      <c r="H91" s="75">
        <f>VLOOKUP(A91,'Purchase Info'!$A$1:$F$121,3,FALSE)</f>
        <v>4</v>
      </c>
      <c r="I91" s="76">
        <f>VLOOKUP(A91,'Purchase Info'!$A$1:$F$121,4,FALSE)</f>
        <v>5784</v>
      </c>
      <c r="J91" s="58">
        <f>INDEX('Purchase Info'!$1:$1048576,MATCH(A91,'Purchase Info'!$A:$A,0),5)</f>
        <v>5</v>
      </c>
      <c r="K91" s="58">
        <f>INDEX('Purchase Info'!$A$1:$F$121,MATCH(A91,'Purchase Info'!$A:$A,0),6)</f>
        <v>3</v>
      </c>
      <c r="L91" s="58" t="str">
        <f>VLOOKUP(A91,'App Info'!$A$1:$B$121,2,FALSE)</f>
        <v>Yes</v>
      </c>
      <c r="M91" s="60">
        <f t="shared" ca="1" si="11"/>
        <v>37</v>
      </c>
      <c r="N91" s="77">
        <v>508</v>
      </c>
      <c r="O91" s="64" t="str">
        <f t="shared" si="21"/>
        <v>&gt; 180 Days</v>
      </c>
      <c r="P91" s="62">
        <f t="shared" ca="1" si="12"/>
        <v>0.10810810810810811</v>
      </c>
      <c r="Q91" s="78">
        <f t="shared" si="13"/>
        <v>1446</v>
      </c>
      <c r="R91" s="64">
        <f t="shared" si="14"/>
        <v>4</v>
      </c>
      <c r="S91" s="64">
        <f t="shared" ca="1" si="15"/>
        <v>3</v>
      </c>
      <c r="T91" s="64">
        <f t="shared" si="16"/>
        <v>0</v>
      </c>
      <c r="U91" s="64">
        <f t="shared" si="17"/>
        <v>1</v>
      </c>
      <c r="V91" s="64">
        <f t="shared" si="18"/>
        <v>2</v>
      </c>
      <c r="W91" s="64">
        <f t="shared" si="19"/>
        <v>0</v>
      </c>
      <c r="X91" s="58">
        <f t="shared" ca="1" si="20"/>
        <v>10</v>
      </c>
      <c r="Y91" s="58" t="s">
        <v>370</v>
      </c>
    </row>
    <row r="92" spans="1:25">
      <c r="A92" s="65" t="s">
        <v>105</v>
      </c>
      <c r="B92" s="66" t="str">
        <f>VLOOKUP(A92,'Customer Info'!$A:$K, 11,FALSE)</f>
        <v>Rayhan Hossain</v>
      </c>
      <c r="C92" s="66" t="str">
        <f>VLOOKUP(A92,'Customer Info'!$A:$KD, 4,FALSE)</f>
        <v>Male</v>
      </c>
      <c r="D92" s="66">
        <f>_xlfn.XLOOKUP(A92,'Customer Info'!$A:$A, 'Customer Info'!$E:$E, "")</f>
        <v>38</v>
      </c>
      <c r="E92" s="66" t="str">
        <f>_xlfn.XLOOKUP(A92,'Customer Info'!$A:$A,'Customer Info'!$F:$F, "Not Found")</f>
        <v>Sylhet</v>
      </c>
      <c r="F92" s="67">
        <f>_xlfn.XLOOKUP(A92,'Customer Info'!$A:$A,'Customer Info'!$G:$G," ")</f>
        <v>45054</v>
      </c>
      <c r="G92" s="67">
        <f>VLOOKUP(A92,'Purchase Info'!$A$1:$F$121,2,FALSE)</f>
        <v>45661</v>
      </c>
      <c r="H92" s="68">
        <f>VLOOKUP(A92,'Purchase Info'!$A$1:$F$121,3,FALSE)</f>
        <v>5</v>
      </c>
      <c r="I92" s="69">
        <f>VLOOKUP(A92,'Purchase Info'!$A$1:$F$121,4,FALSE)</f>
        <v>8495</v>
      </c>
      <c r="J92" s="70">
        <f>INDEX('Purchase Info'!$1:$1048576,MATCH(A92,'Purchase Info'!$A:$A,0),5)</f>
        <v>7</v>
      </c>
      <c r="K92" s="70">
        <f>INDEX('Purchase Info'!$A$1:$F$121,MATCH(A92,'Purchase Info'!$A:$A,0),6)</f>
        <v>4</v>
      </c>
      <c r="L92" s="70" t="str">
        <f>VLOOKUP(A92,'App Info'!$A$1:$B$121,2,FALSE)</f>
        <v>No</v>
      </c>
      <c r="M92" s="71">
        <f t="shared" ca="1" si="11"/>
        <v>27</v>
      </c>
      <c r="N92" s="79">
        <v>244</v>
      </c>
      <c r="O92" s="66" t="str">
        <f t="shared" si="21"/>
        <v>&gt; 180 Days</v>
      </c>
      <c r="P92" s="72">
        <f t="shared" ca="1" si="12"/>
        <v>0.18518518518518517</v>
      </c>
      <c r="Q92" s="73">
        <f t="shared" si="13"/>
        <v>1699</v>
      </c>
      <c r="R92" s="66">
        <f t="shared" si="14"/>
        <v>4</v>
      </c>
      <c r="S92" s="66">
        <f t="shared" ca="1" si="15"/>
        <v>3</v>
      </c>
      <c r="T92" s="66">
        <f t="shared" si="16"/>
        <v>0</v>
      </c>
      <c r="U92" s="66">
        <f t="shared" si="17"/>
        <v>1</v>
      </c>
      <c r="V92" s="66">
        <f t="shared" si="18"/>
        <v>0</v>
      </c>
      <c r="W92" s="66">
        <f t="shared" si="19"/>
        <v>0</v>
      </c>
      <c r="X92" s="70">
        <f t="shared" ca="1" si="20"/>
        <v>8</v>
      </c>
      <c r="Y92" s="70" t="s">
        <v>177</v>
      </c>
    </row>
    <row r="93" spans="1:25">
      <c r="A93" s="53" t="s">
        <v>106</v>
      </c>
      <c r="B93" s="64" t="str">
        <f>VLOOKUP(A93,'Customer Info'!$A:$K, 11,FALSE)</f>
        <v>Sultana Nasrin</v>
      </c>
      <c r="C93" s="64" t="str">
        <f>VLOOKUP(A93,'Customer Info'!$A:$KD, 4,FALSE)</f>
        <v>Female</v>
      </c>
      <c r="D93" s="64">
        <f>_xlfn.XLOOKUP(A93,'Customer Info'!$A:$A, 'Customer Info'!$E:$E, "")</f>
        <v>45</v>
      </c>
      <c r="E93" s="64" t="str">
        <f>_xlfn.XLOOKUP(A93,'Customer Info'!$A:$A,'Customer Info'!$F:$F, "Not Found")</f>
        <v>Sylhet</v>
      </c>
      <c r="F93" s="74">
        <f>_xlfn.XLOOKUP(A93,'Customer Info'!$A:$A,'Customer Info'!$G:$G," ")</f>
        <v>44697</v>
      </c>
      <c r="G93" s="74">
        <f>VLOOKUP(A93,'Purchase Info'!$A$1:$F$121,2,FALSE)</f>
        <v>45164</v>
      </c>
      <c r="H93" s="75">
        <f>VLOOKUP(A93,'Purchase Info'!$A$1:$F$121,3,FALSE)</f>
        <v>26</v>
      </c>
      <c r="I93" s="76">
        <f>VLOOKUP(A93,'Purchase Info'!$A$1:$F$121,4,FALSE)</f>
        <v>51454</v>
      </c>
      <c r="J93" s="58">
        <f>INDEX('Purchase Info'!$1:$1048576,MATCH(A93,'Purchase Info'!$A:$A,0),5)</f>
        <v>8</v>
      </c>
      <c r="K93" s="58">
        <f>INDEX('Purchase Info'!$A$1:$F$121,MATCH(A93,'Purchase Info'!$A:$A,0),6)</f>
        <v>5</v>
      </c>
      <c r="L93" s="58" t="str">
        <f>VLOOKUP(A93,'App Info'!$A$1:$B$121,2,FALSE)</f>
        <v>No</v>
      </c>
      <c r="M93" s="60">
        <f t="shared" ca="1" si="11"/>
        <v>39</v>
      </c>
      <c r="N93" s="77">
        <v>741</v>
      </c>
      <c r="O93" s="64" t="str">
        <f t="shared" si="21"/>
        <v>&gt; 180 Days</v>
      </c>
      <c r="P93" s="62">
        <f t="shared" ca="1" si="12"/>
        <v>0.66666666666666663</v>
      </c>
      <c r="Q93" s="78">
        <f t="shared" si="13"/>
        <v>1979</v>
      </c>
      <c r="R93" s="64">
        <f t="shared" si="14"/>
        <v>4</v>
      </c>
      <c r="S93" s="64">
        <f t="shared" ca="1" si="15"/>
        <v>3</v>
      </c>
      <c r="T93" s="64">
        <f t="shared" si="16"/>
        <v>0</v>
      </c>
      <c r="U93" s="64">
        <f t="shared" si="17"/>
        <v>1</v>
      </c>
      <c r="V93" s="64">
        <f t="shared" si="18"/>
        <v>0</v>
      </c>
      <c r="W93" s="64">
        <f t="shared" si="19"/>
        <v>0</v>
      </c>
      <c r="X93" s="58">
        <f t="shared" ca="1" si="20"/>
        <v>8</v>
      </c>
      <c r="Y93" s="58" t="s">
        <v>177</v>
      </c>
    </row>
    <row r="94" spans="1:25">
      <c r="A94" s="65" t="s">
        <v>107</v>
      </c>
      <c r="B94" s="66" t="str">
        <f>VLOOKUP(A94,'Customer Info'!$A:$K, 11,FALSE)</f>
        <v>Shakil Ahmed</v>
      </c>
      <c r="C94" s="66" t="str">
        <f>VLOOKUP(A94,'Customer Info'!$A:$KD, 4,FALSE)</f>
        <v>Male</v>
      </c>
      <c r="D94" s="66">
        <f>_xlfn.XLOOKUP(A94,'Customer Info'!$A:$A, 'Customer Info'!$E:$E, "")</f>
        <v>28</v>
      </c>
      <c r="E94" s="66" t="str">
        <f>_xlfn.XLOOKUP(A94,'Customer Info'!$A:$A,'Customer Info'!$F:$F, "Not Found")</f>
        <v>Chittagong</v>
      </c>
      <c r="F94" s="67">
        <f>_xlfn.XLOOKUP(A94,'Customer Info'!$A:$A,'Customer Info'!$G:$G," ")</f>
        <v>45513</v>
      </c>
      <c r="G94" s="67">
        <f>VLOOKUP(A94,'Purchase Info'!$A$1:$F$121,2,FALSE)</f>
        <v>45717</v>
      </c>
      <c r="H94" s="68">
        <f>VLOOKUP(A94,'Purchase Info'!$A$1:$F$121,3,FALSE)</f>
        <v>10</v>
      </c>
      <c r="I94" s="69">
        <f>VLOOKUP(A94,'Purchase Info'!$A$1:$F$121,4,FALSE)</f>
        <v>18360</v>
      </c>
      <c r="J94" s="70">
        <f>INDEX('Purchase Info'!$1:$1048576,MATCH(A94,'Purchase Info'!$A:$A,0),5)</f>
        <v>0</v>
      </c>
      <c r="K94" s="70">
        <f>INDEX('Purchase Info'!$A$1:$F$121,MATCH(A94,'Purchase Info'!$A:$A,0),6)</f>
        <v>4</v>
      </c>
      <c r="L94" s="70" t="str">
        <f>VLOOKUP(A94,'App Info'!$A$1:$B$121,2,FALSE)</f>
        <v>Yes</v>
      </c>
      <c r="M94" s="71">
        <f t="shared" ca="1" si="11"/>
        <v>12</v>
      </c>
      <c r="N94" s="79">
        <v>188</v>
      </c>
      <c r="O94" s="66" t="str">
        <f t="shared" si="21"/>
        <v>&gt; 180 Days</v>
      </c>
      <c r="P94" s="72">
        <f t="shared" ca="1" si="12"/>
        <v>0.83333333333333337</v>
      </c>
      <c r="Q94" s="73">
        <f t="shared" si="13"/>
        <v>1836</v>
      </c>
      <c r="R94" s="66">
        <f t="shared" si="14"/>
        <v>4</v>
      </c>
      <c r="S94" s="66">
        <f t="shared" ca="1" si="15"/>
        <v>3</v>
      </c>
      <c r="T94" s="66">
        <f t="shared" si="16"/>
        <v>0</v>
      </c>
      <c r="U94" s="66">
        <f t="shared" si="17"/>
        <v>0</v>
      </c>
      <c r="V94" s="66">
        <f t="shared" si="18"/>
        <v>2</v>
      </c>
      <c r="W94" s="66">
        <f t="shared" si="19"/>
        <v>0</v>
      </c>
      <c r="X94" s="70">
        <f t="shared" ca="1" si="20"/>
        <v>9</v>
      </c>
      <c r="Y94" s="70" t="s">
        <v>370</v>
      </c>
    </row>
    <row r="95" spans="1:25">
      <c r="A95" s="53" t="s">
        <v>108</v>
      </c>
      <c r="B95" s="64" t="str">
        <f>VLOOKUP(A95,'Customer Info'!$A:$K, 11,FALSE)</f>
        <v>Antora Das</v>
      </c>
      <c r="C95" s="64" t="str">
        <f>VLOOKUP(A95,'Customer Info'!$A:$KD, 4,FALSE)</f>
        <v>Female</v>
      </c>
      <c r="D95" s="64">
        <f>_xlfn.XLOOKUP(A95,'Customer Info'!$A:$A, 'Customer Info'!$E:$E, "")</f>
        <v>44</v>
      </c>
      <c r="E95" s="64" t="str">
        <f>_xlfn.XLOOKUP(A95,'Customer Info'!$A:$A,'Customer Info'!$F:$F, "Not Found")</f>
        <v>Chittagong</v>
      </c>
      <c r="F95" s="74">
        <f>_xlfn.XLOOKUP(A95,'Customer Info'!$A:$A,'Customer Info'!$G:$G," ")</f>
        <v>45364</v>
      </c>
      <c r="G95" s="74">
        <f>VLOOKUP(A95,'Purchase Info'!$A$1:$F$121,2,FALSE)</f>
        <v>45761</v>
      </c>
      <c r="H95" s="75">
        <f>VLOOKUP(A95,'Purchase Info'!$A$1:$F$121,3,FALSE)</f>
        <v>2</v>
      </c>
      <c r="I95" s="76">
        <f>VLOOKUP(A95,'Purchase Info'!$A$1:$F$121,4,FALSE)</f>
        <v>2484</v>
      </c>
      <c r="J95" s="58">
        <f>INDEX('Purchase Info'!$1:$1048576,MATCH(A95,'Purchase Info'!$A:$A,0),5)</f>
        <v>5</v>
      </c>
      <c r="K95" s="58">
        <f>INDEX('Purchase Info'!$A$1:$F$121,MATCH(A95,'Purchase Info'!$A:$A,0),6)</f>
        <v>3</v>
      </c>
      <c r="L95" s="58" t="str">
        <f>VLOOKUP(A95,'App Info'!$A$1:$B$121,2,FALSE)</f>
        <v>No</v>
      </c>
      <c r="M95" s="60">
        <f t="shared" ca="1" si="11"/>
        <v>17</v>
      </c>
      <c r="N95" s="77">
        <v>144</v>
      </c>
      <c r="O95" s="64" t="str">
        <f t="shared" si="21"/>
        <v>60-180 Days</v>
      </c>
      <c r="P95" s="62">
        <f t="shared" ca="1" si="12"/>
        <v>0.11764705882352941</v>
      </c>
      <c r="Q95" s="78">
        <f t="shared" si="13"/>
        <v>1242</v>
      </c>
      <c r="R95" s="64">
        <f t="shared" si="14"/>
        <v>3</v>
      </c>
      <c r="S95" s="64">
        <f t="shared" ca="1" si="15"/>
        <v>3</v>
      </c>
      <c r="T95" s="64">
        <f t="shared" si="16"/>
        <v>0</v>
      </c>
      <c r="U95" s="64">
        <f t="shared" si="17"/>
        <v>1</v>
      </c>
      <c r="V95" s="64">
        <f t="shared" si="18"/>
        <v>0</v>
      </c>
      <c r="W95" s="64">
        <f t="shared" si="19"/>
        <v>0</v>
      </c>
      <c r="X95" s="58">
        <f t="shared" ca="1" si="20"/>
        <v>7</v>
      </c>
      <c r="Y95" s="58" t="s">
        <v>177</v>
      </c>
    </row>
    <row r="96" spans="1:25">
      <c r="A96" s="65" t="s">
        <v>12</v>
      </c>
      <c r="B96" s="66" t="str">
        <f>VLOOKUP(A96,'Customer Info'!$A:$K, 11,FALSE)</f>
        <v>Abu Zafar</v>
      </c>
      <c r="C96" s="66" t="str">
        <f>VLOOKUP(A96,'Customer Info'!$A:$KD, 4,FALSE)</f>
        <v>Male</v>
      </c>
      <c r="D96" s="66">
        <f>_xlfn.XLOOKUP(A96,'Customer Info'!$A:$A, 'Customer Info'!$E:$E, "")</f>
        <v>44</v>
      </c>
      <c r="E96" s="66" t="str">
        <f>_xlfn.XLOOKUP(A96,'Customer Info'!$A:$A,'Customer Info'!$F:$F, "Not Found")</f>
        <v>Dhaka</v>
      </c>
      <c r="F96" s="67">
        <f>_xlfn.XLOOKUP(A96,'Customer Info'!$A:$A,'Customer Info'!$G:$G," ")</f>
        <v>45331</v>
      </c>
      <c r="G96" s="67">
        <f>VLOOKUP(A96,'Purchase Info'!$A$1:$F$121,2,FALSE)</f>
        <v>45612</v>
      </c>
      <c r="H96" s="68">
        <f>VLOOKUP(A96,'Purchase Info'!$A$1:$F$121,3,FALSE)</f>
        <v>19</v>
      </c>
      <c r="I96" s="69">
        <f>VLOOKUP(A96,'Purchase Info'!$A$1:$F$121,4,FALSE)</f>
        <v>35150</v>
      </c>
      <c r="J96" s="70">
        <f>INDEX('Purchase Info'!$1:$1048576,MATCH(A96,'Purchase Info'!$A:$A,0),5)</f>
        <v>7</v>
      </c>
      <c r="K96" s="70">
        <f>INDEX('Purchase Info'!$A$1:$F$121,MATCH(A96,'Purchase Info'!$A:$A,0),6)</f>
        <v>3</v>
      </c>
      <c r="L96" s="70" t="str">
        <f>VLOOKUP(A96,'App Info'!$A$1:$B$121,2,FALSE)</f>
        <v>Yes</v>
      </c>
      <c r="M96" s="71">
        <f t="shared" ca="1" si="11"/>
        <v>18</v>
      </c>
      <c r="N96" s="79">
        <v>293</v>
      </c>
      <c r="O96" s="66" t="str">
        <f t="shared" si="21"/>
        <v>&gt; 180 Days</v>
      </c>
      <c r="P96" s="72">
        <f t="shared" ca="1" si="12"/>
        <v>1.0555555555555556</v>
      </c>
      <c r="Q96" s="73">
        <f t="shared" si="13"/>
        <v>1850</v>
      </c>
      <c r="R96" s="66">
        <f t="shared" si="14"/>
        <v>4</v>
      </c>
      <c r="S96" s="66">
        <f t="shared" ca="1" si="15"/>
        <v>3</v>
      </c>
      <c r="T96" s="66">
        <f t="shared" si="16"/>
        <v>0</v>
      </c>
      <c r="U96" s="66">
        <f t="shared" si="17"/>
        <v>1</v>
      </c>
      <c r="V96" s="66">
        <f t="shared" si="18"/>
        <v>2</v>
      </c>
      <c r="W96" s="66">
        <f t="shared" si="19"/>
        <v>0</v>
      </c>
      <c r="X96" s="70">
        <f t="shared" ca="1" si="20"/>
        <v>10</v>
      </c>
      <c r="Y96" s="70" t="s">
        <v>370</v>
      </c>
    </row>
    <row r="97" spans="1:25">
      <c r="A97" s="53" t="s">
        <v>13</v>
      </c>
      <c r="B97" s="64" t="str">
        <f>VLOOKUP(A97,'Customer Info'!$A:$K, 11,FALSE)</f>
        <v>Raiad Rafi</v>
      </c>
      <c r="C97" s="64" t="str">
        <f>VLOOKUP(A97,'Customer Info'!$A:$KD, 4,FALSE)</f>
        <v>Male</v>
      </c>
      <c r="D97" s="64">
        <f>_xlfn.XLOOKUP(A97,'Customer Info'!$A:$A, 'Customer Info'!$E:$E, "")</f>
        <v>29</v>
      </c>
      <c r="E97" s="64" t="str">
        <f>_xlfn.XLOOKUP(A97,'Customer Info'!$A:$A,'Customer Info'!$F:$F, "Not Found")</f>
        <v>Chittagong</v>
      </c>
      <c r="F97" s="74">
        <f>_xlfn.XLOOKUP(A97,'Customer Info'!$A:$A,'Customer Info'!$G:$G," ")</f>
        <v>45575</v>
      </c>
      <c r="G97" s="74">
        <f>VLOOKUP(A97,'Purchase Info'!$A$1:$F$121,2,FALSE)</f>
        <v>45650</v>
      </c>
      <c r="H97" s="75">
        <f>VLOOKUP(A97,'Purchase Info'!$A$1:$F$121,3,FALSE)</f>
        <v>1</v>
      </c>
      <c r="I97" s="76">
        <f>VLOOKUP(A97,'Purchase Info'!$A$1:$F$121,4,FALSE)</f>
        <v>1006</v>
      </c>
      <c r="J97" s="58">
        <f>INDEX('Purchase Info'!$1:$1048576,MATCH(A97,'Purchase Info'!$A:$A,0),5)</f>
        <v>6</v>
      </c>
      <c r="K97" s="58">
        <f>INDEX('Purchase Info'!$A$1:$F$121,MATCH(A97,'Purchase Info'!$A:$A,0),6)</f>
        <v>5</v>
      </c>
      <c r="L97" s="58" t="str">
        <f>VLOOKUP(A97,'App Info'!$A$1:$B$121,2,FALSE)</f>
        <v>Yes</v>
      </c>
      <c r="M97" s="60">
        <f t="shared" ca="1" si="11"/>
        <v>10</v>
      </c>
      <c r="N97" s="77">
        <v>255</v>
      </c>
      <c r="O97" s="64" t="str">
        <f t="shared" si="21"/>
        <v>&gt; 180 Days</v>
      </c>
      <c r="P97" s="62">
        <f t="shared" ca="1" si="12"/>
        <v>0.1</v>
      </c>
      <c r="Q97" s="78">
        <f t="shared" si="13"/>
        <v>1006</v>
      </c>
      <c r="R97" s="64">
        <f t="shared" si="14"/>
        <v>4</v>
      </c>
      <c r="S97" s="64">
        <f t="shared" ca="1" si="15"/>
        <v>3</v>
      </c>
      <c r="T97" s="64">
        <f t="shared" si="16"/>
        <v>0</v>
      </c>
      <c r="U97" s="64">
        <f t="shared" si="17"/>
        <v>1</v>
      </c>
      <c r="V97" s="64">
        <f t="shared" si="18"/>
        <v>2</v>
      </c>
      <c r="W97" s="64">
        <f t="shared" si="19"/>
        <v>0</v>
      </c>
      <c r="X97" s="58">
        <f t="shared" ca="1" si="20"/>
        <v>10</v>
      </c>
      <c r="Y97" s="58" t="s">
        <v>370</v>
      </c>
    </row>
    <row r="98" spans="1:25">
      <c r="A98" s="65" t="s">
        <v>14</v>
      </c>
      <c r="B98" s="66" t="str">
        <f>VLOOKUP(A98,'Customer Info'!$A:$K, 11,FALSE)</f>
        <v>Shyam Ahmed</v>
      </c>
      <c r="C98" s="66" t="str">
        <f>VLOOKUP(A98,'Customer Info'!$A:$KD, 4,FALSE)</f>
        <v>Male</v>
      </c>
      <c r="D98" s="66">
        <f>_xlfn.XLOOKUP(A98,'Customer Info'!$A:$A, 'Customer Info'!$E:$E, "")</f>
        <v>41</v>
      </c>
      <c r="E98" s="66" t="str">
        <f>_xlfn.XLOOKUP(A98,'Customer Info'!$A:$A,'Customer Info'!$F:$F, "Not Found")</f>
        <v>Dhaka</v>
      </c>
      <c r="F98" s="67">
        <f>_xlfn.XLOOKUP(A98,'Customer Info'!$A:$A,'Customer Info'!$G:$G," ")</f>
        <v>45791</v>
      </c>
      <c r="G98" s="67">
        <f>VLOOKUP(A98,'Purchase Info'!$A$1:$F$121,2,FALSE)</f>
        <v>45802</v>
      </c>
      <c r="H98" s="68">
        <f>VLOOKUP(A98,'Purchase Info'!$A$1:$F$121,3,FALSE)</f>
        <v>14</v>
      </c>
      <c r="I98" s="69">
        <f>VLOOKUP(A98,'Purchase Info'!$A$1:$F$121,4,FALSE)</f>
        <v>14952</v>
      </c>
      <c r="J98" s="70">
        <f>INDEX('Purchase Info'!$1:$1048576,MATCH(A98,'Purchase Info'!$A:$A,0),5)</f>
        <v>4</v>
      </c>
      <c r="K98" s="70">
        <f>INDEX('Purchase Info'!$A$1:$F$121,MATCH(A98,'Purchase Info'!$A:$A,0),6)</f>
        <v>3</v>
      </c>
      <c r="L98" s="70" t="str">
        <f>VLOOKUP(A98,'App Info'!$A$1:$B$121,2,FALSE)</f>
        <v>No</v>
      </c>
      <c r="M98" s="71">
        <f t="shared" ca="1" si="11"/>
        <v>3</v>
      </c>
      <c r="N98" s="79">
        <v>103</v>
      </c>
      <c r="O98" s="66" t="str">
        <f t="shared" si="21"/>
        <v>60-180 Days</v>
      </c>
      <c r="P98" s="72">
        <f t="shared" ca="1" si="12"/>
        <v>4.666666666666667</v>
      </c>
      <c r="Q98" s="73">
        <f t="shared" si="13"/>
        <v>1068</v>
      </c>
      <c r="R98" s="66">
        <f t="shared" si="14"/>
        <v>3</v>
      </c>
      <c r="S98" s="66">
        <f t="shared" ca="1" si="15"/>
        <v>2</v>
      </c>
      <c r="T98" s="66">
        <f t="shared" si="16"/>
        <v>0</v>
      </c>
      <c r="U98" s="66">
        <f t="shared" si="17"/>
        <v>1</v>
      </c>
      <c r="V98" s="66">
        <f t="shared" si="18"/>
        <v>0</v>
      </c>
      <c r="W98" s="66">
        <f t="shared" si="19"/>
        <v>0</v>
      </c>
      <c r="X98" s="70">
        <f t="shared" ca="1" si="20"/>
        <v>6</v>
      </c>
      <c r="Y98" s="70" t="s">
        <v>177</v>
      </c>
    </row>
    <row r="99" spans="1:25">
      <c r="A99" s="53" t="s">
        <v>15</v>
      </c>
      <c r="B99" s="64" t="str">
        <f>VLOOKUP(A99,'Customer Info'!$A:$K, 11,FALSE)</f>
        <v>Tasnim Prapti</v>
      </c>
      <c r="C99" s="64" t="str">
        <f>VLOOKUP(A99,'Customer Info'!$A:$KD, 4,FALSE)</f>
        <v>Female</v>
      </c>
      <c r="D99" s="64">
        <f>_xlfn.XLOOKUP(A99,'Customer Info'!$A:$A, 'Customer Info'!$E:$E, "")</f>
        <v>36</v>
      </c>
      <c r="E99" s="64" t="str">
        <f>_xlfn.XLOOKUP(A99,'Customer Info'!$A:$A,'Customer Info'!$F:$F, "Not Found")</f>
        <v>Chittagong</v>
      </c>
      <c r="F99" s="74">
        <f>_xlfn.XLOOKUP(A99,'Customer Info'!$A:$A,'Customer Info'!$G:$G," ")</f>
        <v>45259</v>
      </c>
      <c r="G99" s="74">
        <f>VLOOKUP(A99,'Purchase Info'!$A$1:$F$121,2,FALSE)</f>
        <v>45681</v>
      </c>
      <c r="H99" s="75">
        <f>VLOOKUP(A99,'Purchase Info'!$A$1:$F$121,3,FALSE)</f>
        <v>3</v>
      </c>
      <c r="I99" s="76">
        <f>VLOOKUP(A99,'Purchase Info'!$A$1:$F$121,4,FALSE)</f>
        <v>2253</v>
      </c>
      <c r="J99" s="58">
        <f>INDEX('Purchase Info'!$1:$1048576,MATCH(A99,'Purchase Info'!$A:$A,0),5)</f>
        <v>0</v>
      </c>
      <c r="K99" s="58">
        <f>INDEX('Purchase Info'!$A$1:$F$121,MATCH(A99,'Purchase Info'!$A:$A,0),6)</f>
        <v>4</v>
      </c>
      <c r="L99" s="58" t="str">
        <f>VLOOKUP(A99,'App Info'!$A$1:$B$121,2,FALSE)</f>
        <v>Yes</v>
      </c>
      <c r="M99" s="60">
        <f t="shared" ca="1" si="11"/>
        <v>21</v>
      </c>
      <c r="N99" s="77">
        <v>224</v>
      </c>
      <c r="O99" s="64" t="str">
        <f t="shared" si="21"/>
        <v>&gt; 180 Days</v>
      </c>
      <c r="P99" s="62">
        <f t="shared" ca="1" si="12"/>
        <v>0.14285714285714285</v>
      </c>
      <c r="Q99" s="78">
        <f t="shared" si="13"/>
        <v>751</v>
      </c>
      <c r="R99" s="64">
        <f t="shared" si="14"/>
        <v>4</v>
      </c>
      <c r="S99" s="64">
        <f t="shared" ca="1" si="15"/>
        <v>3</v>
      </c>
      <c r="T99" s="64">
        <f t="shared" si="16"/>
        <v>0</v>
      </c>
      <c r="U99" s="64">
        <f t="shared" si="17"/>
        <v>0</v>
      </c>
      <c r="V99" s="64">
        <f t="shared" si="18"/>
        <v>2</v>
      </c>
      <c r="W99" s="64">
        <f t="shared" si="19"/>
        <v>0</v>
      </c>
      <c r="X99" s="58">
        <f t="shared" ca="1" si="20"/>
        <v>9</v>
      </c>
      <c r="Y99" s="58" t="s">
        <v>370</v>
      </c>
    </row>
    <row r="100" spans="1:25">
      <c r="A100" s="65" t="s">
        <v>16</v>
      </c>
      <c r="B100" s="66" t="str">
        <f>VLOOKUP(A100,'Customer Info'!$A:$K, 11,FALSE)</f>
        <v>Mahbuba Murshed</v>
      </c>
      <c r="C100" s="66" t="str">
        <f>VLOOKUP(A100,'Customer Info'!$A:$KD, 4,FALSE)</f>
        <v>Female</v>
      </c>
      <c r="D100" s="66">
        <f>_xlfn.XLOOKUP(A100,'Customer Info'!$A:$A, 'Customer Info'!$E:$E, "")</f>
        <v>30</v>
      </c>
      <c r="E100" s="66" t="str">
        <f>_xlfn.XLOOKUP(A100,'Customer Info'!$A:$A,'Customer Info'!$F:$F, "Not Found")</f>
        <v>Dhaka</v>
      </c>
      <c r="F100" s="67">
        <f>_xlfn.XLOOKUP(A100,'Customer Info'!$A:$A,'Customer Info'!$G:$G," ")</f>
        <v>45664</v>
      </c>
      <c r="G100" s="67">
        <f>VLOOKUP(A100,'Purchase Info'!$A$1:$F$121,2,FALSE)</f>
        <v>45733</v>
      </c>
      <c r="H100" s="68">
        <f>VLOOKUP(A100,'Purchase Info'!$A$1:$F$121,3,FALSE)</f>
        <v>20</v>
      </c>
      <c r="I100" s="69">
        <f>VLOOKUP(A100,'Purchase Info'!$A$1:$F$121,4,FALSE)</f>
        <v>32060</v>
      </c>
      <c r="J100" s="70">
        <f>INDEX('Purchase Info'!$1:$1048576,MATCH(A100,'Purchase Info'!$A:$A,0),5)</f>
        <v>10</v>
      </c>
      <c r="K100" s="70">
        <f>INDEX('Purchase Info'!$A$1:$F$121,MATCH(A100,'Purchase Info'!$A:$A,0),6)</f>
        <v>4</v>
      </c>
      <c r="L100" s="70" t="str">
        <f>VLOOKUP(A100,'App Info'!$A$1:$B$121,2,FALSE)</f>
        <v>Yes</v>
      </c>
      <c r="M100" s="71">
        <f t="shared" ca="1" si="11"/>
        <v>7</v>
      </c>
      <c r="N100" s="79">
        <v>172</v>
      </c>
      <c r="O100" s="66" t="str">
        <f t="shared" si="21"/>
        <v>60-180 Days</v>
      </c>
      <c r="P100" s="72">
        <f t="shared" ca="1" si="12"/>
        <v>2.8571428571428572</v>
      </c>
      <c r="Q100" s="73">
        <f t="shared" si="13"/>
        <v>1603</v>
      </c>
      <c r="R100" s="66">
        <f t="shared" si="14"/>
        <v>3</v>
      </c>
      <c r="S100" s="66">
        <f t="shared" ca="1" si="15"/>
        <v>2</v>
      </c>
      <c r="T100" s="66">
        <f t="shared" si="16"/>
        <v>0</v>
      </c>
      <c r="U100" s="66">
        <f t="shared" si="17"/>
        <v>1</v>
      </c>
      <c r="V100" s="66">
        <f t="shared" si="18"/>
        <v>2</v>
      </c>
      <c r="W100" s="66">
        <f t="shared" si="19"/>
        <v>0</v>
      </c>
      <c r="X100" s="70">
        <f t="shared" ca="1" si="20"/>
        <v>8</v>
      </c>
      <c r="Y100" s="70" t="s">
        <v>177</v>
      </c>
    </row>
    <row r="101" spans="1:25">
      <c r="A101" s="53" t="s">
        <v>17</v>
      </c>
      <c r="B101" s="64" t="str">
        <f>VLOOKUP(A101,'Customer Info'!$A:$K, 11,FALSE)</f>
        <v>Nafisa Prova</v>
      </c>
      <c r="C101" s="64" t="str">
        <f>VLOOKUP(A101,'Customer Info'!$A:$KD, 4,FALSE)</f>
        <v>Female</v>
      </c>
      <c r="D101" s="64">
        <f>_xlfn.XLOOKUP(A101,'Customer Info'!$A:$A, 'Customer Info'!$E:$E, "")</f>
        <v>44</v>
      </c>
      <c r="E101" s="64" t="str">
        <f>_xlfn.XLOOKUP(A101,'Customer Info'!$A:$A,'Customer Info'!$F:$F, "Not Found")</f>
        <v>Chittagong</v>
      </c>
      <c r="F101" s="74">
        <f>_xlfn.XLOOKUP(A101,'Customer Info'!$A:$A,'Customer Info'!$G:$G," ")</f>
        <v>45694</v>
      </c>
      <c r="G101" s="74">
        <f>VLOOKUP(A101,'Purchase Info'!$A$1:$F$121,2,FALSE)</f>
        <v>45799</v>
      </c>
      <c r="H101" s="75">
        <f>VLOOKUP(A101,'Purchase Info'!$A$1:$F$121,3,FALSE)</f>
        <v>16</v>
      </c>
      <c r="I101" s="76">
        <f>VLOOKUP(A101,'Purchase Info'!$A$1:$F$121,4,FALSE)</f>
        <v>13408</v>
      </c>
      <c r="J101" s="58">
        <f>INDEX('Purchase Info'!$1:$1048576,MATCH(A101,'Purchase Info'!$A:$A,0),5)</f>
        <v>8</v>
      </c>
      <c r="K101" s="58">
        <f>INDEX('Purchase Info'!$A$1:$F$121,MATCH(A101,'Purchase Info'!$A:$A,0),6)</f>
        <v>0</v>
      </c>
      <c r="L101" s="58" t="str">
        <f>VLOOKUP(A101,'App Info'!$A$1:$B$121,2,FALSE)</f>
        <v>No</v>
      </c>
      <c r="M101" s="60">
        <f t="shared" ca="1" si="11"/>
        <v>6</v>
      </c>
      <c r="N101" s="77">
        <v>106</v>
      </c>
      <c r="O101" s="64" t="str">
        <f t="shared" si="21"/>
        <v>60-180 Days</v>
      </c>
      <c r="P101" s="62">
        <f t="shared" ca="1" si="12"/>
        <v>2.6666666666666665</v>
      </c>
      <c r="Q101" s="78">
        <f t="shared" si="13"/>
        <v>838</v>
      </c>
      <c r="R101" s="64">
        <f t="shared" si="14"/>
        <v>3</v>
      </c>
      <c r="S101" s="64">
        <f t="shared" ca="1" si="15"/>
        <v>2</v>
      </c>
      <c r="T101" s="64">
        <f t="shared" si="16"/>
        <v>0</v>
      </c>
      <c r="U101" s="64">
        <f t="shared" si="17"/>
        <v>1</v>
      </c>
      <c r="V101" s="64">
        <f t="shared" si="18"/>
        <v>0</v>
      </c>
      <c r="W101" s="64">
        <f t="shared" si="19"/>
        <v>1</v>
      </c>
      <c r="X101" s="58">
        <f t="shared" ca="1" si="20"/>
        <v>7</v>
      </c>
      <c r="Y101" s="58" t="s">
        <v>177</v>
      </c>
    </row>
    <row r="102" spans="1:25">
      <c r="A102" s="65" t="s">
        <v>18</v>
      </c>
      <c r="B102" s="66" t="str">
        <f>VLOOKUP(A102,'Customer Info'!$A:$K, 11,FALSE)</f>
        <v>Rayeed Riza</v>
      </c>
      <c r="C102" s="66" t="str">
        <f>VLOOKUP(A102,'Customer Info'!$A:$KD, 4,FALSE)</f>
        <v>Male</v>
      </c>
      <c r="D102" s="66">
        <f>_xlfn.XLOOKUP(A102,'Customer Info'!$A:$A, 'Customer Info'!$E:$E, "")</f>
        <v>45</v>
      </c>
      <c r="E102" s="66" t="str">
        <f>_xlfn.XLOOKUP(A102,'Customer Info'!$A:$A,'Customer Info'!$F:$F, "Not Found")</f>
        <v>Chittagong</v>
      </c>
      <c r="F102" s="67">
        <f>_xlfn.XLOOKUP(A102,'Customer Info'!$A:$A,'Customer Info'!$G:$G," ")</f>
        <v>45514</v>
      </c>
      <c r="G102" s="67">
        <f>VLOOKUP(A102,'Purchase Info'!$A$1:$F$121,2,FALSE)</f>
        <v>45813</v>
      </c>
      <c r="H102" s="68">
        <f>VLOOKUP(A102,'Purchase Info'!$A$1:$F$121,3,FALSE)</f>
        <v>3</v>
      </c>
      <c r="I102" s="69">
        <f>VLOOKUP(A102,'Purchase Info'!$A$1:$F$121,4,FALSE)</f>
        <v>3282</v>
      </c>
      <c r="J102" s="70">
        <f>INDEX('Purchase Info'!$1:$1048576,MATCH(A102,'Purchase Info'!$A:$A,0),5)</f>
        <v>8</v>
      </c>
      <c r="K102" s="70">
        <f>INDEX('Purchase Info'!$A$1:$F$121,MATCH(A102,'Purchase Info'!$A:$A,0),6)</f>
        <v>3</v>
      </c>
      <c r="L102" s="70" t="str">
        <f>VLOOKUP(A102,'App Info'!$A$1:$B$121,2,FALSE)</f>
        <v>No</v>
      </c>
      <c r="M102" s="71">
        <f t="shared" ca="1" si="11"/>
        <v>12</v>
      </c>
      <c r="N102" s="79">
        <v>92</v>
      </c>
      <c r="O102" s="66" t="str">
        <f t="shared" si="21"/>
        <v>60-180 Days</v>
      </c>
      <c r="P102" s="72">
        <f t="shared" ca="1" si="12"/>
        <v>0.25</v>
      </c>
      <c r="Q102" s="73">
        <f t="shared" si="13"/>
        <v>1094</v>
      </c>
      <c r="R102" s="66">
        <f t="shared" si="14"/>
        <v>3</v>
      </c>
      <c r="S102" s="66">
        <f t="shared" ca="1" si="15"/>
        <v>3</v>
      </c>
      <c r="T102" s="66">
        <f t="shared" si="16"/>
        <v>0</v>
      </c>
      <c r="U102" s="66">
        <f t="shared" si="17"/>
        <v>1</v>
      </c>
      <c r="V102" s="66">
        <f t="shared" si="18"/>
        <v>0</v>
      </c>
      <c r="W102" s="66">
        <f t="shared" si="19"/>
        <v>0</v>
      </c>
      <c r="X102" s="70">
        <f t="shared" ca="1" si="20"/>
        <v>7</v>
      </c>
      <c r="Y102" s="70" t="s">
        <v>177</v>
      </c>
    </row>
    <row r="103" spans="1:25">
      <c r="A103" s="53" t="s">
        <v>19</v>
      </c>
      <c r="B103" s="64" t="str">
        <f>VLOOKUP(A103,'Customer Info'!$A:$K, 11,FALSE)</f>
        <v>Zeeshan Mahbub</v>
      </c>
      <c r="C103" s="64" t="str">
        <f>VLOOKUP(A103,'Customer Info'!$A:$KD, 4,FALSE)</f>
        <v>Male</v>
      </c>
      <c r="D103" s="64">
        <f>_xlfn.XLOOKUP(A103,'Customer Info'!$A:$A, 'Customer Info'!$E:$E, "")</f>
        <v>27</v>
      </c>
      <c r="E103" s="64" t="str">
        <f>_xlfn.XLOOKUP(A103,'Customer Info'!$A:$A,'Customer Info'!$F:$F, "Not Found")</f>
        <v>Dhaka</v>
      </c>
      <c r="F103" s="74">
        <f>_xlfn.XLOOKUP(A103,'Customer Info'!$A:$A,'Customer Info'!$G:$G," ")</f>
        <v>45434</v>
      </c>
      <c r="G103" s="74">
        <f>VLOOKUP(A103,'Purchase Info'!$A$1:$F$121,2,FALSE)</f>
        <v>45755</v>
      </c>
      <c r="H103" s="75">
        <f>VLOOKUP(A103,'Purchase Info'!$A$1:$F$121,3,FALSE)</f>
        <v>24</v>
      </c>
      <c r="I103" s="76">
        <f>VLOOKUP(A103,'Purchase Info'!$A$1:$F$121,4,FALSE)</f>
        <v>34776</v>
      </c>
      <c r="J103" s="58">
        <f>INDEX('Purchase Info'!$1:$1048576,MATCH(A103,'Purchase Info'!$A:$A,0),5)</f>
        <v>7</v>
      </c>
      <c r="K103" s="58">
        <f>INDEX('Purchase Info'!$A$1:$F$121,MATCH(A103,'Purchase Info'!$A:$A,0),6)</f>
        <v>5</v>
      </c>
      <c r="L103" s="58" t="str">
        <f>VLOOKUP(A103,'App Info'!$A$1:$B$121,2,FALSE)</f>
        <v>No</v>
      </c>
      <c r="M103" s="60">
        <f t="shared" ca="1" si="11"/>
        <v>15</v>
      </c>
      <c r="N103" s="77">
        <v>150</v>
      </c>
      <c r="O103" s="64" t="str">
        <f t="shared" si="21"/>
        <v>60-180 Days</v>
      </c>
      <c r="P103" s="62">
        <f t="shared" ca="1" si="12"/>
        <v>1.6</v>
      </c>
      <c r="Q103" s="78">
        <f t="shared" si="13"/>
        <v>1449</v>
      </c>
      <c r="R103" s="64">
        <f t="shared" si="14"/>
        <v>3</v>
      </c>
      <c r="S103" s="64">
        <f t="shared" ca="1" si="15"/>
        <v>3</v>
      </c>
      <c r="T103" s="64">
        <f t="shared" si="16"/>
        <v>0</v>
      </c>
      <c r="U103" s="64">
        <f t="shared" si="17"/>
        <v>1</v>
      </c>
      <c r="V103" s="64">
        <f t="shared" si="18"/>
        <v>0</v>
      </c>
      <c r="W103" s="64">
        <f t="shared" si="19"/>
        <v>0</v>
      </c>
      <c r="X103" s="58">
        <f t="shared" ca="1" si="20"/>
        <v>7</v>
      </c>
      <c r="Y103" s="58" t="s">
        <v>177</v>
      </c>
    </row>
    <row r="104" spans="1:25">
      <c r="A104" s="65" t="s">
        <v>20</v>
      </c>
      <c r="B104" s="66" t="str">
        <f>VLOOKUP(A104,'Customer Info'!$A:$K, 11,FALSE)</f>
        <v>Rafid Sadman</v>
      </c>
      <c r="C104" s="66" t="str">
        <f>VLOOKUP(A104,'Customer Info'!$A:$KD, 4,FALSE)</f>
        <v>Male</v>
      </c>
      <c r="D104" s="66">
        <f>_xlfn.XLOOKUP(A104,'Customer Info'!$A:$A, 'Customer Info'!$E:$E, "")</f>
        <v>45</v>
      </c>
      <c r="E104" s="66" t="str">
        <f>_xlfn.XLOOKUP(A104,'Customer Info'!$A:$A,'Customer Info'!$F:$F, "Not Found")</f>
        <v>Dhaka</v>
      </c>
      <c r="F104" s="67">
        <f>_xlfn.XLOOKUP(A104,'Customer Info'!$A:$A,'Customer Info'!$G:$G," ")</f>
        <v>44742</v>
      </c>
      <c r="G104" s="67">
        <f>VLOOKUP(A104,'Purchase Info'!$A$1:$F$121,2,FALSE)</f>
        <v>45790</v>
      </c>
      <c r="H104" s="68">
        <f>VLOOKUP(A104,'Purchase Info'!$A$1:$F$121,3,FALSE)</f>
        <v>27</v>
      </c>
      <c r="I104" s="69">
        <f>VLOOKUP(A104,'Purchase Info'!$A$1:$F$121,4,FALSE)</f>
        <v>14661</v>
      </c>
      <c r="J104" s="70">
        <f>INDEX('Purchase Info'!$1:$1048576,MATCH(A104,'Purchase Info'!$A:$A,0),5)</f>
        <v>3</v>
      </c>
      <c r="K104" s="70">
        <f>INDEX('Purchase Info'!$A$1:$F$121,MATCH(A104,'Purchase Info'!$A:$A,0),6)</f>
        <v>5</v>
      </c>
      <c r="L104" s="70" t="str">
        <f>VLOOKUP(A104,'App Info'!$A$1:$B$121,2,FALSE)</f>
        <v>No</v>
      </c>
      <c r="M104" s="71">
        <f t="shared" ca="1" si="11"/>
        <v>38</v>
      </c>
      <c r="N104" s="79">
        <v>115</v>
      </c>
      <c r="O104" s="66" t="str">
        <f t="shared" si="21"/>
        <v>60-180 Days</v>
      </c>
      <c r="P104" s="72">
        <f t="shared" ca="1" si="12"/>
        <v>0.71052631578947367</v>
      </c>
      <c r="Q104" s="73">
        <f t="shared" si="13"/>
        <v>543</v>
      </c>
      <c r="R104" s="66">
        <f t="shared" si="14"/>
        <v>3</v>
      </c>
      <c r="S104" s="66">
        <f t="shared" ca="1" si="15"/>
        <v>3</v>
      </c>
      <c r="T104" s="66">
        <f t="shared" si="16"/>
        <v>1</v>
      </c>
      <c r="U104" s="66">
        <f t="shared" si="17"/>
        <v>1</v>
      </c>
      <c r="V104" s="66">
        <f t="shared" si="18"/>
        <v>0</v>
      </c>
      <c r="W104" s="66">
        <f t="shared" si="19"/>
        <v>0</v>
      </c>
      <c r="X104" s="70">
        <f t="shared" ca="1" si="20"/>
        <v>8</v>
      </c>
      <c r="Y104" s="70" t="s">
        <v>177</v>
      </c>
    </row>
    <row r="105" spans="1:25">
      <c r="A105" s="53" t="s">
        <v>21</v>
      </c>
      <c r="B105" s="64" t="str">
        <f>VLOOKUP(A105,'Customer Info'!$A:$K, 11,FALSE)</f>
        <v>Hossain Pieas</v>
      </c>
      <c r="C105" s="64" t="str">
        <f>VLOOKUP(A105,'Customer Info'!$A:$KD, 4,FALSE)</f>
        <v>Male</v>
      </c>
      <c r="D105" s="64">
        <f>_xlfn.XLOOKUP(A105,'Customer Info'!$A:$A, 'Customer Info'!$E:$E, "")</f>
        <v>43</v>
      </c>
      <c r="E105" s="64" t="str">
        <f>_xlfn.XLOOKUP(A105,'Customer Info'!$A:$A,'Customer Info'!$F:$F, "Not Found")</f>
        <v>Dhaka</v>
      </c>
      <c r="F105" s="74">
        <f>_xlfn.XLOOKUP(A105,'Customer Info'!$A:$A,'Customer Info'!$G:$G," ")</f>
        <v>45388</v>
      </c>
      <c r="G105" s="74">
        <f>VLOOKUP(A105,'Purchase Info'!$A$1:$F$121,2,FALSE)</f>
        <v>45810</v>
      </c>
      <c r="H105" s="75">
        <f>VLOOKUP(A105,'Purchase Info'!$A$1:$F$121,3,FALSE)</f>
        <v>26</v>
      </c>
      <c r="I105" s="76">
        <f>VLOOKUP(A105,'Purchase Info'!$A$1:$F$121,4,FALSE)</f>
        <v>29172</v>
      </c>
      <c r="J105" s="58">
        <f>INDEX('Purchase Info'!$1:$1048576,MATCH(A105,'Purchase Info'!$A:$A,0),5)</f>
        <v>3</v>
      </c>
      <c r="K105" s="58">
        <f>INDEX('Purchase Info'!$A$1:$F$121,MATCH(A105,'Purchase Info'!$A:$A,0),6)</f>
        <v>1</v>
      </c>
      <c r="L105" s="58" t="str">
        <f>VLOOKUP(A105,'App Info'!$A$1:$B$121,2,FALSE)</f>
        <v>No</v>
      </c>
      <c r="M105" s="60">
        <f t="shared" ca="1" si="11"/>
        <v>16</v>
      </c>
      <c r="N105" s="77">
        <v>95</v>
      </c>
      <c r="O105" s="64" t="str">
        <f t="shared" si="21"/>
        <v>60-180 Days</v>
      </c>
      <c r="P105" s="62">
        <f t="shared" ca="1" si="12"/>
        <v>1.625</v>
      </c>
      <c r="Q105" s="78">
        <f t="shared" si="13"/>
        <v>1122</v>
      </c>
      <c r="R105" s="64">
        <f t="shared" si="14"/>
        <v>3</v>
      </c>
      <c r="S105" s="64">
        <f t="shared" ca="1" si="15"/>
        <v>3</v>
      </c>
      <c r="T105" s="64">
        <f t="shared" si="16"/>
        <v>0</v>
      </c>
      <c r="U105" s="64">
        <f t="shared" si="17"/>
        <v>1</v>
      </c>
      <c r="V105" s="64">
        <f t="shared" si="18"/>
        <v>0</v>
      </c>
      <c r="W105" s="64">
        <f t="shared" si="19"/>
        <v>1</v>
      </c>
      <c r="X105" s="58">
        <f t="shared" ca="1" si="20"/>
        <v>8</v>
      </c>
      <c r="Y105" s="58" t="s">
        <v>177</v>
      </c>
    </row>
    <row r="106" spans="1:25">
      <c r="A106" s="65" t="s">
        <v>22</v>
      </c>
      <c r="B106" s="66" t="str">
        <f>VLOOKUP(A106,'Customer Info'!$A:$K, 11,FALSE)</f>
        <v>Ferdous Fahim</v>
      </c>
      <c r="C106" s="66" t="str">
        <f>VLOOKUP(A106,'Customer Info'!$A:$KD, 4,FALSE)</f>
        <v>Male</v>
      </c>
      <c r="D106" s="66">
        <f>_xlfn.XLOOKUP(A106,'Customer Info'!$A:$A, 'Customer Info'!$E:$E, "")</f>
        <v>37</v>
      </c>
      <c r="E106" s="66" t="str">
        <f>_xlfn.XLOOKUP(A106,'Customer Info'!$A:$A,'Customer Info'!$F:$F, "Not Found")</f>
        <v>Dhaka</v>
      </c>
      <c r="F106" s="67">
        <f>_xlfn.XLOOKUP(A106,'Customer Info'!$A:$A,'Customer Info'!$G:$G," ")</f>
        <v>45524</v>
      </c>
      <c r="G106" s="67">
        <f>VLOOKUP(A106,'Purchase Info'!$A$1:$F$121,2,FALSE)</f>
        <v>45807</v>
      </c>
      <c r="H106" s="68">
        <f>VLOOKUP(A106,'Purchase Info'!$A$1:$F$121,3,FALSE)</f>
        <v>20</v>
      </c>
      <c r="I106" s="69">
        <f>VLOOKUP(A106,'Purchase Info'!$A$1:$F$121,4,FALSE)</f>
        <v>34820</v>
      </c>
      <c r="J106" s="70">
        <f>INDEX('Purchase Info'!$1:$1048576,MATCH(A106,'Purchase Info'!$A:$A,0),5)</f>
        <v>8</v>
      </c>
      <c r="K106" s="70">
        <f>INDEX('Purchase Info'!$A$1:$F$121,MATCH(A106,'Purchase Info'!$A:$A,0),6)</f>
        <v>4</v>
      </c>
      <c r="L106" s="70" t="str">
        <f>VLOOKUP(A106,'App Info'!$A$1:$B$121,2,FALSE)</f>
        <v>No</v>
      </c>
      <c r="M106" s="71">
        <f t="shared" ca="1" si="11"/>
        <v>12</v>
      </c>
      <c r="N106" s="79">
        <v>98</v>
      </c>
      <c r="O106" s="66" t="str">
        <f t="shared" si="21"/>
        <v>60-180 Days</v>
      </c>
      <c r="P106" s="72">
        <f t="shared" ca="1" si="12"/>
        <v>1.6666666666666667</v>
      </c>
      <c r="Q106" s="73">
        <f t="shared" si="13"/>
        <v>1741</v>
      </c>
      <c r="R106" s="66">
        <f t="shared" si="14"/>
        <v>3</v>
      </c>
      <c r="S106" s="66">
        <f t="shared" ca="1" si="15"/>
        <v>3</v>
      </c>
      <c r="T106" s="66">
        <f t="shared" si="16"/>
        <v>0</v>
      </c>
      <c r="U106" s="66">
        <f t="shared" si="17"/>
        <v>1</v>
      </c>
      <c r="V106" s="66">
        <f t="shared" si="18"/>
        <v>0</v>
      </c>
      <c r="W106" s="66">
        <f t="shared" si="19"/>
        <v>0</v>
      </c>
      <c r="X106" s="70">
        <f t="shared" ca="1" si="20"/>
        <v>7</v>
      </c>
      <c r="Y106" s="70" t="s">
        <v>177</v>
      </c>
    </row>
    <row r="107" spans="1:25">
      <c r="A107" s="53" t="s">
        <v>23</v>
      </c>
      <c r="B107" s="64" t="str">
        <f>VLOOKUP(A107,'Customer Info'!$A:$K, 11,FALSE)</f>
        <v>Mashrur Mahtab</v>
      </c>
      <c r="C107" s="64" t="str">
        <f>VLOOKUP(A107,'Customer Info'!$A:$KD, 4,FALSE)</f>
        <v>Male</v>
      </c>
      <c r="D107" s="64">
        <f>_xlfn.XLOOKUP(A107,'Customer Info'!$A:$A, 'Customer Info'!$E:$E, "")</f>
        <v>30</v>
      </c>
      <c r="E107" s="64" t="str">
        <f>_xlfn.XLOOKUP(A107,'Customer Info'!$A:$A,'Customer Info'!$F:$F, "Not Found")</f>
        <v>Dhaka</v>
      </c>
      <c r="F107" s="74">
        <f>_xlfn.XLOOKUP(A107,'Customer Info'!$A:$A,'Customer Info'!$G:$G," ")</f>
        <v>45185</v>
      </c>
      <c r="G107" s="74">
        <f>VLOOKUP(A107,'Purchase Info'!$A$1:$F$121,2,FALSE)</f>
        <v>45551</v>
      </c>
      <c r="H107" s="75">
        <f>VLOOKUP(A107,'Purchase Info'!$A$1:$F$121,3,FALSE)</f>
        <v>16</v>
      </c>
      <c r="I107" s="76">
        <f>VLOOKUP(A107,'Purchase Info'!$A$1:$F$121,4,FALSE)</f>
        <v>20752</v>
      </c>
      <c r="J107" s="58">
        <f>INDEX('Purchase Info'!$1:$1048576,MATCH(A107,'Purchase Info'!$A:$A,0),5)</f>
        <v>5</v>
      </c>
      <c r="K107" s="58">
        <f>INDEX('Purchase Info'!$A$1:$F$121,MATCH(A107,'Purchase Info'!$A:$A,0),6)</f>
        <v>3</v>
      </c>
      <c r="L107" s="58" t="str">
        <f>VLOOKUP(A107,'App Info'!$A$1:$B$121,2,FALSE)</f>
        <v>Yes</v>
      </c>
      <c r="M107" s="60">
        <f t="shared" ca="1" si="11"/>
        <v>23</v>
      </c>
      <c r="N107" s="77">
        <v>354</v>
      </c>
      <c r="O107" s="64" t="str">
        <f t="shared" si="21"/>
        <v>&gt; 180 Days</v>
      </c>
      <c r="P107" s="62">
        <f t="shared" ca="1" si="12"/>
        <v>0.69565217391304346</v>
      </c>
      <c r="Q107" s="78">
        <f t="shared" si="13"/>
        <v>1297</v>
      </c>
      <c r="R107" s="64">
        <f t="shared" si="14"/>
        <v>4</v>
      </c>
      <c r="S107" s="64">
        <f t="shared" ca="1" si="15"/>
        <v>3</v>
      </c>
      <c r="T107" s="64">
        <f t="shared" si="16"/>
        <v>0</v>
      </c>
      <c r="U107" s="64">
        <f t="shared" si="17"/>
        <v>1</v>
      </c>
      <c r="V107" s="64">
        <f t="shared" si="18"/>
        <v>2</v>
      </c>
      <c r="W107" s="64">
        <f t="shared" si="19"/>
        <v>0</v>
      </c>
      <c r="X107" s="58">
        <f t="shared" ca="1" si="20"/>
        <v>10</v>
      </c>
      <c r="Y107" s="58" t="s">
        <v>370</v>
      </c>
    </row>
    <row r="108" spans="1:25">
      <c r="A108" s="65" t="s">
        <v>24</v>
      </c>
      <c r="B108" s="66" t="str">
        <f>VLOOKUP(A108,'Customer Info'!$A:$K, 11,FALSE)</f>
        <v>Arif Raihan</v>
      </c>
      <c r="C108" s="66" t="str">
        <f>VLOOKUP(A108,'Customer Info'!$A:$KD, 4,FALSE)</f>
        <v>Male</v>
      </c>
      <c r="D108" s="66">
        <f>_xlfn.XLOOKUP(A108,'Customer Info'!$A:$A, 'Customer Info'!$E:$E, "")</f>
        <v>45</v>
      </c>
      <c r="E108" s="66" t="str">
        <f>_xlfn.XLOOKUP(A108,'Customer Info'!$A:$A,'Customer Info'!$F:$F, "Not Found")</f>
        <v>Dhaka</v>
      </c>
      <c r="F108" s="67">
        <f>_xlfn.XLOOKUP(A108,'Customer Info'!$A:$A,'Customer Info'!$G:$G," ")</f>
        <v>45241</v>
      </c>
      <c r="G108" s="67">
        <f>VLOOKUP(A108,'Purchase Info'!$A$1:$F$121,2,FALSE)</f>
        <v>45291</v>
      </c>
      <c r="H108" s="68">
        <f>VLOOKUP(A108,'Purchase Info'!$A$1:$F$121,3,FALSE)</f>
        <v>14</v>
      </c>
      <c r="I108" s="69">
        <f>VLOOKUP(A108,'Purchase Info'!$A$1:$F$121,4,FALSE)</f>
        <v>21392</v>
      </c>
      <c r="J108" s="70">
        <f>INDEX('Purchase Info'!$1:$1048576,MATCH(A108,'Purchase Info'!$A:$A,0),5)</f>
        <v>10</v>
      </c>
      <c r="K108" s="70">
        <f>INDEX('Purchase Info'!$A$1:$F$121,MATCH(A108,'Purchase Info'!$A:$A,0),6)</f>
        <v>2</v>
      </c>
      <c r="L108" s="70" t="str">
        <f>VLOOKUP(A108,'App Info'!$A$1:$B$121,2,FALSE)</f>
        <v>Yes</v>
      </c>
      <c r="M108" s="71">
        <f t="shared" ca="1" si="11"/>
        <v>21</v>
      </c>
      <c r="N108" s="79">
        <v>614</v>
      </c>
      <c r="O108" s="66" t="str">
        <f t="shared" si="21"/>
        <v>&gt; 180 Days</v>
      </c>
      <c r="P108" s="72">
        <f t="shared" ca="1" si="12"/>
        <v>0.66666666666666663</v>
      </c>
      <c r="Q108" s="73">
        <f t="shared" si="13"/>
        <v>1528</v>
      </c>
      <c r="R108" s="66">
        <f t="shared" si="14"/>
        <v>4</v>
      </c>
      <c r="S108" s="66">
        <f t="shared" ca="1" si="15"/>
        <v>3</v>
      </c>
      <c r="T108" s="66">
        <f t="shared" si="16"/>
        <v>0</v>
      </c>
      <c r="U108" s="66">
        <f t="shared" si="17"/>
        <v>1</v>
      </c>
      <c r="V108" s="66">
        <f t="shared" si="18"/>
        <v>2</v>
      </c>
      <c r="W108" s="66">
        <f t="shared" si="19"/>
        <v>1</v>
      </c>
      <c r="X108" s="70">
        <f t="shared" ca="1" si="20"/>
        <v>11</v>
      </c>
      <c r="Y108" s="70" t="s">
        <v>370</v>
      </c>
    </row>
    <row r="109" spans="1:25">
      <c r="A109" s="53" t="s">
        <v>25</v>
      </c>
      <c r="B109" s="64" t="str">
        <f>VLOOKUP(A109,'Customer Info'!$A:$K, 11,FALSE)</f>
        <v>Arafat Hossain</v>
      </c>
      <c r="C109" s="64" t="str">
        <f>VLOOKUP(A109,'Customer Info'!$A:$KD, 4,FALSE)</f>
        <v>Male</v>
      </c>
      <c r="D109" s="64">
        <f>_xlfn.XLOOKUP(A109,'Customer Info'!$A:$A, 'Customer Info'!$E:$E, "")</f>
        <v>43</v>
      </c>
      <c r="E109" s="64" t="str">
        <f>_xlfn.XLOOKUP(A109,'Customer Info'!$A:$A,'Customer Info'!$F:$F, "Not Found")</f>
        <v>Sylhet</v>
      </c>
      <c r="F109" s="74">
        <f>_xlfn.XLOOKUP(A109,'Customer Info'!$A:$A,'Customer Info'!$G:$G," ")</f>
        <v>44619</v>
      </c>
      <c r="G109" s="74">
        <f>VLOOKUP(A109,'Purchase Info'!$A$1:$F$121,2,FALSE)</f>
        <v>45638</v>
      </c>
      <c r="H109" s="75">
        <f>VLOOKUP(A109,'Purchase Info'!$A$1:$F$121,3,FALSE)</f>
        <v>20</v>
      </c>
      <c r="I109" s="76">
        <f>VLOOKUP(A109,'Purchase Info'!$A$1:$F$121,4,FALSE)</f>
        <v>30180</v>
      </c>
      <c r="J109" s="58">
        <f>INDEX('Purchase Info'!$1:$1048576,MATCH(A109,'Purchase Info'!$A:$A,0),5)</f>
        <v>3</v>
      </c>
      <c r="K109" s="58">
        <f>INDEX('Purchase Info'!$A$1:$F$121,MATCH(A109,'Purchase Info'!$A:$A,0),6)</f>
        <v>0</v>
      </c>
      <c r="L109" s="58" t="str">
        <f>VLOOKUP(A109,'App Info'!$A$1:$B$121,2,FALSE)</f>
        <v>No</v>
      </c>
      <c r="M109" s="60">
        <f t="shared" ca="1" si="11"/>
        <v>42</v>
      </c>
      <c r="N109" s="77">
        <v>267</v>
      </c>
      <c r="O109" s="64" t="str">
        <f t="shared" si="21"/>
        <v>&gt; 180 Days</v>
      </c>
      <c r="P109" s="62">
        <f t="shared" ca="1" si="12"/>
        <v>0.47619047619047616</v>
      </c>
      <c r="Q109" s="78">
        <f t="shared" si="13"/>
        <v>1509</v>
      </c>
      <c r="R109" s="64">
        <f t="shared" si="14"/>
        <v>4</v>
      </c>
      <c r="S109" s="64">
        <f t="shared" ca="1" si="15"/>
        <v>3</v>
      </c>
      <c r="T109" s="64">
        <f t="shared" si="16"/>
        <v>0</v>
      </c>
      <c r="U109" s="64">
        <f t="shared" si="17"/>
        <v>1</v>
      </c>
      <c r="V109" s="64">
        <f t="shared" si="18"/>
        <v>0</v>
      </c>
      <c r="W109" s="64">
        <f t="shared" si="19"/>
        <v>1</v>
      </c>
      <c r="X109" s="58">
        <f t="shared" ca="1" si="20"/>
        <v>9</v>
      </c>
      <c r="Y109" s="58" t="s">
        <v>370</v>
      </c>
    </row>
    <row r="110" spans="1:25">
      <c r="A110" s="65" t="s">
        <v>37</v>
      </c>
      <c r="B110" s="66" t="str">
        <f>VLOOKUP(A110,'Customer Info'!$A:$K, 11,FALSE)</f>
        <v>Jubayer Hossain</v>
      </c>
      <c r="C110" s="66" t="str">
        <f>VLOOKUP(A110,'Customer Info'!$A:$KD, 4,FALSE)</f>
        <v>Male</v>
      </c>
      <c r="D110" s="66">
        <f>_xlfn.XLOOKUP(A110,'Customer Info'!$A:$A, 'Customer Info'!$E:$E, "")</f>
        <v>42</v>
      </c>
      <c r="E110" s="66" t="str">
        <f>_xlfn.XLOOKUP(A110,'Customer Info'!$A:$A,'Customer Info'!$F:$F, "Not Found")</f>
        <v>Sylhet</v>
      </c>
      <c r="F110" s="67">
        <f>_xlfn.XLOOKUP(A110,'Customer Info'!$A:$A,'Customer Info'!$G:$G," ")</f>
        <v>44752</v>
      </c>
      <c r="G110" s="67">
        <f>VLOOKUP(A110,'Purchase Info'!$A$1:$F$121,2,FALSE)</f>
        <v>45139</v>
      </c>
      <c r="H110" s="68">
        <f>VLOOKUP(A110,'Purchase Info'!$A$1:$F$121,3,FALSE)</f>
        <v>18</v>
      </c>
      <c r="I110" s="69">
        <f>VLOOKUP(A110,'Purchase Info'!$A$1:$F$121,4,FALSE)</f>
        <v>25308</v>
      </c>
      <c r="J110" s="70">
        <f>INDEX('Purchase Info'!$1:$1048576,MATCH(A110,'Purchase Info'!$A:$A,0),5)</f>
        <v>1</v>
      </c>
      <c r="K110" s="70">
        <f>INDEX('Purchase Info'!$A$1:$F$121,MATCH(A110,'Purchase Info'!$A:$A,0),6)</f>
        <v>3</v>
      </c>
      <c r="L110" s="70" t="str">
        <f>VLOOKUP(A110,'App Info'!$A$1:$B$121,2,FALSE)</f>
        <v>No</v>
      </c>
      <c r="M110" s="71">
        <f t="shared" ca="1" si="11"/>
        <v>37</v>
      </c>
      <c r="N110" s="79">
        <v>766</v>
      </c>
      <c r="O110" s="66" t="str">
        <f t="shared" si="21"/>
        <v>&gt; 180 Days</v>
      </c>
      <c r="P110" s="72">
        <f t="shared" ca="1" si="12"/>
        <v>0.48648648648648651</v>
      </c>
      <c r="Q110" s="73">
        <f t="shared" si="13"/>
        <v>1406</v>
      </c>
      <c r="R110" s="66">
        <f t="shared" si="14"/>
        <v>4</v>
      </c>
      <c r="S110" s="66">
        <f t="shared" ca="1" si="15"/>
        <v>3</v>
      </c>
      <c r="T110" s="66">
        <f t="shared" si="16"/>
        <v>0</v>
      </c>
      <c r="U110" s="66">
        <f t="shared" si="17"/>
        <v>0</v>
      </c>
      <c r="V110" s="66">
        <f t="shared" si="18"/>
        <v>0</v>
      </c>
      <c r="W110" s="66">
        <f t="shared" si="19"/>
        <v>0</v>
      </c>
      <c r="X110" s="70">
        <f t="shared" ca="1" si="20"/>
        <v>7</v>
      </c>
      <c r="Y110" s="70" t="s">
        <v>177</v>
      </c>
    </row>
    <row r="111" spans="1:25">
      <c r="A111" s="53" t="s">
        <v>38</v>
      </c>
      <c r="B111" s="64" t="str">
        <f>VLOOKUP(A111,'Customer Info'!$A:$K, 11,FALSE)</f>
        <v>Nishat Tamanna</v>
      </c>
      <c r="C111" s="64" t="str">
        <f>VLOOKUP(A111,'Customer Info'!$A:$KD, 4,FALSE)</f>
        <v>Female</v>
      </c>
      <c r="D111" s="64">
        <f>_xlfn.XLOOKUP(A111,'Customer Info'!$A:$A, 'Customer Info'!$E:$E, "")</f>
        <v>37</v>
      </c>
      <c r="E111" s="64" t="str">
        <f>_xlfn.XLOOKUP(A111,'Customer Info'!$A:$A,'Customer Info'!$F:$F, "Not Found")</f>
        <v>Chittagong</v>
      </c>
      <c r="F111" s="74">
        <f>_xlfn.XLOOKUP(A111,'Customer Info'!$A:$A,'Customer Info'!$G:$G," ")</f>
        <v>45565</v>
      </c>
      <c r="G111" s="74">
        <f>VLOOKUP(A111,'Purchase Info'!$A$1:$F$121,2,FALSE)</f>
        <v>45806</v>
      </c>
      <c r="H111" s="75">
        <f>VLOOKUP(A111,'Purchase Info'!$A$1:$F$121,3,FALSE)</f>
        <v>26</v>
      </c>
      <c r="I111" s="76">
        <f>VLOOKUP(A111,'Purchase Info'!$A$1:$F$121,4,FALSE)</f>
        <v>26598</v>
      </c>
      <c r="J111" s="58">
        <f>INDEX('Purchase Info'!$1:$1048576,MATCH(A111,'Purchase Info'!$A:$A,0),5)</f>
        <v>10</v>
      </c>
      <c r="K111" s="58">
        <f>INDEX('Purchase Info'!$A$1:$F$121,MATCH(A111,'Purchase Info'!$A:$A,0),6)</f>
        <v>2</v>
      </c>
      <c r="L111" s="58" t="str">
        <f>VLOOKUP(A111,'App Info'!$A$1:$B$121,2,FALSE)</f>
        <v>No</v>
      </c>
      <c r="M111" s="60">
        <f t="shared" ca="1" si="11"/>
        <v>11</v>
      </c>
      <c r="N111" s="77">
        <v>99</v>
      </c>
      <c r="O111" s="64" t="str">
        <f t="shared" si="21"/>
        <v>60-180 Days</v>
      </c>
      <c r="P111" s="62">
        <f t="shared" ca="1" si="12"/>
        <v>2.3636363636363638</v>
      </c>
      <c r="Q111" s="78">
        <f t="shared" si="13"/>
        <v>1023</v>
      </c>
      <c r="R111" s="64">
        <f t="shared" si="14"/>
        <v>3</v>
      </c>
      <c r="S111" s="64">
        <f t="shared" ca="1" si="15"/>
        <v>2</v>
      </c>
      <c r="T111" s="64">
        <f t="shared" si="16"/>
        <v>0</v>
      </c>
      <c r="U111" s="64">
        <f t="shared" si="17"/>
        <v>1</v>
      </c>
      <c r="V111" s="64">
        <f t="shared" si="18"/>
        <v>0</v>
      </c>
      <c r="W111" s="64">
        <f t="shared" si="19"/>
        <v>1</v>
      </c>
      <c r="X111" s="58">
        <f t="shared" ca="1" si="20"/>
        <v>7</v>
      </c>
      <c r="Y111" s="58" t="s">
        <v>177</v>
      </c>
    </row>
    <row r="112" spans="1:25">
      <c r="A112" s="65" t="s">
        <v>39</v>
      </c>
      <c r="B112" s="66" t="str">
        <f>VLOOKUP(A112,'Customer Info'!$A:$K, 11,FALSE)</f>
        <v>Raihan Mahmud</v>
      </c>
      <c r="C112" s="66" t="str">
        <f>VLOOKUP(A112,'Customer Info'!$A:$KD, 4,FALSE)</f>
        <v>Male</v>
      </c>
      <c r="D112" s="66">
        <f>_xlfn.XLOOKUP(A112,'Customer Info'!$A:$A, 'Customer Info'!$E:$E, "")</f>
        <v>25</v>
      </c>
      <c r="E112" s="66" t="str">
        <f>_xlfn.XLOOKUP(A112,'Customer Info'!$A:$A,'Customer Info'!$F:$F, "Not Found")</f>
        <v>Sylhet</v>
      </c>
      <c r="F112" s="67">
        <f>_xlfn.XLOOKUP(A112,'Customer Info'!$A:$A,'Customer Info'!$G:$G," ")</f>
        <v>44587</v>
      </c>
      <c r="G112" s="67">
        <f>VLOOKUP(A112,'Purchase Info'!$A$1:$F$121,2,FALSE)</f>
        <v>45154</v>
      </c>
      <c r="H112" s="68">
        <f>VLOOKUP(A112,'Purchase Info'!$A$1:$F$121,3,FALSE)</f>
        <v>9</v>
      </c>
      <c r="I112" s="69">
        <f>VLOOKUP(A112,'Purchase Info'!$A$1:$F$121,4,FALSE)</f>
        <v>7740</v>
      </c>
      <c r="J112" s="70">
        <f>INDEX('Purchase Info'!$1:$1048576,MATCH(A112,'Purchase Info'!$A:$A,0),5)</f>
        <v>3</v>
      </c>
      <c r="K112" s="70">
        <f>INDEX('Purchase Info'!$A$1:$F$121,MATCH(A112,'Purchase Info'!$A:$A,0),6)</f>
        <v>3</v>
      </c>
      <c r="L112" s="70" t="str">
        <f>VLOOKUP(A112,'App Info'!$A$1:$B$121,2,FALSE)</f>
        <v>Yes</v>
      </c>
      <c r="M112" s="71">
        <f t="shared" ca="1" si="11"/>
        <v>43</v>
      </c>
      <c r="N112" s="79" t="s">
        <v>182</v>
      </c>
      <c r="O112" s="66" t="str">
        <f t="shared" si="21"/>
        <v>&gt; 180 Days</v>
      </c>
      <c r="P112" s="72">
        <f t="shared" ca="1" si="12"/>
        <v>0.20930232558139536</v>
      </c>
      <c r="Q112" s="73">
        <f t="shared" si="13"/>
        <v>860</v>
      </c>
      <c r="R112" s="66">
        <f t="shared" si="14"/>
        <v>4</v>
      </c>
      <c r="S112" s="66">
        <f t="shared" ca="1" si="15"/>
        <v>3</v>
      </c>
      <c r="T112" s="66">
        <f t="shared" si="16"/>
        <v>0</v>
      </c>
      <c r="U112" s="66">
        <f t="shared" si="17"/>
        <v>1</v>
      </c>
      <c r="V112" s="66">
        <f t="shared" si="18"/>
        <v>2</v>
      </c>
      <c r="W112" s="66">
        <f t="shared" si="19"/>
        <v>0</v>
      </c>
      <c r="X112" s="70">
        <f t="shared" ca="1" si="20"/>
        <v>10</v>
      </c>
      <c r="Y112" s="70" t="s">
        <v>370</v>
      </c>
    </row>
    <row r="113" spans="1:25">
      <c r="A113" s="53" t="s">
        <v>40</v>
      </c>
      <c r="B113" s="64" t="str">
        <f>VLOOKUP(A113,'Customer Info'!$A:$K, 11,FALSE)</f>
        <v>Shanta Akter</v>
      </c>
      <c r="C113" s="64" t="str">
        <f>VLOOKUP(A113,'Customer Info'!$A:$KD, 4,FALSE)</f>
        <v>Female</v>
      </c>
      <c r="D113" s="64">
        <f>_xlfn.XLOOKUP(A113,'Customer Info'!$A:$A, 'Customer Info'!$E:$E, "")</f>
        <v>39</v>
      </c>
      <c r="E113" s="64" t="str">
        <f>_xlfn.XLOOKUP(A113,'Customer Info'!$A:$A,'Customer Info'!$F:$F, "Not Found")</f>
        <v>Chittagong</v>
      </c>
      <c r="F113" s="74">
        <f>_xlfn.XLOOKUP(A113,'Customer Info'!$A:$A,'Customer Info'!$G:$G," ")</f>
        <v>45213</v>
      </c>
      <c r="G113" s="74">
        <f>VLOOKUP(A113,'Purchase Info'!$A$1:$F$121,2,FALSE)</f>
        <v>45812</v>
      </c>
      <c r="H113" s="75">
        <f>VLOOKUP(A113,'Purchase Info'!$A$1:$F$121,3,FALSE)</f>
        <v>4</v>
      </c>
      <c r="I113" s="76">
        <f>VLOOKUP(A113,'Purchase Info'!$A$1:$F$121,4,FALSE)</f>
        <v>4888</v>
      </c>
      <c r="J113" s="58">
        <f>INDEX('Purchase Info'!$1:$1048576,MATCH(A113,'Purchase Info'!$A:$A,0),5)</f>
        <v>7</v>
      </c>
      <c r="K113" s="58">
        <f>INDEX('Purchase Info'!$A$1:$F$121,MATCH(A113,'Purchase Info'!$A:$A,0),6)</f>
        <v>3</v>
      </c>
      <c r="L113" s="58" t="str">
        <f>VLOOKUP(A113,'App Info'!$A$1:$B$121,2,FALSE)</f>
        <v>Yes</v>
      </c>
      <c r="M113" s="60">
        <f t="shared" ca="1" si="11"/>
        <v>22</v>
      </c>
      <c r="N113" s="77">
        <v>93</v>
      </c>
      <c r="O113" s="64" t="str">
        <f t="shared" si="21"/>
        <v>60-180 Days</v>
      </c>
      <c r="P113" s="62">
        <f t="shared" ca="1" si="12"/>
        <v>0.18181818181818182</v>
      </c>
      <c r="Q113" s="78">
        <f t="shared" si="13"/>
        <v>1222</v>
      </c>
      <c r="R113" s="64">
        <f t="shared" si="14"/>
        <v>3</v>
      </c>
      <c r="S113" s="64">
        <f t="shared" ca="1" si="15"/>
        <v>3</v>
      </c>
      <c r="T113" s="64">
        <f t="shared" si="16"/>
        <v>0</v>
      </c>
      <c r="U113" s="64">
        <f t="shared" si="17"/>
        <v>1</v>
      </c>
      <c r="V113" s="64">
        <f t="shared" si="18"/>
        <v>2</v>
      </c>
      <c r="W113" s="64">
        <f t="shared" si="19"/>
        <v>0</v>
      </c>
      <c r="X113" s="58">
        <f t="shared" ca="1" si="20"/>
        <v>9</v>
      </c>
      <c r="Y113" s="58" t="s">
        <v>370</v>
      </c>
    </row>
    <row r="114" spans="1:25">
      <c r="A114" s="65" t="s">
        <v>41</v>
      </c>
      <c r="B114" s="66" t="str">
        <f>VLOOKUP(A114,'Customer Info'!$A:$K, 11,FALSE)</f>
        <v>Sabbir Hossain</v>
      </c>
      <c r="C114" s="66" t="str">
        <f>VLOOKUP(A114,'Customer Info'!$A:$KD, 4,FALSE)</f>
        <v>Male</v>
      </c>
      <c r="D114" s="66">
        <f>_xlfn.XLOOKUP(A114,'Customer Info'!$A:$A, 'Customer Info'!$E:$E, "")</f>
        <v>25</v>
      </c>
      <c r="E114" s="66" t="str">
        <f>_xlfn.XLOOKUP(A114,'Customer Info'!$A:$A,'Customer Info'!$F:$F, "Not Found")</f>
        <v>Sylhet</v>
      </c>
      <c r="F114" s="67">
        <f>_xlfn.XLOOKUP(A114,'Customer Info'!$A:$A,'Customer Info'!$G:$G," ")</f>
        <v>44978</v>
      </c>
      <c r="G114" s="67">
        <f>VLOOKUP(A114,'Purchase Info'!$A$1:$F$121,2,FALSE)</f>
        <v>45703</v>
      </c>
      <c r="H114" s="68">
        <f>VLOOKUP(A114,'Purchase Info'!$A$1:$F$121,3,FALSE)</f>
        <v>23</v>
      </c>
      <c r="I114" s="69">
        <f>VLOOKUP(A114,'Purchase Info'!$A$1:$F$121,4,FALSE)</f>
        <v>37881</v>
      </c>
      <c r="J114" s="70">
        <f>INDEX('Purchase Info'!$1:$1048576,MATCH(A114,'Purchase Info'!$A:$A,0),5)</f>
        <v>3</v>
      </c>
      <c r="K114" s="70">
        <f>INDEX('Purchase Info'!$A$1:$F$121,MATCH(A114,'Purchase Info'!$A:$A,0),6)</f>
        <v>5</v>
      </c>
      <c r="L114" s="70" t="str">
        <f>VLOOKUP(A114,'App Info'!$A$1:$B$121,2,FALSE)</f>
        <v>No</v>
      </c>
      <c r="M114" s="71">
        <f t="shared" ca="1" si="11"/>
        <v>30</v>
      </c>
      <c r="N114" s="79">
        <v>202</v>
      </c>
      <c r="O114" s="66" t="str">
        <f t="shared" si="21"/>
        <v>&gt; 180 Days</v>
      </c>
      <c r="P114" s="72">
        <f t="shared" ca="1" si="12"/>
        <v>0.76666666666666672</v>
      </c>
      <c r="Q114" s="73">
        <f t="shared" si="13"/>
        <v>1647</v>
      </c>
      <c r="R114" s="66">
        <f t="shared" si="14"/>
        <v>4</v>
      </c>
      <c r="S114" s="66">
        <f t="shared" ca="1" si="15"/>
        <v>3</v>
      </c>
      <c r="T114" s="66">
        <f t="shared" si="16"/>
        <v>0</v>
      </c>
      <c r="U114" s="66">
        <f t="shared" si="17"/>
        <v>1</v>
      </c>
      <c r="V114" s="66">
        <f t="shared" si="18"/>
        <v>0</v>
      </c>
      <c r="W114" s="66">
        <f t="shared" si="19"/>
        <v>0</v>
      </c>
      <c r="X114" s="70">
        <f t="shared" ca="1" si="20"/>
        <v>8</v>
      </c>
      <c r="Y114" s="70" t="s">
        <v>177</v>
      </c>
    </row>
    <row r="115" spans="1:25">
      <c r="A115" s="53" t="s">
        <v>42</v>
      </c>
      <c r="B115" s="64" t="str">
        <f>VLOOKUP(A115,'Customer Info'!$A:$K, 11,FALSE)</f>
        <v>Swarna Roy</v>
      </c>
      <c r="C115" s="64" t="str">
        <f>VLOOKUP(A115,'Customer Info'!$A:$KD, 4,FALSE)</f>
        <v>Female</v>
      </c>
      <c r="D115" s="64">
        <f>_xlfn.XLOOKUP(A115,'Customer Info'!$A:$A, 'Customer Info'!$E:$E, "")</f>
        <v>35</v>
      </c>
      <c r="E115" s="64" t="str">
        <f>_xlfn.XLOOKUP(A115,'Customer Info'!$A:$A,'Customer Info'!$F:$F, "Not Found")</f>
        <v>Chittagong</v>
      </c>
      <c r="F115" s="74">
        <f>_xlfn.XLOOKUP(A115,'Customer Info'!$A:$A,'Customer Info'!$G:$G," ")</f>
        <v>45458</v>
      </c>
      <c r="G115" s="74">
        <f>VLOOKUP(A115,'Purchase Info'!$A$1:$F$121,2,FALSE)</f>
        <v>45641</v>
      </c>
      <c r="H115" s="75">
        <f>VLOOKUP(A115,'Purchase Info'!$A$1:$F$121,3,FALSE)</f>
        <v>12</v>
      </c>
      <c r="I115" s="76">
        <f>VLOOKUP(A115,'Purchase Info'!$A$1:$F$121,4,FALSE)</f>
        <v>20328</v>
      </c>
      <c r="J115" s="58">
        <f>INDEX('Purchase Info'!$1:$1048576,MATCH(A115,'Purchase Info'!$A:$A,0),5)</f>
        <v>7</v>
      </c>
      <c r="K115" s="58">
        <f>INDEX('Purchase Info'!$A$1:$F$121,MATCH(A115,'Purchase Info'!$A:$A,0),6)</f>
        <v>1</v>
      </c>
      <c r="L115" s="58" t="str">
        <f>VLOOKUP(A115,'App Info'!$A$1:$B$121,2,FALSE)</f>
        <v>No</v>
      </c>
      <c r="M115" s="60">
        <f t="shared" ca="1" si="11"/>
        <v>14</v>
      </c>
      <c r="N115" s="77">
        <v>264</v>
      </c>
      <c r="O115" s="64" t="str">
        <f t="shared" si="21"/>
        <v>&gt; 180 Days</v>
      </c>
      <c r="P115" s="62">
        <f t="shared" ca="1" si="12"/>
        <v>0.8571428571428571</v>
      </c>
      <c r="Q115" s="78">
        <f t="shared" si="13"/>
        <v>1694</v>
      </c>
      <c r="R115" s="64">
        <f t="shared" si="14"/>
        <v>4</v>
      </c>
      <c r="S115" s="64">
        <f t="shared" ca="1" si="15"/>
        <v>3</v>
      </c>
      <c r="T115" s="64">
        <f t="shared" si="16"/>
        <v>0</v>
      </c>
      <c r="U115" s="64">
        <f t="shared" si="17"/>
        <v>1</v>
      </c>
      <c r="V115" s="64">
        <f t="shared" si="18"/>
        <v>0</v>
      </c>
      <c r="W115" s="64">
        <f t="shared" si="19"/>
        <v>1</v>
      </c>
      <c r="X115" s="58">
        <f t="shared" ca="1" si="20"/>
        <v>9</v>
      </c>
      <c r="Y115" s="58" t="s">
        <v>370</v>
      </c>
    </row>
    <row r="116" spans="1:25">
      <c r="A116" s="65" t="s">
        <v>43</v>
      </c>
      <c r="B116" s="66" t="str">
        <f>VLOOKUP(A116,'Customer Info'!$A:$K, 11,FALSE)</f>
        <v>Mamun Chowdhury</v>
      </c>
      <c r="C116" s="66" t="str">
        <f>VLOOKUP(A116,'Customer Info'!$A:$KD, 4,FALSE)</f>
        <v>Male</v>
      </c>
      <c r="D116" s="66">
        <f>_xlfn.XLOOKUP(A116,'Customer Info'!$A:$A, 'Customer Info'!$E:$E, "")</f>
        <v>34</v>
      </c>
      <c r="E116" s="66" t="str">
        <f>_xlfn.XLOOKUP(A116,'Customer Info'!$A:$A,'Customer Info'!$F:$F, "Not Found")</f>
        <v>Dhaka</v>
      </c>
      <c r="F116" s="67">
        <f>_xlfn.XLOOKUP(A116,'Customer Info'!$A:$A,'Customer Info'!$G:$G," ")</f>
        <v>44902</v>
      </c>
      <c r="G116" s="67">
        <f>VLOOKUP(A116,'Purchase Info'!$A$1:$F$121,2,FALSE)</f>
        <v>45110</v>
      </c>
      <c r="H116" s="68">
        <f>VLOOKUP(A116,'Purchase Info'!$A$1:$F$121,3,FALSE)</f>
        <v>17</v>
      </c>
      <c r="I116" s="69">
        <f>VLOOKUP(A116,'Purchase Info'!$A$1:$F$121,4,FALSE)</f>
        <v>10795</v>
      </c>
      <c r="J116" s="70">
        <f>INDEX('Purchase Info'!$1:$1048576,MATCH(A116,'Purchase Info'!$A:$A,0),5)</f>
        <v>3</v>
      </c>
      <c r="K116" s="70">
        <f>INDEX('Purchase Info'!$A$1:$F$121,MATCH(A116,'Purchase Info'!$A:$A,0),6)</f>
        <v>1</v>
      </c>
      <c r="L116" s="70" t="str">
        <f>VLOOKUP(A116,'App Info'!$A$1:$B$121,2,FALSE)</f>
        <v>Yes</v>
      </c>
      <c r="M116" s="71">
        <f t="shared" ca="1" si="11"/>
        <v>32</v>
      </c>
      <c r="N116" s="79">
        <v>795</v>
      </c>
      <c r="O116" s="66" t="str">
        <f t="shared" si="21"/>
        <v>&gt; 180 Days</v>
      </c>
      <c r="P116" s="72">
        <f t="shared" ca="1" si="12"/>
        <v>0.53125</v>
      </c>
      <c r="Q116" s="73">
        <f t="shared" si="13"/>
        <v>635</v>
      </c>
      <c r="R116" s="66">
        <f t="shared" si="14"/>
        <v>4</v>
      </c>
      <c r="S116" s="66">
        <f t="shared" ca="1" si="15"/>
        <v>3</v>
      </c>
      <c r="T116" s="66">
        <f t="shared" si="16"/>
        <v>1</v>
      </c>
      <c r="U116" s="66">
        <f t="shared" si="17"/>
        <v>1</v>
      </c>
      <c r="V116" s="66">
        <f t="shared" si="18"/>
        <v>2</v>
      </c>
      <c r="W116" s="66">
        <f t="shared" si="19"/>
        <v>1</v>
      </c>
      <c r="X116" s="70">
        <f t="shared" ca="1" si="20"/>
        <v>12</v>
      </c>
      <c r="Y116" s="70" t="s">
        <v>370</v>
      </c>
    </row>
    <row r="117" spans="1:25">
      <c r="A117" s="53" t="s">
        <v>44</v>
      </c>
      <c r="B117" s="64" t="str">
        <f>VLOOKUP(A117,'Customer Info'!$A:$K, 11,FALSE)</f>
        <v>Rifat Jahan</v>
      </c>
      <c r="C117" s="64" t="str">
        <f>VLOOKUP(A117,'Customer Info'!$A:$KD, 4,FALSE)</f>
        <v>Female</v>
      </c>
      <c r="D117" s="64">
        <f>_xlfn.XLOOKUP(A117,'Customer Info'!$A:$A, 'Customer Info'!$E:$E, "")</f>
        <v>30</v>
      </c>
      <c r="E117" s="64" t="str">
        <f>_xlfn.XLOOKUP(A117,'Customer Info'!$A:$A,'Customer Info'!$F:$F, "Not Found")</f>
        <v>Dhaka</v>
      </c>
      <c r="F117" s="74">
        <f>_xlfn.XLOOKUP(A117,'Customer Info'!$A:$A,'Customer Info'!$G:$G," ")</f>
        <v>45838</v>
      </c>
      <c r="G117" s="74">
        <f>VLOOKUP(A117,'Purchase Info'!$A$1:$F$121,2,FALSE)</f>
        <v>45840</v>
      </c>
      <c r="H117" s="75">
        <f>VLOOKUP(A117,'Purchase Info'!$A$1:$F$121,3,FALSE)</f>
        <v>2</v>
      </c>
      <c r="I117" s="76">
        <f>VLOOKUP(A117,'Purchase Info'!$A$1:$F$121,4,FALSE)</f>
        <v>1772</v>
      </c>
      <c r="J117" s="58">
        <f>INDEX('Purchase Info'!$1:$1048576,MATCH(A117,'Purchase Info'!$A:$A,0),5)</f>
        <v>9</v>
      </c>
      <c r="K117" s="58">
        <f>INDEX('Purchase Info'!$A$1:$F$121,MATCH(A117,'Purchase Info'!$A:$A,0),6)</f>
        <v>3</v>
      </c>
      <c r="L117" s="58" t="str">
        <f>VLOOKUP(A117,'App Info'!$A$1:$B$121,2,FALSE)</f>
        <v>Yes</v>
      </c>
      <c r="M117" s="60">
        <f t="shared" ca="1" si="11"/>
        <v>2</v>
      </c>
      <c r="N117" s="77">
        <v>65</v>
      </c>
      <c r="O117" s="64" t="str">
        <f t="shared" si="21"/>
        <v>60-180 Days</v>
      </c>
      <c r="P117" s="62">
        <f t="shared" ca="1" si="12"/>
        <v>1</v>
      </c>
      <c r="Q117" s="78">
        <f t="shared" si="13"/>
        <v>886</v>
      </c>
      <c r="R117" s="64">
        <f t="shared" si="14"/>
        <v>3</v>
      </c>
      <c r="S117" s="64">
        <f t="shared" ca="1" si="15"/>
        <v>3</v>
      </c>
      <c r="T117" s="64">
        <f t="shared" si="16"/>
        <v>0</v>
      </c>
      <c r="U117" s="64">
        <f t="shared" si="17"/>
        <v>1</v>
      </c>
      <c r="V117" s="64">
        <f t="shared" si="18"/>
        <v>2</v>
      </c>
      <c r="W117" s="64">
        <f t="shared" si="19"/>
        <v>0</v>
      </c>
      <c r="X117" s="58">
        <f t="shared" ca="1" si="20"/>
        <v>9</v>
      </c>
      <c r="Y117" s="58" t="s">
        <v>370</v>
      </c>
    </row>
    <row r="118" spans="1:25">
      <c r="A118" s="65" t="s">
        <v>45</v>
      </c>
      <c r="B118" s="66" t="str">
        <f>VLOOKUP(A118,'Customer Info'!$A:$K, 11,FALSE)</f>
        <v>Zubair Rahman</v>
      </c>
      <c r="C118" s="66" t="str">
        <f>VLOOKUP(A118,'Customer Info'!$A:$KD, 4,FALSE)</f>
        <v>Male</v>
      </c>
      <c r="D118" s="66">
        <f>_xlfn.XLOOKUP(A118,'Customer Info'!$A:$A, 'Customer Info'!$E:$E, "")</f>
        <v>39</v>
      </c>
      <c r="E118" s="66" t="str">
        <f>_xlfn.XLOOKUP(A118,'Customer Info'!$A:$A,'Customer Info'!$F:$F, "Not Found")</f>
        <v>Chittagong</v>
      </c>
      <c r="F118" s="67">
        <f>_xlfn.XLOOKUP(A118,'Customer Info'!$A:$A,'Customer Info'!$G:$G," ")</f>
        <v>45733</v>
      </c>
      <c r="G118" s="67">
        <f>VLOOKUP(A118,'Purchase Info'!$A$1:$F$121,2,FALSE)</f>
        <v>45781</v>
      </c>
      <c r="H118" s="68">
        <f>VLOOKUP(A118,'Purchase Info'!$A$1:$F$121,3,FALSE)</f>
        <v>10</v>
      </c>
      <c r="I118" s="69">
        <f>VLOOKUP(A118,'Purchase Info'!$A$1:$F$121,4,FALSE)</f>
        <v>11260</v>
      </c>
      <c r="J118" s="70">
        <f>INDEX('Purchase Info'!$1:$1048576,MATCH(A118,'Purchase Info'!$A:$A,0),5)</f>
        <v>8</v>
      </c>
      <c r="K118" s="70">
        <f>INDEX('Purchase Info'!$A$1:$F$121,MATCH(A118,'Purchase Info'!$A:$A,0),6)</f>
        <v>0</v>
      </c>
      <c r="L118" s="70" t="str">
        <f>VLOOKUP(A118,'App Info'!$A$1:$B$121,2,FALSE)</f>
        <v>Yes</v>
      </c>
      <c r="M118" s="71">
        <f t="shared" ca="1" si="11"/>
        <v>5</v>
      </c>
      <c r="N118" s="79">
        <v>124</v>
      </c>
      <c r="O118" s="66" t="str">
        <f t="shared" si="21"/>
        <v>60-180 Days</v>
      </c>
      <c r="P118" s="72">
        <f t="shared" ca="1" si="12"/>
        <v>2</v>
      </c>
      <c r="Q118" s="73">
        <f t="shared" si="13"/>
        <v>1126</v>
      </c>
      <c r="R118" s="66">
        <f t="shared" si="14"/>
        <v>3</v>
      </c>
      <c r="S118" s="66">
        <f t="shared" ca="1" si="15"/>
        <v>2</v>
      </c>
      <c r="T118" s="66">
        <f t="shared" si="16"/>
        <v>0</v>
      </c>
      <c r="U118" s="66">
        <f t="shared" si="17"/>
        <v>1</v>
      </c>
      <c r="V118" s="66">
        <f t="shared" si="18"/>
        <v>2</v>
      </c>
      <c r="W118" s="66">
        <f t="shared" si="19"/>
        <v>1</v>
      </c>
      <c r="X118" s="70">
        <f t="shared" ca="1" si="20"/>
        <v>9</v>
      </c>
      <c r="Y118" s="70" t="s">
        <v>370</v>
      </c>
    </row>
    <row r="119" spans="1:25">
      <c r="A119" s="53" t="s">
        <v>46</v>
      </c>
      <c r="B119" s="64" t="str">
        <f>VLOOKUP(A119,'Customer Info'!$A:$K, 11,FALSE)</f>
        <v>Liza Khanom</v>
      </c>
      <c r="C119" s="64" t="str">
        <f>VLOOKUP(A119,'Customer Info'!$A:$KD, 4,FALSE)</f>
        <v>Female</v>
      </c>
      <c r="D119" s="64">
        <f>_xlfn.XLOOKUP(A119,'Customer Info'!$A:$A, 'Customer Info'!$E:$E, "")</f>
        <v>29</v>
      </c>
      <c r="E119" s="64" t="str">
        <f>_xlfn.XLOOKUP(A119,'Customer Info'!$A:$A,'Customer Info'!$F:$F, "Not Found")</f>
        <v>Chittagong</v>
      </c>
      <c r="F119" s="74">
        <f>_xlfn.XLOOKUP(A119,'Customer Info'!$A:$A,'Customer Info'!$G:$G," ")</f>
        <v>44950</v>
      </c>
      <c r="G119" s="74">
        <f>VLOOKUP(A119,'Purchase Info'!$A$1:$F$121,2,FALSE)</f>
        <v>45185</v>
      </c>
      <c r="H119" s="75">
        <f>VLOOKUP(A119,'Purchase Info'!$A$1:$F$121,3,FALSE)</f>
        <v>5</v>
      </c>
      <c r="I119" s="76">
        <f>VLOOKUP(A119,'Purchase Info'!$A$1:$F$121,4,FALSE)</f>
        <v>4295</v>
      </c>
      <c r="J119" s="58">
        <f>INDEX('Purchase Info'!$1:$1048576,MATCH(A119,'Purchase Info'!$A:$A,0),5)</f>
        <v>4</v>
      </c>
      <c r="K119" s="58">
        <f>INDEX('Purchase Info'!$A$1:$F$121,MATCH(A119,'Purchase Info'!$A:$A,0),6)</f>
        <v>5</v>
      </c>
      <c r="L119" s="58" t="str">
        <f>VLOOKUP(A119,'App Info'!$A$1:$B$121,2,FALSE)</f>
        <v>Yes</v>
      </c>
      <c r="M119" s="60">
        <f t="shared" ca="1" si="11"/>
        <v>31</v>
      </c>
      <c r="N119" s="77">
        <v>720</v>
      </c>
      <c r="O119" s="64" t="str">
        <f t="shared" si="21"/>
        <v>&gt; 180 Days</v>
      </c>
      <c r="P119" s="62">
        <f t="shared" ca="1" si="12"/>
        <v>0.16129032258064516</v>
      </c>
      <c r="Q119" s="78">
        <f t="shared" si="13"/>
        <v>859</v>
      </c>
      <c r="R119" s="64">
        <f t="shared" si="14"/>
        <v>4</v>
      </c>
      <c r="S119" s="64">
        <f t="shared" ca="1" si="15"/>
        <v>3</v>
      </c>
      <c r="T119" s="64">
        <f t="shared" si="16"/>
        <v>0</v>
      </c>
      <c r="U119" s="64">
        <f t="shared" si="17"/>
        <v>1</v>
      </c>
      <c r="V119" s="64">
        <f t="shared" si="18"/>
        <v>2</v>
      </c>
      <c r="W119" s="64">
        <f t="shared" si="19"/>
        <v>0</v>
      </c>
      <c r="X119" s="58">
        <f t="shared" ca="1" si="20"/>
        <v>10</v>
      </c>
      <c r="Y119" s="58" t="s">
        <v>370</v>
      </c>
    </row>
    <row r="120" spans="1:25">
      <c r="A120" s="65" t="s">
        <v>47</v>
      </c>
      <c r="B120" s="66" t="str">
        <f>VLOOKUP(A120,'Customer Info'!$A:$K, 11,FALSE)</f>
        <v>Mahinur Rahman</v>
      </c>
      <c r="C120" s="66" t="str">
        <f>VLOOKUP(A120,'Customer Info'!$A:$KD, 4,FALSE)</f>
        <v>Male</v>
      </c>
      <c r="D120" s="66">
        <f>_xlfn.XLOOKUP(A120,'Customer Info'!$A:$A, 'Customer Info'!$E:$E, "")</f>
        <v>26</v>
      </c>
      <c r="E120" s="66" t="str">
        <f>_xlfn.XLOOKUP(A120,'Customer Info'!$A:$A,'Customer Info'!$F:$F, "Not Found")</f>
        <v>Dhaka</v>
      </c>
      <c r="F120" s="67">
        <f>_xlfn.XLOOKUP(A120,'Customer Info'!$A:$A,'Customer Info'!$G:$G," ")</f>
        <v>45613</v>
      </c>
      <c r="G120" s="67">
        <f>VLOOKUP(A120,'Purchase Info'!$A$1:$F$121,2,FALSE)</f>
        <v>45705</v>
      </c>
      <c r="H120" s="68">
        <f>VLOOKUP(A120,'Purchase Info'!$A$1:$F$121,3,FALSE)</f>
        <v>20</v>
      </c>
      <c r="I120" s="69">
        <f>VLOOKUP(A120,'Purchase Info'!$A$1:$F$121,4,FALSE)</f>
        <v>25940</v>
      </c>
      <c r="J120" s="70">
        <f>INDEX('Purchase Info'!$1:$1048576,MATCH(A120,'Purchase Info'!$A:$A,0),5)</f>
        <v>7</v>
      </c>
      <c r="K120" s="70">
        <f>INDEX('Purchase Info'!$A$1:$F$121,MATCH(A120,'Purchase Info'!$A:$A,0),6)</f>
        <v>4</v>
      </c>
      <c r="L120" s="70" t="str">
        <f>VLOOKUP(A120,'App Info'!$A$1:$B$121,2,FALSE)</f>
        <v>Yes</v>
      </c>
      <c r="M120" s="71">
        <f t="shared" ca="1" si="11"/>
        <v>9</v>
      </c>
      <c r="N120" s="79">
        <v>200</v>
      </c>
      <c r="O120" s="66" t="str">
        <f t="shared" si="21"/>
        <v>&gt; 180 Days</v>
      </c>
      <c r="P120" s="72">
        <f t="shared" ca="1" si="12"/>
        <v>2.2222222222222223</v>
      </c>
      <c r="Q120" s="73">
        <f t="shared" si="13"/>
        <v>1297</v>
      </c>
      <c r="R120" s="66">
        <f t="shared" si="14"/>
        <v>4</v>
      </c>
      <c r="S120" s="66">
        <f t="shared" ca="1" si="15"/>
        <v>2</v>
      </c>
      <c r="T120" s="66">
        <f t="shared" si="16"/>
        <v>0</v>
      </c>
      <c r="U120" s="66">
        <f t="shared" si="17"/>
        <v>1</v>
      </c>
      <c r="V120" s="66">
        <f t="shared" si="18"/>
        <v>2</v>
      </c>
      <c r="W120" s="66">
        <f t="shared" si="19"/>
        <v>0</v>
      </c>
      <c r="X120" s="70">
        <f t="shared" ca="1" si="20"/>
        <v>9</v>
      </c>
      <c r="Y120" s="70" t="s">
        <v>370</v>
      </c>
    </row>
    <row r="121" spans="1:25">
      <c r="A121" s="53" t="s">
        <v>123</v>
      </c>
      <c r="B121" s="64" t="str">
        <f>VLOOKUP(A121,'Customer Info'!$A:$K, 11,FALSE)</f>
        <v>Mehedi Hasan</v>
      </c>
      <c r="C121" s="64" t="str">
        <f>VLOOKUP(A121,'Customer Info'!$A:$KD, 4,FALSE)</f>
        <v>Male</v>
      </c>
      <c r="D121" s="64">
        <f>_xlfn.XLOOKUP(A121,'Customer Info'!$A:$A, 'Customer Info'!$E:$E, "")</f>
        <v>31</v>
      </c>
      <c r="E121" s="64" t="str">
        <f>_xlfn.XLOOKUP(A121,'Customer Info'!$A:$A,'Customer Info'!$F:$F, "Not Found")</f>
        <v>Sylhet</v>
      </c>
      <c r="F121" s="74">
        <f>_xlfn.XLOOKUP(A121,'Customer Info'!$A:$A,'Customer Info'!$G:$G," ")</f>
        <v>45728</v>
      </c>
      <c r="G121" s="74">
        <f>VLOOKUP(A121,'Purchase Info'!$A$1:$F$121,2,FALSE)</f>
        <v>45820</v>
      </c>
      <c r="H121" s="75">
        <f>VLOOKUP(A121,'Purchase Info'!$A$1:$F$121,3,FALSE)</f>
        <v>30</v>
      </c>
      <c r="I121" s="76">
        <f>VLOOKUP(A121,'Purchase Info'!$A$1:$F$121,4,FALSE)</f>
        <v>39990</v>
      </c>
      <c r="J121" s="58">
        <f>INDEX('Purchase Info'!$1:$1048576,MATCH(A121,'Purchase Info'!$A:$A,0),5)</f>
        <v>8</v>
      </c>
      <c r="K121" s="58">
        <f>INDEX('Purchase Info'!$A$1:$F$121,MATCH(A121,'Purchase Info'!$A:$A,0),6)</f>
        <v>1</v>
      </c>
      <c r="L121" s="58" t="str">
        <f>VLOOKUP(A121,'App Info'!$A$1:$B$121,2,FALSE)</f>
        <v>No</v>
      </c>
      <c r="M121" s="60">
        <f t="shared" ca="1" si="11"/>
        <v>5</v>
      </c>
      <c r="N121" s="77">
        <v>85</v>
      </c>
      <c r="O121" s="64" t="str">
        <f t="shared" si="21"/>
        <v>60-180 Days</v>
      </c>
      <c r="P121" s="62">
        <f t="shared" ca="1" si="12"/>
        <v>6</v>
      </c>
      <c r="Q121" s="78">
        <f t="shared" si="13"/>
        <v>1333</v>
      </c>
      <c r="R121" s="64">
        <f t="shared" si="14"/>
        <v>3</v>
      </c>
      <c r="S121" s="64">
        <f t="shared" ca="1" si="15"/>
        <v>1</v>
      </c>
      <c r="T121" s="64">
        <f t="shared" si="16"/>
        <v>0</v>
      </c>
      <c r="U121" s="64">
        <f t="shared" si="17"/>
        <v>1</v>
      </c>
      <c r="V121" s="64">
        <f t="shared" si="18"/>
        <v>0</v>
      </c>
      <c r="W121" s="64">
        <f t="shared" si="19"/>
        <v>1</v>
      </c>
      <c r="X121" s="58">
        <f t="shared" ca="1" si="20"/>
        <v>6</v>
      </c>
      <c r="Y121" s="58" t="s">
        <v>177</v>
      </c>
    </row>
    <row r="122" spans="1:25">
      <c r="A122" s="65" t="s">
        <v>124</v>
      </c>
      <c r="B122" s="66" t="str">
        <f>VLOOKUP(A122,'Customer Info'!$A:$K, 11,FALSE)</f>
        <v>Safa Sultana</v>
      </c>
      <c r="C122" s="66" t="str">
        <f>VLOOKUP(A122,'Customer Info'!$A:$KD, 4,FALSE)</f>
        <v>Female</v>
      </c>
      <c r="D122" s="66">
        <f>_xlfn.XLOOKUP(A122,'Customer Info'!$A:$A, 'Customer Info'!$E:$E, "")</f>
        <v>27</v>
      </c>
      <c r="E122" s="66" t="str">
        <f>_xlfn.XLOOKUP(A122,'Customer Info'!$A:$A,'Customer Info'!$F:$F, "Not Found")</f>
        <v>Sylhet</v>
      </c>
      <c r="F122" s="67">
        <f>_xlfn.XLOOKUP(A122,'Customer Info'!$A:$A,'Customer Info'!$G:$G," ")</f>
        <v>45618</v>
      </c>
      <c r="G122" s="67">
        <f>VLOOKUP(A122,'Purchase Info'!$A$1:$F$121,2,FALSE)</f>
        <v>45702</v>
      </c>
      <c r="H122" s="68">
        <f>VLOOKUP(A122,'Purchase Info'!$A$1:$F$121,3,FALSE)</f>
        <v>25</v>
      </c>
      <c r="I122" s="69">
        <f>VLOOKUP(A122,'Purchase Info'!$A$1:$F$121,4,FALSE)</f>
        <v>39875</v>
      </c>
      <c r="J122" s="70">
        <f>INDEX('Purchase Info'!$1:$1048576,MATCH(A122,'Purchase Info'!$A:$A,0),5)</f>
        <v>3</v>
      </c>
      <c r="K122" s="70">
        <f>INDEX('Purchase Info'!$A$1:$F$121,MATCH(A122,'Purchase Info'!$A:$A,0),6)</f>
        <v>4</v>
      </c>
      <c r="L122" s="70" t="str">
        <f>VLOOKUP(A122,'App Info'!$A$1:$B$121,2,FALSE)</f>
        <v>Yes</v>
      </c>
      <c r="M122" s="71">
        <f t="shared" ca="1" si="11"/>
        <v>9</v>
      </c>
      <c r="N122" s="79">
        <v>203</v>
      </c>
      <c r="O122" s="66" t="str">
        <f t="shared" si="21"/>
        <v>&gt; 180 Days</v>
      </c>
      <c r="P122" s="72">
        <f t="shared" ca="1" si="12"/>
        <v>2.7777777777777777</v>
      </c>
      <c r="Q122" s="73">
        <f t="shared" si="13"/>
        <v>1595</v>
      </c>
      <c r="R122" s="66">
        <f t="shared" si="14"/>
        <v>4</v>
      </c>
      <c r="S122" s="66">
        <f t="shared" ca="1" si="15"/>
        <v>2</v>
      </c>
      <c r="T122" s="66">
        <f t="shared" si="16"/>
        <v>0</v>
      </c>
      <c r="U122" s="66">
        <f t="shared" si="17"/>
        <v>1</v>
      </c>
      <c r="V122" s="66">
        <f t="shared" si="18"/>
        <v>2</v>
      </c>
      <c r="W122" s="66">
        <f t="shared" si="19"/>
        <v>0</v>
      </c>
      <c r="X122" s="70">
        <f t="shared" ca="1" si="20"/>
        <v>9</v>
      </c>
      <c r="Y122" s="70" t="s">
        <v>370</v>
      </c>
    </row>
    <row r="131" spans="4:4">
      <c r="D131" s="8">
        <f>AVERAGE(D6:D83)</f>
        <v>35.320512820512818</v>
      </c>
    </row>
  </sheetData>
  <phoneticPr fontId="2" type="noConversion"/>
  <conditionalFormatting sqref="Y3:Y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E153-A6BA-4280-94D8-B7C01DD3675E}">
  <dimension ref="F9:I13"/>
  <sheetViews>
    <sheetView workbookViewId="0">
      <selection activeCell="I13" sqref="I13"/>
    </sheetView>
  </sheetViews>
  <sheetFormatPr defaultRowHeight="14.4"/>
  <cols>
    <col min="6" max="6" width="14.21875" bestFit="1" customWidth="1"/>
    <col min="7" max="7" width="10.5546875" customWidth="1"/>
    <col min="9" max="9" width="12" bestFit="1" customWidth="1"/>
  </cols>
  <sheetData>
    <row r="9" spans="6:9" ht="43.2">
      <c r="F9" s="40" t="s">
        <v>161</v>
      </c>
      <c r="G9" s="41" t="s">
        <v>364</v>
      </c>
      <c r="H9" s="41" t="s">
        <v>365</v>
      </c>
      <c r="I9" s="41" t="s">
        <v>366</v>
      </c>
    </row>
    <row r="10" spans="6:9" ht="16.8">
      <c r="F10" s="42" t="s">
        <v>369</v>
      </c>
      <c r="G10" s="43">
        <v>0</v>
      </c>
      <c r="H10" s="43">
        <v>0</v>
      </c>
      <c r="I10" s="43" t="s">
        <v>372</v>
      </c>
    </row>
    <row r="11" spans="6:9" ht="16.8">
      <c r="F11" s="42" t="s">
        <v>368</v>
      </c>
      <c r="G11" s="43">
        <v>6</v>
      </c>
      <c r="H11" s="43">
        <v>156372</v>
      </c>
      <c r="I11" s="43">
        <v>35</v>
      </c>
    </row>
    <row r="12" spans="6:9" ht="16.8">
      <c r="F12" s="42" t="s">
        <v>367</v>
      </c>
      <c r="G12" s="43">
        <v>52</v>
      </c>
      <c r="H12" s="43">
        <v>1165738</v>
      </c>
      <c r="I12" s="43">
        <v>35.615384615384613</v>
      </c>
    </row>
    <row r="13" spans="6:9" ht="16.8">
      <c r="F13" s="42" t="s">
        <v>188</v>
      </c>
      <c r="G13" s="43">
        <v>62</v>
      </c>
      <c r="H13" s="43">
        <v>1129976</v>
      </c>
      <c r="I13" s="43">
        <v>34.661290322580648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1DE5-E4A8-431C-96B0-8D16FDFFAF1D}">
  <dimension ref="A1:K121"/>
  <sheetViews>
    <sheetView topLeftCell="E1" workbookViewId="0">
      <pane ySplit="1" topLeftCell="A2" activePane="bottomLeft" state="frozen"/>
      <selection pane="bottomLeft" activeCell="F9" sqref="F9"/>
    </sheetView>
  </sheetViews>
  <sheetFormatPr defaultRowHeight="14.4"/>
  <cols>
    <col min="1" max="1" width="22.5546875" style="21" customWidth="1"/>
    <col min="2" max="3" width="35.5546875" style="29" customWidth="1"/>
    <col min="4" max="4" width="23.33203125" style="21" customWidth="1"/>
    <col min="5" max="6" width="28.5546875" style="27" customWidth="1"/>
    <col min="7" max="7" width="24.77734375" customWidth="1"/>
    <col min="8" max="9" width="23.44140625" customWidth="1"/>
    <col min="10" max="10" width="20.109375" customWidth="1"/>
    <col min="11" max="11" width="20.21875" customWidth="1"/>
  </cols>
  <sheetData>
    <row r="1" spans="1:11" ht="16.8">
      <c r="A1" s="37" t="s">
        <v>0</v>
      </c>
      <c r="B1" s="36" t="s">
        <v>362</v>
      </c>
      <c r="C1" s="36" t="s">
        <v>361</v>
      </c>
      <c r="D1" s="9" t="s">
        <v>1</v>
      </c>
      <c r="E1" s="9" t="s">
        <v>2</v>
      </c>
      <c r="F1" s="9" t="s">
        <v>3</v>
      </c>
      <c r="G1" s="9" t="s">
        <v>4</v>
      </c>
      <c r="H1" s="34" t="s">
        <v>360</v>
      </c>
      <c r="I1" s="35" t="s">
        <v>359</v>
      </c>
      <c r="J1" s="34" t="s">
        <v>358</v>
      </c>
      <c r="K1" s="34" t="s">
        <v>163</v>
      </c>
    </row>
    <row r="2" spans="1:11" ht="16.8">
      <c r="A2" s="4" t="s">
        <v>5</v>
      </c>
      <c r="B2" s="32" t="s">
        <v>357</v>
      </c>
      <c r="C2" s="32" t="s">
        <v>356</v>
      </c>
      <c r="D2" s="4" t="s">
        <v>171</v>
      </c>
      <c r="E2" s="4">
        <v>28</v>
      </c>
      <c r="F2" s="4" t="s">
        <v>172</v>
      </c>
      <c r="G2" s="31">
        <v>44979</v>
      </c>
      <c r="H2" t="str">
        <f t="shared" ref="H2:H33" si="0">TRIM(B2)</f>
        <v>araFat</v>
      </c>
      <c r="I2" s="32" t="s">
        <v>356</v>
      </c>
      <c r="J2" s="30" t="str">
        <f>_xlfn.CONCAT(B2," ",C2)</f>
        <v xml:space="preserve">    araFat KHAN</v>
      </c>
      <c r="K2" s="32" t="s">
        <v>170</v>
      </c>
    </row>
    <row r="3" spans="1:11" ht="16.8">
      <c r="A3" s="4" t="s">
        <v>6</v>
      </c>
      <c r="B3" s="32" t="s">
        <v>258</v>
      </c>
      <c r="C3" s="32" t="s">
        <v>251</v>
      </c>
      <c r="D3" s="4" t="s">
        <v>178</v>
      </c>
      <c r="E3" s="4">
        <v>34</v>
      </c>
      <c r="F3" s="4" t="s">
        <v>179</v>
      </c>
      <c r="G3" s="31">
        <v>45417</v>
      </c>
      <c r="H3" t="str">
        <f t="shared" si="0"/>
        <v>Mim</v>
      </c>
      <c r="I3" t="str">
        <f t="shared" ref="I3:I34" si="1">TRIM(C3)</f>
        <v>Akter</v>
      </c>
      <c r="J3" s="30" t="str">
        <f t="shared" ref="J3:J34" si="2">_xlfn.CONCAT(H3," ",I3)</f>
        <v>Mim Akter</v>
      </c>
      <c r="K3" t="str">
        <f t="shared" ref="K3:K34" si="3">PROPER(J3)</f>
        <v>Mim Akter</v>
      </c>
    </row>
    <row r="4" spans="1:11" ht="16.8">
      <c r="A4" s="4" t="s">
        <v>7</v>
      </c>
      <c r="B4" s="32" t="s">
        <v>355</v>
      </c>
      <c r="C4" s="32" t="s">
        <v>221</v>
      </c>
      <c r="D4" s="4" t="s">
        <v>171</v>
      </c>
      <c r="E4" s="4">
        <v>22</v>
      </c>
      <c r="F4" s="4" t="s">
        <v>181</v>
      </c>
      <c r="G4" s="31">
        <v>45840</v>
      </c>
      <c r="H4" t="str">
        <f t="shared" si="0"/>
        <v>Ziaur</v>
      </c>
      <c r="I4" t="str">
        <f t="shared" si="1"/>
        <v>Rahman</v>
      </c>
      <c r="J4" s="30" t="str">
        <f t="shared" si="2"/>
        <v>Ziaur Rahman</v>
      </c>
      <c r="K4" t="str">
        <f t="shared" si="3"/>
        <v>Ziaur Rahman</v>
      </c>
    </row>
    <row r="5" spans="1:11" ht="16.8">
      <c r="A5" s="4" t="s">
        <v>8</v>
      </c>
      <c r="B5" s="32" t="s">
        <v>354</v>
      </c>
      <c r="C5" s="32" t="s">
        <v>221</v>
      </c>
      <c r="D5" s="8" t="s">
        <v>171</v>
      </c>
      <c r="E5" s="5">
        <v>40</v>
      </c>
      <c r="F5" s="4" t="s">
        <v>179</v>
      </c>
      <c r="G5" s="31">
        <v>45528</v>
      </c>
      <c r="H5" t="str">
        <f t="shared" si="0"/>
        <v>Abir</v>
      </c>
      <c r="I5" t="str">
        <f t="shared" si="1"/>
        <v>Rahman</v>
      </c>
      <c r="J5" s="30" t="str">
        <f t="shared" si="2"/>
        <v>Abir Rahman</v>
      </c>
      <c r="K5" t="str">
        <f t="shared" si="3"/>
        <v>Abir Rahman</v>
      </c>
    </row>
    <row r="6" spans="1:11" ht="16.8">
      <c r="A6" s="4" t="s">
        <v>9</v>
      </c>
      <c r="B6" s="32" t="s">
        <v>353</v>
      </c>
      <c r="C6" s="32" t="s">
        <v>352</v>
      </c>
      <c r="D6" s="8" t="s">
        <v>171</v>
      </c>
      <c r="E6" s="5">
        <v>40</v>
      </c>
      <c r="F6" s="4" t="s">
        <v>172</v>
      </c>
      <c r="G6" s="31">
        <v>45133</v>
      </c>
      <c r="H6" t="str">
        <f t="shared" si="0"/>
        <v>Zarif</v>
      </c>
      <c r="I6" t="str">
        <f t="shared" si="1"/>
        <v>Jawad</v>
      </c>
      <c r="J6" s="30" t="str">
        <f t="shared" si="2"/>
        <v>Zarif Jawad</v>
      </c>
      <c r="K6" t="str">
        <f t="shared" si="3"/>
        <v>Zarif Jawad</v>
      </c>
    </row>
    <row r="7" spans="1:11" ht="16.8">
      <c r="A7" s="4" t="s">
        <v>10</v>
      </c>
      <c r="B7" s="32" t="s">
        <v>351</v>
      </c>
      <c r="C7" s="32" t="s">
        <v>350</v>
      </c>
      <c r="D7" s="8" t="s">
        <v>178</v>
      </c>
      <c r="E7" s="5">
        <v>35</v>
      </c>
      <c r="F7" s="4" t="s">
        <v>181</v>
      </c>
      <c r="G7" s="31">
        <v>44986</v>
      </c>
      <c r="H7" t="str">
        <f t="shared" si="0"/>
        <v>Faiza</v>
      </c>
      <c r="I7" t="str">
        <f t="shared" si="1"/>
        <v>Kamal</v>
      </c>
      <c r="J7" s="33" t="str">
        <f t="shared" si="2"/>
        <v>Faiza Kamal</v>
      </c>
      <c r="K7" t="str">
        <f t="shared" si="3"/>
        <v>Faiza Kamal</v>
      </c>
    </row>
    <row r="8" spans="1:11" ht="16.8">
      <c r="A8" s="4" t="s">
        <v>11</v>
      </c>
      <c r="B8" s="32" t="s">
        <v>349</v>
      </c>
      <c r="C8" s="32" t="s">
        <v>259</v>
      </c>
      <c r="D8" s="8" t="s">
        <v>171</v>
      </c>
      <c r="E8" s="5">
        <v>25</v>
      </c>
      <c r="F8" s="4" t="s">
        <v>172</v>
      </c>
      <c r="G8" s="31">
        <v>45264</v>
      </c>
      <c r="H8" t="str">
        <f t="shared" si="0"/>
        <v>Farhan</v>
      </c>
      <c r="I8" t="str">
        <f t="shared" si="1"/>
        <v>Uddin</v>
      </c>
      <c r="J8" s="30" t="str">
        <f t="shared" si="2"/>
        <v>Farhan Uddin</v>
      </c>
      <c r="K8" t="str">
        <f t="shared" si="3"/>
        <v>Farhan Uddin</v>
      </c>
    </row>
    <row r="9" spans="1:11" ht="16.8">
      <c r="A9" s="4" t="s">
        <v>12</v>
      </c>
      <c r="B9" s="32" t="s">
        <v>348</v>
      </c>
      <c r="C9" s="32" t="s">
        <v>347</v>
      </c>
      <c r="D9" s="8" t="s">
        <v>171</v>
      </c>
      <c r="E9" s="5">
        <v>44</v>
      </c>
      <c r="F9" s="4" t="s">
        <v>172</v>
      </c>
      <c r="G9" s="31">
        <v>45331</v>
      </c>
      <c r="H9" t="str">
        <f t="shared" si="0"/>
        <v>Abu</v>
      </c>
      <c r="I9" t="str">
        <f t="shared" si="1"/>
        <v>Zafar</v>
      </c>
      <c r="J9" s="30" t="str">
        <f t="shared" si="2"/>
        <v>Abu Zafar</v>
      </c>
      <c r="K9" t="str">
        <f t="shared" si="3"/>
        <v>Abu Zafar</v>
      </c>
    </row>
    <row r="10" spans="1:11" ht="16.8">
      <c r="A10" s="4" t="s">
        <v>13</v>
      </c>
      <c r="B10" s="32" t="s">
        <v>346</v>
      </c>
      <c r="C10" s="32" t="s">
        <v>345</v>
      </c>
      <c r="D10" s="8" t="s">
        <v>171</v>
      </c>
      <c r="E10" s="5">
        <v>29</v>
      </c>
      <c r="F10" s="4" t="s">
        <v>181</v>
      </c>
      <c r="G10" s="31">
        <v>45575</v>
      </c>
      <c r="H10" t="str">
        <f t="shared" si="0"/>
        <v>Raiad</v>
      </c>
      <c r="I10" t="str">
        <f t="shared" si="1"/>
        <v>Rafi</v>
      </c>
      <c r="J10" s="30" t="str">
        <f t="shared" si="2"/>
        <v>Raiad Rafi</v>
      </c>
      <c r="K10" t="str">
        <f t="shared" si="3"/>
        <v>Raiad Rafi</v>
      </c>
    </row>
    <row r="11" spans="1:11" ht="16.8">
      <c r="A11" s="4" t="s">
        <v>14</v>
      </c>
      <c r="B11" s="32" t="s">
        <v>344</v>
      </c>
      <c r="C11" s="32" t="s">
        <v>227</v>
      </c>
      <c r="D11" s="8" t="s">
        <v>171</v>
      </c>
      <c r="E11" s="5">
        <v>41</v>
      </c>
      <c r="F11" s="4" t="s">
        <v>172</v>
      </c>
      <c r="G11" s="31">
        <v>45791</v>
      </c>
      <c r="H11" t="str">
        <f t="shared" si="0"/>
        <v>Shyam</v>
      </c>
      <c r="I11" t="str">
        <f t="shared" si="1"/>
        <v>Ahmed</v>
      </c>
      <c r="J11" s="30" t="str">
        <f t="shared" si="2"/>
        <v>Shyam Ahmed</v>
      </c>
      <c r="K11" t="str">
        <f t="shared" si="3"/>
        <v>Shyam Ahmed</v>
      </c>
    </row>
    <row r="12" spans="1:11" ht="16.8">
      <c r="A12" s="4" t="s">
        <v>15</v>
      </c>
      <c r="B12" s="32" t="s">
        <v>262</v>
      </c>
      <c r="C12" s="32" t="s">
        <v>343</v>
      </c>
      <c r="D12" s="8" t="s">
        <v>178</v>
      </c>
      <c r="E12" s="5">
        <v>36</v>
      </c>
      <c r="F12" s="4" t="s">
        <v>181</v>
      </c>
      <c r="G12" s="31">
        <v>45259</v>
      </c>
      <c r="H12" t="str">
        <f t="shared" si="0"/>
        <v>Tasnim</v>
      </c>
      <c r="I12" t="str">
        <f t="shared" si="1"/>
        <v>Prapti</v>
      </c>
      <c r="J12" s="30" t="str">
        <f t="shared" si="2"/>
        <v>Tasnim Prapti</v>
      </c>
      <c r="K12" t="str">
        <f t="shared" si="3"/>
        <v>Tasnim Prapti</v>
      </c>
    </row>
    <row r="13" spans="1:11" ht="16.8">
      <c r="A13" s="4" t="s">
        <v>16</v>
      </c>
      <c r="B13" s="32" t="s">
        <v>342</v>
      </c>
      <c r="C13" s="32" t="s">
        <v>341</v>
      </c>
      <c r="D13" s="8" t="s">
        <v>178</v>
      </c>
      <c r="E13" s="5">
        <v>30</v>
      </c>
      <c r="F13" s="4" t="s">
        <v>172</v>
      </c>
      <c r="G13" s="31">
        <v>45664</v>
      </c>
      <c r="H13" t="str">
        <f t="shared" si="0"/>
        <v>Mahbuba</v>
      </c>
      <c r="I13" t="str">
        <f t="shared" si="1"/>
        <v>Murshed</v>
      </c>
      <c r="J13" s="30" t="str">
        <f t="shared" si="2"/>
        <v>Mahbuba Murshed</v>
      </c>
      <c r="K13" t="str">
        <f t="shared" si="3"/>
        <v>Mahbuba Murshed</v>
      </c>
    </row>
    <row r="14" spans="1:11" ht="16.8">
      <c r="A14" s="4" t="s">
        <v>17</v>
      </c>
      <c r="B14" s="32" t="s">
        <v>218</v>
      </c>
      <c r="C14" s="32" t="s">
        <v>340</v>
      </c>
      <c r="D14" s="8" t="s">
        <v>178</v>
      </c>
      <c r="E14" s="5">
        <v>44</v>
      </c>
      <c r="F14" s="4" t="s">
        <v>181</v>
      </c>
      <c r="G14" s="31">
        <v>45694</v>
      </c>
      <c r="H14" t="str">
        <f t="shared" si="0"/>
        <v>Nafisa</v>
      </c>
      <c r="I14" t="str">
        <f t="shared" si="1"/>
        <v>Prova</v>
      </c>
      <c r="J14" s="30" t="str">
        <f t="shared" si="2"/>
        <v>Nafisa Prova</v>
      </c>
      <c r="K14" t="str">
        <f t="shared" si="3"/>
        <v>Nafisa Prova</v>
      </c>
    </row>
    <row r="15" spans="1:11" ht="16.8">
      <c r="A15" s="4" t="s">
        <v>18</v>
      </c>
      <c r="B15" s="32" t="s">
        <v>339</v>
      </c>
      <c r="C15" s="32" t="s">
        <v>338</v>
      </c>
      <c r="D15" s="8" t="s">
        <v>171</v>
      </c>
      <c r="E15" s="5">
        <v>45</v>
      </c>
      <c r="F15" s="4" t="s">
        <v>181</v>
      </c>
      <c r="G15" s="31">
        <v>45514</v>
      </c>
      <c r="H15" t="str">
        <f t="shared" si="0"/>
        <v>Rayeed</v>
      </c>
      <c r="I15" t="str">
        <f t="shared" si="1"/>
        <v>RIza</v>
      </c>
      <c r="J15" s="30" t="str">
        <f t="shared" si="2"/>
        <v>Rayeed RIza</v>
      </c>
      <c r="K15" t="str">
        <f t="shared" si="3"/>
        <v>Rayeed Riza</v>
      </c>
    </row>
    <row r="16" spans="1:11" ht="16.8">
      <c r="A16" s="4" t="s">
        <v>19</v>
      </c>
      <c r="B16" s="32" t="s">
        <v>337</v>
      </c>
      <c r="C16" s="32" t="s">
        <v>336</v>
      </c>
      <c r="D16" s="8" t="s">
        <v>171</v>
      </c>
      <c r="E16" s="5">
        <v>27</v>
      </c>
      <c r="F16" s="4" t="s">
        <v>172</v>
      </c>
      <c r="G16" s="31">
        <v>45434</v>
      </c>
      <c r="H16" t="str">
        <f t="shared" si="0"/>
        <v>Zeeshan</v>
      </c>
      <c r="I16" t="str">
        <f t="shared" si="1"/>
        <v>Mahbub</v>
      </c>
      <c r="J16" s="30" t="str">
        <f t="shared" si="2"/>
        <v>Zeeshan Mahbub</v>
      </c>
      <c r="K16" t="str">
        <f t="shared" si="3"/>
        <v>Zeeshan Mahbub</v>
      </c>
    </row>
    <row r="17" spans="1:11" ht="16.8">
      <c r="A17" s="4" t="s">
        <v>20</v>
      </c>
      <c r="B17" s="32" t="s">
        <v>335</v>
      </c>
      <c r="C17" s="32" t="s">
        <v>334</v>
      </c>
      <c r="D17" s="8" t="s">
        <v>171</v>
      </c>
      <c r="E17" s="5">
        <v>45</v>
      </c>
      <c r="F17" s="4" t="s">
        <v>172</v>
      </c>
      <c r="G17" s="31">
        <v>44742</v>
      </c>
      <c r="H17" t="str">
        <f t="shared" si="0"/>
        <v>Rafid</v>
      </c>
      <c r="I17" t="str">
        <f t="shared" si="1"/>
        <v>Sadman</v>
      </c>
      <c r="J17" s="30" t="str">
        <f t="shared" si="2"/>
        <v>Rafid Sadman</v>
      </c>
      <c r="K17" t="str">
        <f t="shared" si="3"/>
        <v>Rafid Sadman</v>
      </c>
    </row>
    <row r="18" spans="1:11" ht="16.8">
      <c r="A18" s="4" t="s">
        <v>21</v>
      </c>
      <c r="B18" s="32" t="s">
        <v>202</v>
      </c>
      <c r="C18" s="32" t="s">
        <v>333</v>
      </c>
      <c r="D18" s="8" t="s">
        <v>171</v>
      </c>
      <c r="E18" s="5">
        <v>43</v>
      </c>
      <c r="F18" s="4" t="s">
        <v>172</v>
      </c>
      <c r="G18" s="31">
        <v>45388</v>
      </c>
      <c r="H18" t="str">
        <f t="shared" si="0"/>
        <v>Hossain</v>
      </c>
      <c r="I18" t="str">
        <f t="shared" si="1"/>
        <v>Pieas</v>
      </c>
      <c r="J18" s="30" t="str">
        <f t="shared" si="2"/>
        <v>Hossain Pieas</v>
      </c>
      <c r="K18" t="str">
        <f t="shared" si="3"/>
        <v>Hossain Pieas</v>
      </c>
    </row>
    <row r="19" spans="1:11" ht="16.8">
      <c r="A19" s="4" t="s">
        <v>22</v>
      </c>
      <c r="B19" s="32" t="s">
        <v>199</v>
      </c>
      <c r="C19" s="32" t="s">
        <v>332</v>
      </c>
      <c r="D19" s="8" t="s">
        <v>171</v>
      </c>
      <c r="E19" s="5">
        <v>37</v>
      </c>
      <c r="F19" s="4" t="s">
        <v>172</v>
      </c>
      <c r="G19" s="31">
        <v>45524</v>
      </c>
      <c r="H19" t="str">
        <f t="shared" si="0"/>
        <v>Ferdous</v>
      </c>
      <c r="I19" t="str">
        <f t="shared" si="1"/>
        <v>Fahim</v>
      </c>
      <c r="J19" s="30" t="str">
        <f t="shared" si="2"/>
        <v>Ferdous Fahim</v>
      </c>
      <c r="K19" t="str">
        <f t="shared" si="3"/>
        <v>Ferdous Fahim</v>
      </c>
    </row>
    <row r="20" spans="1:11" ht="16.8">
      <c r="A20" s="4" t="s">
        <v>23</v>
      </c>
      <c r="B20" s="32" t="s">
        <v>331</v>
      </c>
      <c r="C20" s="32" t="s">
        <v>330</v>
      </c>
      <c r="D20" s="8" t="s">
        <v>171</v>
      </c>
      <c r="E20" s="5">
        <v>30</v>
      </c>
      <c r="F20" s="4" t="s">
        <v>172</v>
      </c>
      <c r="G20" s="31">
        <v>45185</v>
      </c>
      <c r="H20" t="str">
        <f t="shared" si="0"/>
        <v>Mashrur</v>
      </c>
      <c r="I20" t="str">
        <f t="shared" si="1"/>
        <v>Mahtab</v>
      </c>
      <c r="J20" s="30" t="str">
        <f t="shared" si="2"/>
        <v>Mashrur Mahtab</v>
      </c>
      <c r="K20" t="str">
        <f t="shared" si="3"/>
        <v>Mashrur Mahtab</v>
      </c>
    </row>
    <row r="21" spans="1:11" ht="16.8">
      <c r="A21" s="4" t="s">
        <v>24</v>
      </c>
      <c r="B21" s="32" t="s">
        <v>298</v>
      </c>
      <c r="C21" s="32" t="s">
        <v>329</v>
      </c>
      <c r="D21" s="8" t="s">
        <v>171</v>
      </c>
      <c r="E21" s="5">
        <v>45</v>
      </c>
      <c r="F21" s="4" t="s">
        <v>172</v>
      </c>
      <c r="G21" s="31">
        <v>45241</v>
      </c>
      <c r="H21" t="str">
        <f t="shared" si="0"/>
        <v>Arif</v>
      </c>
      <c r="I21" t="str">
        <f t="shared" si="1"/>
        <v>RaIHan</v>
      </c>
      <c r="J21" s="30" t="str">
        <f t="shared" si="2"/>
        <v>Arif RaIHan</v>
      </c>
      <c r="K21" t="str">
        <f t="shared" si="3"/>
        <v>Arif Raihan</v>
      </c>
    </row>
    <row r="22" spans="1:11" ht="16.8">
      <c r="A22" s="4" t="s">
        <v>25</v>
      </c>
      <c r="B22" s="32" t="s">
        <v>328</v>
      </c>
      <c r="C22" s="32" t="s">
        <v>202</v>
      </c>
      <c r="D22" s="8" t="s">
        <v>171</v>
      </c>
      <c r="E22" s="5">
        <v>43</v>
      </c>
      <c r="F22" s="4" t="s">
        <v>179</v>
      </c>
      <c r="G22" s="31">
        <v>44619</v>
      </c>
      <c r="H22" t="str">
        <f t="shared" si="0"/>
        <v>Arafat</v>
      </c>
      <c r="I22" t="str">
        <f t="shared" si="1"/>
        <v>Hossain</v>
      </c>
      <c r="J22" s="30" t="str">
        <f t="shared" si="2"/>
        <v>Arafat Hossain</v>
      </c>
      <c r="K22" t="str">
        <f t="shared" si="3"/>
        <v>Arafat Hossain</v>
      </c>
    </row>
    <row r="23" spans="1:11" ht="16.8">
      <c r="A23" s="4" t="s">
        <v>26</v>
      </c>
      <c r="B23" s="32" t="s">
        <v>302</v>
      </c>
      <c r="C23" s="32" t="s">
        <v>261</v>
      </c>
      <c r="D23" s="8" t="s">
        <v>178</v>
      </c>
      <c r="E23" s="5">
        <v>29</v>
      </c>
      <c r="F23" s="4" t="s">
        <v>179</v>
      </c>
      <c r="G23" s="31">
        <v>44807</v>
      </c>
      <c r="H23" t="str">
        <f t="shared" si="0"/>
        <v>Nusrat</v>
      </c>
      <c r="I23" t="str">
        <f t="shared" si="1"/>
        <v>Jahan</v>
      </c>
      <c r="J23" s="30" t="str">
        <f t="shared" si="2"/>
        <v>Nusrat Jahan</v>
      </c>
      <c r="K23" t="str">
        <f t="shared" si="3"/>
        <v>Nusrat Jahan</v>
      </c>
    </row>
    <row r="24" spans="1:11" ht="16.8">
      <c r="A24" s="4" t="s">
        <v>27</v>
      </c>
      <c r="B24" s="32" t="s">
        <v>327</v>
      </c>
      <c r="C24" s="32" t="s">
        <v>255</v>
      </c>
      <c r="D24" s="8" t="s">
        <v>171</v>
      </c>
      <c r="E24" s="5">
        <v>35</v>
      </c>
      <c r="F24" s="4" t="s">
        <v>181</v>
      </c>
      <c r="G24" s="31">
        <v>45321</v>
      </c>
      <c r="H24" t="str">
        <f t="shared" si="0"/>
        <v>Imran</v>
      </c>
      <c r="I24" t="str">
        <f t="shared" si="1"/>
        <v>Kabir</v>
      </c>
      <c r="J24" s="30" t="str">
        <f t="shared" si="2"/>
        <v>Imran Kabir</v>
      </c>
      <c r="K24" t="str">
        <f t="shared" si="3"/>
        <v>Imran Kabir</v>
      </c>
    </row>
    <row r="25" spans="1:11" ht="16.8">
      <c r="A25" s="4" t="s">
        <v>28</v>
      </c>
      <c r="B25" s="32" t="s">
        <v>241</v>
      </c>
      <c r="C25" s="32" t="s">
        <v>225</v>
      </c>
      <c r="D25" s="8" t="s">
        <v>178</v>
      </c>
      <c r="E25" s="5">
        <v>25</v>
      </c>
      <c r="F25" s="4" t="s">
        <v>179</v>
      </c>
      <c r="G25" s="31">
        <v>45840</v>
      </c>
      <c r="H25" t="str">
        <f t="shared" si="0"/>
        <v>Moumita</v>
      </c>
      <c r="I25" t="str">
        <f t="shared" si="1"/>
        <v>Das</v>
      </c>
      <c r="J25" s="30" t="str">
        <f t="shared" si="2"/>
        <v>Moumita Das</v>
      </c>
      <c r="K25" t="str">
        <f t="shared" si="3"/>
        <v>Moumita Das</v>
      </c>
    </row>
    <row r="26" spans="1:11" ht="16.8">
      <c r="A26" s="4" t="s">
        <v>29</v>
      </c>
      <c r="B26" s="32" t="s">
        <v>326</v>
      </c>
      <c r="C26" s="32" t="s">
        <v>238</v>
      </c>
      <c r="D26" s="8" t="s">
        <v>171</v>
      </c>
      <c r="E26" s="5">
        <v>40</v>
      </c>
      <c r="F26" s="4" t="s">
        <v>172</v>
      </c>
      <c r="G26" s="31">
        <v>45005</v>
      </c>
      <c r="H26" t="str">
        <f t="shared" si="0"/>
        <v>Rafiul</v>
      </c>
      <c r="I26" t="str">
        <f t="shared" si="1"/>
        <v>Islam</v>
      </c>
      <c r="J26" s="30" t="str">
        <f t="shared" si="2"/>
        <v>Rafiul Islam</v>
      </c>
      <c r="K26" t="str">
        <f t="shared" si="3"/>
        <v>Rafiul Islam</v>
      </c>
    </row>
    <row r="27" spans="1:11" ht="16.8">
      <c r="A27" s="4" t="s">
        <v>30</v>
      </c>
      <c r="B27" s="32" t="s">
        <v>325</v>
      </c>
      <c r="C27" s="32" t="s">
        <v>251</v>
      </c>
      <c r="D27" s="8" t="s">
        <v>178</v>
      </c>
      <c r="E27" s="5">
        <v>29</v>
      </c>
      <c r="F27" s="4" t="s">
        <v>179</v>
      </c>
      <c r="G27" s="31">
        <v>45682</v>
      </c>
      <c r="H27" t="str">
        <f t="shared" si="0"/>
        <v>Rima</v>
      </c>
      <c r="I27" t="str">
        <f t="shared" si="1"/>
        <v>Akter</v>
      </c>
      <c r="J27" s="30" t="str">
        <f t="shared" si="2"/>
        <v>Rima Akter</v>
      </c>
      <c r="K27" t="str">
        <f t="shared" si="3"/>
        <v>Rima Akter</v>
      </c>
    </row>
    <row r="28" spans="1:11" ht="16.8">
      <c r="A28" s="4" t="s">
        <v>31</v>
      </c>
      <c r="B28" s="32" t="s">
        <v>324</v>
      </c>
      <c r="C28" s="32" t="s">
        <v>221</v>
      </c>
      <c r="D28" s="8" t="s">
        <v>171</v>
      </c>
      <c r="E28" s="5">
        <v>37</v>
      </c>
      <c r="F28" s="4" t="s">
        <v>181</v>
      </c>
      <c r="G28" s="31">
        <v>44668</v>
      </c>
      <c r="H28" t="str">
        <f t="shared" si="0"/>
        <v>Tareq</v>
      </c>
      <c r="I28" t="str">
        <f t="shared" si="1"/>
        <v>Rahman</v>
      </c>
      <c r="J28" s="30" t="str">
        <f t="shared" si="2"/>
        <v>Tareq Rahman</v>
      </c>
      <c r="K28" t="str">
        <f t="shared" si="3"/>
        <v>Tareq Rahman</v>
      </c>
    </row>
    <row r="29" spans="1:11" ht="16.8">
      <c r="A29" s="4" t="s">
        <v>32</v>
      </c>
      <c r="B29" s="32" t="s">
        <v>323</v>
      </c>
      <c r="C29" s="32" t="s">
        <v>195</v>
      </c>
      <c r="D29" s="8" t="s">
        <v>178</v>
      </c>
      <c r="E29" s="5">
        <v>25</v>
      </c>
      <c r="F29" s="4" t="s">
        <v>181</v>
      </c>
      <c r="G29" s="31">
        <v>45471</v>
      </c>
      <c r="H29" t="str">
        <f t="shared" si="0"/>
        <v>Sharmin</v>
      </c>
      <c r="I29" t="str">
        <f t="shared" si="1"/>
        <v>Sultana</v>
      </c>
      <c r="J29" s="30" t="str">
        <f t="shared" si="2"/>
        <v>Sharmin Sultana</v>
      </c>
      <c r="K29" t="str">
        <f t="shared" si="3"/>
        <v>Sharmin Sultana</v>
      </c>
    </row>
    <row r="30" spans="1:11" ht="16.8">
      <c r="A30" s="4" t="s">
        <v>33</v>
      </c>
      <c r="B30" s="32" t="s">
        <v>322</v>
      </c>
      <c r="C30" s="32" t="s">
        <v>197</v>
      </c>
      <c r="D30" s="8" t="s">
        <v>171</v>
      </c>
      <c r="E30" s="5">
        <v>45</v>
      </c>
      <c r="F30" s="4" t="s">
        <v>181</v>
      </c>
      <c r="G30" s="31">
        <v>45512</v>
      </c>
      <c r="H30" t="str">
        <f t="shared" si="0"/>
        <v>Sayeed</v>
      </c>
      <c r="I30" t="str">
        <f t="shared" si="1"/>
        <v>Hasan</v>
      </c>
      <c r="J30" s="30" t="str">
        <f t="shared" si="2"/>
        <v>Sayeed Hasan</v>
      </c>
      <c r="K30" t="str">
        <f t="shared" si="3"/>
        <v>Sayeed Hasan</v>
      </c>
    </row>
    <row r="31" spans="1:11" ht="16.8">
      <c r="A31" s="4" t="s">
        <v>34</v>
      </c>
      <c r="B31" s="32" t="s">
        <v>321</v>
      </c>
      <c r="C31" s="32" t="s">
        <v>320</v>
      </c>
      <c r="D31" s="8" t="s">
        <v>178</v>
      </c>
      <c r="E31" s="5">
        <v>45</v>
      </c>
      <c r="F31" s="4" t="s">
        <v>181</v>
      </c>
      <c r="G31" s="31">
        <v>45717</v>
      </c>
      <c r="H31" t="str">
        <f t="shared" si="0"/>
        <v>Tonni</v>
      </c>
      <c r="I31" t="str">
        <f t="shared" si="1"/>
        <v>Sarker</v>
      </c>
      <c r="J31" s="30" t="str">
        <f t="shared" si="2"/>
        <v>Tonni Sarker</v>
      </c>
      <c r="K31" t="str">
        <f t="shared" si="3"/>
        <v>Tonni Sarker</v>
      </c>
    </row>
    <row r="32" spans="1:11" ht="16.8">
      <c r="A32" s="4" t="s">
        <v>35</v>
      </c>
      <c r="B32" s="32" t="s">
        <v>319</v>
      </c>
      <c r="C32" s="32" t="s">
        <v>227</v>
      </c>
      <c r="D32" s="8" t="s">
        <v>171</v>
      </c>
      <c r="E32" s="5">
        <v>28</v>
      </c>
      <c r="F32" s="4" t="s">
        <v>181</v>
      </c>
      <c r="G32" s="31">
        <v>45158</v>
      </c>
      <c r="H32" t="str">
        <f t="shared" si="0"/>
        <v>Nayeem</v>
      </c>
      <c r="I32" t="str">
        <f t="shared" si="1"/>
        <v>Ahmed</v>
      </c>
      <c r="J32" s="30" t="str">
        <f t="shared" si="2"/>
        <v>Nayeem Ahmed</v>
      </c>
      <c r="K32" t="str">
        <f t="shared" si="3"/>
        <v>Nayeem Ahmed</v>
      </c>
    </row>
    <row r="33" spans="1:11" ht="16.8">
      <c r="A33" s="4" t="s">
        <v>36</v>
      </c>
      <c r="B33" s="32" t="s">
        <v>318</v>
      </c>
      <c r="C33" s="32" t="s">
        <v>240</v>
      </c>
      <c r="D33" s="8" t="s">
        <v>178</v>
      </c>
      <c r="E33" s="5">
        <v>45</v>
      </c>
      <c r="F33" s="4" t="s">
        <v>181</v>
      </c>
      <c r="G33" s="31">
        <v>45111</v>
      </c>
      <c r="H33" t="str">
        <f t="shared" si="0"/>
        <v>Sumaiya</v>
      </c>
      <c r="I33" t="str">
        <f t="shared" si="1"/>
        <v>Haque</v>
      </c>
      <c r="J33" s="30" t="str">
        <f t="shared" si="2"/>
        <v>Sumaiya Haque</v>
      </c>
      <c r="K33" t="str">
        <f t="shared" si="3"/>
        <v>Sumaiya Haque</v>
      </c>
    </row>
    <row r="34" spans="1:11" ht="16.8">
      <c r="A34" s="4" t="s">
        <v>37</v>
      </c>
      <c r="B34" s="32" t="s">
        <v>317</v>
      </c>
      <c r="C34" s="32" t="s">
        <v>202</v>
      </c>
      <c r="D34" s="8" t="s">
        <v>171</v>
      </c>
      <c r="E34" s="5">
        <v>42</v>
      </c>
      <c r="F34" s="4" t="s">
        <v>179</v>
      </c>
      <c r="G34" s="31">
        <v>44752</v>
      </c>
      <c r="H34" t="str">
        <f t="shared" ref="H34:H65" si="4">TRIM(B34)</f>
        <v>Jubayer</v>
      </c>
      <c r="I34" t="str">
        <f t="shared" si="1"/>
        <v>Hossain</v>
      </c>
      <c r="J34" s="30" t="str">
        <f t="shared" si="2"/>
        <v>Jubayer Hossain</v>
      </c>
      <c r="K34" t="str">
        <f t="shared" si="3"/>
        <v>Jubayer Hossain</v>
      </c>
    </row>
    <row r="35" spans="1:11" ht="16.8">
      <c r="A35" s="4" t="s">
        <v>38</v>
      </c>
      <c r="B35" s="32" t="s">
        <v>316</v>
      </c>
      <c r="C35" s="32" t="s">
        <v>297</v>
      </c>
      <c r="D35" s="8" t="s">
        <v>178</v>
      </c>
      <c r="E35" s="5">
        <v>37</v>
      </c>
      <c r="F35" s="4" t="s">
        <v>181</v>
      </c>
      <c r="G35" s="31">
        <v>45565</v>
      </c>
      <c r="H35" t="str">
        <f t="shared" si="4"/>
        <v>Nishat</v>
      </c>
      <c r="I35" t="str">
        <f t="shared" ref="I35:I66" si="5">TRIM(C35)</f>
        <v>Tamanna</v>
      </c>
      <c r="J35" s="30" t="str">
        <f t="shared" ref="J35:J66" si="6">_xlfn.CONCAT(H35," ",I35)</f>
        <v>Nishat Tamanna</v>
      </c>
      <c r="K35" t="str">
        <f t="shared" ref="K35:K66" si="7">PROPER(J35)</f>
        <v>Nishat Tamanna</v>
      </c>
    </row>
    <row r="36" spans="1:11" ht="16.8">
      <c r="A36" s="4" t="s">
        <v>39</v>
      </c>
      <c r="B36" s="32" t="s">
        <v>315</v>
      </c>
      <c r="C36" s="32" t="s">
        <v>223</v>
      </c>
      <c r="D36" s="8" t="s">
        <v>171</v>
      </c>
      <c r="E36" s="5">
        <v>25</v>
      </c>
      <c r="F36" s="4" t="s">
        <v>179</v>
      </c>
      <c r="G36" s="31">
        <v>44587</v>
      </c>
      <c r="H36" t="str">
        <f t="shared" si="4"/>
        <v>Raihan</v>
      </c>
      <c r="I36" t="str">
        <f t="shared" si="5"/>
        <v>Mahmud</v>
      </c>
      <c r="J36" s="30" t="str">
        <f t="shared" si="6"/>
        <v>Raihan Mahmud</v>
      </c>
      <c r="K36" t="str">
        <f t="shared" si="7"/>
        <v>Raihan Mahmud</v>
      </c>
    </row>
    <row r="37" spans="1:11" ht="16.8">
      <c r="A37" s="4" t="s">
        <v>40</v>
      </c>
      <c r="B37" s="32" t="s">
        <v>314</v>
      </c>
      <c r="C37" s="32" t="s">
        <v>251</v>
      </c>
      <c r="D37" s="8" t="s">
        <v>178</v>
      </c>
      <c r="E37" s="5">
        <v>39</v>
      </c>
      <c r="F37" s="4" t="s">
        <v>181</v>
      </c>
      <c r="G37" s="31">
        <v>45213</v>
      </c>
      <c r="H37" t="str">
        <f t="shared" si="4"/>
        <v>Shanta</v>
      </c>
      <c r="I37" t="str">
        <f t="shared" si="5"/>
        <v>Akter</v>
      </c>
      <c r="J37" s="30" t="str">
        <f t="shared" si="6"/>
        <v>Shanta Akter</v>
      </c>
      <c r="K37" t="str">
        <f t="shared" si="7"/>
        <v>Shanta Akter</v>
      </c>
    </row>
    <row r="38" spans="1:11" ht="16.8">
      <c r="A38" s="4" t="s">
        <v>41</v>
      </c>
      <c r="B38" s="32" t="s">
        <v>313</v>
      </c>
      <c r="C38" s="32" t="s">
        <v>202</v>
      </c>
      <c r="D38" s="8" t="s">
        <v>171</v>
      </c>
      <c r="E38" s="5">
        <v>25</v>
      </c>
      <c r="F38" s="4" t="s">
        <v>179</v>
      </c>
      <c r="G38" s="31">
        <v>44978</v>
      </c>
      <c r="H38" t="str">
        <f t="shared" si="4"/>
        <v>Sabbir</v>
      </c>
      <c r="I38" t="str">
        <f t="shared" si="5"/>
        <v>Hossain</v>
      </c>
      <c r="J38" s="30" t="str">
        <f t="shared" si="6"/>
        <v>Sabbir Hossain</v>
      </c>
      <c r="K38" t="str">
        <f t="shared" si="7"/>
        <v>Sabbir Hossain</v>
      </c>
    </row>
    <row r="39" spans="1:11" ht="16.8">
      <c r="A39" s="4" t="s">
        <v>42</v>
      </c>
      <c r="B39" s="32" t="s">
        <v>312</v>
      </c>
      <c r="C39" s="32" t="s">
        <v>311</v>
      </c>
      <c r="D39" s="8" t="s">
        <v>178</v>
      </c>
      <c r="E39" s="5">
        <v>35</v>
      </c>
      <c r="F39" s="4" t="s">
        <v>181</v>
      </c>
      <c r="G39" s="31">
        <v>45458</v>
      </c>
      <c r="H39" t="str">
        <f t="shared" si="4"/>
        <v>Swarna</v>
      </c>
      <c r="I39" t="str">
        <f t="shared" si="5"/>
        <v>Roy</v>
      </c>
      <c r="J39" s="30" t="str">
        <f t="shared" si="6"/>
        <v>Swarna Roy</v>
      </c>
      <c r="K39" t="str">
        <f t="shared" si="7"/>
        <v>Swarna Roy</v>
      </c>
    </row>
    <row r="40" spans="1:11" ht="16.8">
      <c r="A40" s="4" t="s">
        <v>43</v>
      </c>
      <c r="B40" s="32" t="s">
        <v>310</v>
      </c>
      <c r="C40" s="32" t="s">
        <v>257</v>
      </c>
      <c r="D40" s="8" t="s">
        <v>171</v>
      </c>
      <c r="E40" s="5">
        <v>34</v>
      </c>
      <c r="F40" s="4" t="s">
        <v>172</v>
      </c>
      <c r="G40" s="31">
        <v>44902</v>
      </c>
      <c r="H40" t="str">
        <f t="shared" si="4"/>
        <v>Mamun</v>
      </c>
      <c r="I40" t="str">
        <f t="shared" si="5"/>
        <v>Chowdhury</v>
      </c>
      <c r="J40" s="30" t="str">
        <f t="shared" si="6"/>
        <v>Mamun Chowdhury</v>
      </c>
      <c r="K40" t="str">
        <f t="shared" si="7"/>
        <v>Mamun Chowdhury</v>
      </c>
    </row>
    <row r="41" spans="1:11" ht="16.8">
      <c r="A41" s="4" t="s">
        <v>44</v>
      </c>
      <c r="B41" s="32" t="s">
        <v>309</v>
      </c>
      <c r="C41" s="32" t="s">
        <v>261</v>
      </c>
      <c r="D41" s="8" t="s">
        <v>178</v>
      </c>
      <c r="E41" s="5">
        <v>30</v>
      </c>
      <c r="F41" s="4" t="s">
        <v>172</v>
      </c>
      <c r="G41" s="31">
        <v>45838</v>
      </c>
      <c r="H41" t="str">
        <f t="shared" si="4"/>
        <v>RIFAT</v>
      </c>
      <c r="I41" t="str">
        <f t="shared" si="5"/>
        <v>Jahan</v>
      </c>
      <c r="J41" s="30" t="str">
        <f t="shared" si="6"/>
        <v>RIFAT Jahan</v>
      </c>
      <c r="K41" t="str">
        <f t="shared" si="7"/>
        <v>Rifat Jahan</v>
      </c>
    </row>
    <row r="42" spans="1:11" ht="16.8">
      <c r="A42" s="4" t="s">
        <v>45</v>
      </c>
      <c r="B42" s="32" t="s">
        <v>308</v>
      </c>
      <c r="C42" s="32" t="s">
        <v>221</v>
      </c>
      <c r="D42" s="8" t="s">
        <v>171</v>
      </c>
      <c r="E42" s="5">
        <v>39</v>
      </c>
      <c r="F42" s="4" t="s">
        <v>181</v>
      </c>
      <c r="G42" s="31">
        <v>45733</v>
      </c>
      <c r="H42" t="str">
        <f t="shared" si="4"/>
        <v>Zubair</v>
      </c>
      <c r="I42" t="str">
        <f t="shared" si="5"/>
        <v>Rahman</v>
      </c>
      <c r="J42" s="30" t="str">
        <f t="shared" si="6"/>
        <v>Zubair Rahman</v>
      </c>
      <c r="K42" t="str">
        <f t="shared" si="7"/>
        <v>Zubair Rahman</v>
      </c>
    </row>
    <row r="43" spans="1:11" ht="16.8">
      <c r="A43" s="4" t="s">
        <v>46</v>
      </c>
      <c r="B43" s="32" t="s">
        <v>307</v>
      </c>
      <c r="C43" s="32" t="s">
        <v>306</v>
      </c>
      <c r="D43" s="8" t="s">
        <v>178</v>
      </c>
      <c r="E43" s="5">
        <v>29</v>
      </c>
      <c r="F43" s="4" t="s">
        <v>181</v>
      </c>
      <c r="G43" s="31">
        <v>44950</v>
      </c>
      <c r="H43" t="str">
        <f t="shared" si="4"/>
        <v>Liza</v>
      </c>
      <c r="I43" t="str">
        <f t="shared" si="5"/>
        <v>Khanom</v>
      </c>
      <c r="J43" s="30" t="str">
        <f t="shared" si="6"/>
        <v>Liza Khanom</v>
      </c>
      <c r="K43" t="str">
        <f t="shared" si="7"/>
        <v>Liza Khanom</v>
      </c>
    </row>
    <row r="44" spans="1:11" ht="16.8">
      <c r="A44" s="4" t="s">
        <v>47</v>
      </c>
      <c r="B44" s="32" t="s">
        <v>305</v>
      </c>
      <c r="C44" s="32" t="s">
        <v>221</v>
      </c>
      <c r="D44" s="8" t="s">
        <v>171</v>
      </c>
      <c r="E44" s="5">
        <v>26</v>
      </c>
      <c r="F44" s="4" t="s">
        <v>172</v>
      </c>
      <c r="G44" s="31">
        <v>45613</v>
      </c>
      <c r="H44" t="str">
        <f t="shared" si="4"/>
        <v>Mahinur</v>
      </c>
      <c r="I44" t="str">
        <f t="shared" si="5"/>
        <v>Rahman</v>
      </c>
      <c r="J44" s="30" t="str">
        <f t="shared" si="6"/>
        <v>Mahinur Rahman</v>
      </c>
      <c r="K44" t="str">
        <f t="shared" si="7"/>
        <v>Mahinur Rahman</v>
      </c>
    </row>
    <row r="45" spans="1:11" ht="16.8">
      <c r="A45" s="4" t="s">
        <v>48</v>
      </c>
      <c r="B45" s="32" t="s">
        <v>304</v>
      </c>
      <c r="C45" s="32" t="s">
        <v>214</v>
      </c>
      <c r="D45" s="8" t="s">
        <v>178</v>
      </c>
      <c r="E45" s="5">
        <v>36</v>
      </c>
      <c r="F45" s="4" t="s">
        <v>172</v>
      </c>
      <c r="G45" s="31">
        <v>45601</v>
      </c>
      <c r="H45" t="str">
        <f t="shared" si="4"/>
        <v>Tanjila</v>
      </c>
      <c r="I45" t="str">
        <f t="shared" si="5"/>
        <v>Yasmin</v>
      </c>
      <c r="J45" s="30" t="str">
        <f t="shared" si="6"/>
        <v>Tanjila Yasmin</v>
      </c>
      <c r="K45" t="str">
        <f t="shared" si="7"/>
        <v>Tanjila Yasmin</v>
      </c>
    </row>
    <row r="46" spans="1:11" ht="16.8">
      <c r="A46" s="4" t="s">
        <v>49</v>
      </c>
      <c r="B46" s="32" t="s">
        <v>303</v>
      </c>
      <c r="C46" s="32" t="s">
        <v>197</v>
      </c>
      <c r="D46" s="8" t="s">
        <v>171</v>
      </c>
      <c r="E46" s="5">
        <v>34</v>
      </c>
      <c r="F46" s="4" t="s">
        <v>172</v>
      </c>
      <c r="G46" s="31">
        <v>45357</v>
      </c>
      <c r="H46" t="str">
        <f t="shared" si="4"/>
        <v>Ayan</v>
      </c>
      <c r="I46" t="str">
        <f t="shared" si="5"/>
        <v>Hasan</v>
      </c>
      <c r="J46" s="30" t="str">
        <f t="shared" si="6"/>
        <v>Ayan Hasan</v>
      </c>
      <c r="K46" t="str">
        <f t="shared" si="7"/>
        <v>Ayan Hasan</v>
      </c>
    </row>
    <row r="47" spans="1:11" ht="16.8">
      <c r="A47" s="4" t="s">
        <v>50</v>
      </c>
      <c r="B47" s="32" t="s">
        <v>302</v>
      </c>
      <c r="C47" s="32" t="s">
        <v>203</v>
      </c>
      <c r="D47" s="8" t="s">
        <v>178</v>
      </c>
      <c r="E47" s="5">
        <v>35</v>
      </c>
      <c r="F47" s="4" t="s">
        <v>179</v>
      </c>
      <c r="G47" s="31">
        <v>44690</v>
      </c>
      <c r="H47" t="str">
        <f t="shared" si="4"/>
        <v>Nusrat</v>
      </c>
      <c r="I47" t="str">
        <f t="shared" si="5"/>
        <v>Nahar</v>
      </c>
      <c r="J47" s="30" t="str">
        <f t="shared" si="6"/>
        <v>Nusrat Nahar</v>
      </c>
      <c r="K47" t="str">
        <f t="shared" si="7"/>
        <v>Nusrat Nahar</v>
      </c>
    </row>
    <row r="48" spans="1:11" ht="16.8">
      <c r="A48" s="4" t="s">
        <v>51</v>
      </c>
      <c r="B48" s="32" t="s">
        <v>301</v>
      </c>
      <c r="C48" s="32" t="s">
        <v>300</v>
      </c>
      <c r="D48" s="8" t="s">
        <v>171</v>
      </c>
      <c r="E48" s="5">
        <v>33</v>
      </c>
      <c r="F48" s="4" t="s">
        <v>172</v>
      </c>
      <c r="G48" s="31">
        <v>44783</v>
      </c>
      <c r="H48" t="str">
        <f t="shared" si="4"/>
        <v>Samin</v>
      </c>
      <c r="I48" t="str">
        <f t="shared" si="5"/>
        <v>Reza</v>
      </c>
      <c r="J48" s="30" t="str">
        <f t="shared" si="6"/>
        <v>Samin Reza</v>
      </c>
      <c r="K48" t="str">
        <f t="shared" si="7"/>
        <v>Samin Reza</v>
      </c>
    </row>
    <row r="49" spans="1:11" ht="16.8">
      <c r="A49" s="4" t="s">
        <v>52</v>
      </c>
      <c r="B49" s="32" t="s">
        <v>299</v>
      </c>
      <c r="C49" s="32" t="s">
        <v>261</v>
      </c>
      <c r="D49" s="8" t="s">
        <v>178</v>
      </c>
      <c r="E49" s="5">
        <v>37</v>
      </c>
      <c r="F49" s="4" t="s">
        <v>181</v>
      </c>
      <c r="G49" s="31">
        <v>45253</v>
      </c>
      <c r="H49" t="str">
        <f t="shared" si="4"/>
        <v>Ishrat</v>
      </c>
      <c r="I49" t="str">
        <f t="shared" si="5"/>
        <v>Jahan</v>
      </c>
      <c r="J49" s="30" t="str">
        <f t="shared" si="6"/>
        <v>Ishrat Jahan</v>
      </c>
      <c r="K49" t="str">
        <f t="shared" si="7"/>
        <v>Ishrat Jahan</v>
      </c>
    </row>
    <row r="50" spans="1:11" ht="16.8">
      <c r="A50" s="4" t="s">
        <v>53</v>
      </c>
      <c r="B50" s="32" t="s">
        <v>298</v>
      </c>
      <c r="C50" s="32" t="s">
        <v>223</v>
      </c>
      <c r="D50" s="8" t="s">
        <v>171</v>
      </c>
      <c r="E50" s="5">
        <v>31</v>
      </c>
      <c r="F50" s="4" t="s">
        <v>179</v>
      </c>
      <c r="G50" s="31">
        <v>45013</v>
      </c>
      <c r="H50" t="str">
        <f t="shared" si="4"/>
        <v>Arif</v>
      </c>
      <c r="I50" t="str">
        <f t="shared" si="5"/>
        <v>Mahmud</v>
      </c>
      <c r="J50" s="30" t="str">
        <f t="shared" si="6"/>
        <v>Arif Mahmud</v>
      </c>
      <c r="K50" t="str">
        <f t="shared" si="7"/>
        <v>Arif Mahmud</v>
      </c>
    </row>
    <row r="51" spans="1:11" ht="16.8">
      <c r="A51" s="4" t="s">
        <v>54</v>
      </c>
      <c r="B51" s="32" t="s">
        <v>297</v>
      </c>
      <c r="C51" s="32" t="s">
        <v>199</v>
      </c>
      <c r="D51" s="8" t="s">
        <v>178</v>
      </c>
      <c r="E51" s="5">
        <v>36</v>
      </c>
      <c r="F51" s="4" t="s">
        <v>181</v>
      </c>
      <c r="G51" s="31">
        <v>44946</v>
      </c>
      <c r="H51" t="str">
        <f t="shared" si="4"/>
        <v>Tamanna</v>
      </c>
      <c r="I51" t="str">
        <f t="shared" si="5"/>
        <v>Ferdous</v>
      </c>
      <c r="J51" s="30" t="str">
        <f t="shared" si="6"/>
        <v>Tamanna Ferdous</v>
      </c>
      <c r="K51" t="str">
        <f t="shared" si="7"/>
        <v>Tamanna Ferdous</v>
      </c>
    </row>
    <row r="52" spans="1:11" ht="16.8">
      <c r="A52" s="4" t="s">
        <v>55</v>
      </c>
      <c r="B52" s="32" t="s">
        <v>296</v>
      </c>
      <c r="C52" s="32" t="s">
        <v>238</v>
      </c>
      <c r="D52" s="8" t="s">
        <v>171</v>
      </c>
      <c r="E52" s="5">
        <v>40</v>
      </c>
      <c r="F52" s="4" t="s">
        <v>181</v>
      </c>
      <c r="G52" s="31">
        <v>45608</v>
      </c>
      <c r="H52" t="str">
        <f t="shared" si="4"/>
        <v>Shanto</v>
      </c>
      <c r="I52" t="str">
        <f t="shared" si="5"/>
        <v>Islam</v>
      </c>
      <c r="J52" s="30" t="str">
        <f t="shared" si="6"/>
        <v>Shanto Islam</v>
      </c>
      <c r="K52" t="str">
        <f t="shared" si="7"/>
        <v>Shanto Islam</v>
      </c>
    </row>
    <row r="53" spans="1:11" ht="16.8">
      <c r="A53" s="4" t="s">
        <v>56</v>
      </c>
      <c r="B53" s="32" t="s">
        <v>295</v>
      </c>
      <c r="C53" s="32" t="s">
        <v>195</v>
      </c>
      <c r="D53" s="8" t="s">
        <v>178</v>
      </c>
      <c r="E53" s="5">
        <v>29</v>
      </c>
      <c r="F53" s="4" t="s">
        <v>181</v>
      </c>
      <c r="G53" s="31">
        <v>45411</v>
      </c>
      <c r="H53" t="str">
        <f t="shared" si="4"/>
        <v>Kona</v>
      </c>
      <c r="I53" t="str">
        <f t="shared" si="5"/>
        <v>Sultana</v>
      </c>
      <c r="J53" s="30" t="str">
        <f t="shared" si="6"/>
        <v>Kona Sultana</v>
      </c>
      <c r="K53" t="str">
        <f t="shared" si="7"/>
        <v>Kona Sultana</v>
      </c>
    </row>
    <row r="54" spans="1:11" ht="16.8">
      <c r="A54" s="4" t="s">
        <v>57</v>
      </c>
      <c r="B54" s="32" t="s">
        <v>294</v>
      </c>
      <c r="C54" s="32" t="s">
        <v>209</v>
      </c>
      <c r="D54" s="8" t="s">
        <v>171</v>
      </c>
      <c r="E54" s="5">
        <v>30</v>
      </c>
      <c r="F54" s="4" t="s">
        <v>172</v>
      </c>
      <c r="G54" s="31">
        <v>44737</v>
      </c>
      <c r="H54" t="str">
        <f t="shared" si="4"/>
        <v>Zahin</v>
      </c>
      <c r="I54" t="str">
        <f t="shared" si="5"/>
        <v>Alam</v>
      </c>
      <c r="J54" s="30" t="str">
        <f t="shared" si="6"/>
        <v>Zahin Alam</v>
      </c>
      <c r="K54" t="str">
        <f t="shared" si="7"/>
        <v>Zahin Alam</v>
      </c>
    </row>
    <row r="55" spans="1:11" ht="16.8">
      <c r="A55" s="4" t="s">
        <v>58</v>
      </c>
      <c r="B55" s="32" t="s">
        <v>293</v>
      </c>
      <c r="C55" s="32" t="s">
        <v>207</v>
      </c>
      <c r="D55" s="8" t="s">
        <v>178</v>
      </c>
      <c r="E55" s="5">
        <v>26</v>
      </c>
      <c r="F55" s="4" t="s">
        <v>179</v>
      </c>
      <c r="G55" s="31">
        <v>45334</v>
      </c>
      <c r="H55" t="str">
        <f t="shared" si="4"/>
        <v>Ripa</v>
      </c>
      <c r="I55" t="str">
        <f t="shared" si="5"/>
        <v>Khatun</v>
      </c>
      <c r="J55" s="30" t="str">
        <f t="shared" si="6"/>
        <v>Ripa Khatun</v>
      </c>
      <c r="K55" t="str">
        <f t="shared" si="7"/>
        <v>Ripa Khatun</v>
      </c>
    </row>
    <row r="56" spans="1:11" ht="16.8">
      <c r="A56" s="4" t="s">
        <v>59</v>
      </c>
      <c r="B56" s="32" t="s">
        <v>292</v>
      </c>
      <c r="C56" s="32" t="s">
        <v>202</v>
      </c>
      <c r="D56" s="8" t="s">
        <v>171</v>
      </c>
      <c r="E56" s="5">
        <v>39</v>
      </c>
      <c r="F56" s="4" t="s">
        <v>172</v>
      </c>
      <c r="G56" s="31">
        <v>44591</v>
      </c>
      <c r="H56" t="str">
        <f t="shared" si="4"/>
        <v>Nabil</v>
      </c>
      <c r="I56" t="str">
        <f t="shared" si="5"/>
        <v>Hossain</v>
      </c>
      <c r="J56" s="30" t="str">
        <f t="shared" si="6"/>
        <v>Nabil Hossain</v>
      </c>
      <c r="K56" t="str">
        <f t="shared" si="7"/>
        <v>Nabil Hossain</v>
      </c>
    </row>
    <row r="57" spans="1:11" ht="16.8">
      <c r="A57" s="4" t="s">
        <v>60</v>
      </c>
      <c r="B57" s="32" t="s">
        <v>291</v>
      </c>
      <c r="C57" s="32" t="s">
        <v>251</v>
      </c>
      <c r="D57" s="8" t="s">
        <v>178</v>
      </c>
      <c r="E57" s="5">
        <v>28</v>
      </c>
      <c r="F57" s="4" t="s">
        <v>172</v>
      </c>
      <c r="G57" s="31">
        <v>45583</v>
      </c>
      <c r="H57" t="str">
        <f t="shared" si="4"/>
        <v>Tania</v>
      </c>
      <c r="I57" t="str">
        <f t="shared" si="5"/>
        <v>Akter</v>
      </c>
      <c r="J57" s="30" t="str">
        <f t="shared" si="6"/>
        <v>Tania Akter</v>
      </c>
      <c r="K57" t="str">
        <f t="shared" si="7"/>
        <v>Tania Akter</v>
      </c>
    </row>
    <row r="58" spans="1:11" ht="16.8">
      <c r="A58" s="4" t="s">
        <v>61</v>
      </c>
      <c r="B58" s="32" t="s">
        <v>290</v>
      </c>
      <c r="C58" s="32" t="s">
        <v>227</v>
      </c>
      <c r="D58" s="8" t="s">
        <v>171</v>
      </c>
      <c r="E58" s="5">
        <v>25</v>
      </c>
      <c r="F58" s="4" t="s">
        <v>179</v>
      </c>
      <c r="G58" s="31">
        <v>45083</v>
      </c>
      <c r="H58" t="str">
        <f t="shared" si="4"/>
        <v>Hridoy</v>
      </c>
      <c r="I58" t="str">
        <f t="shared" si="5"/>
        <v>Ahmed</v>
      </c>
      <c r="J58" s="30" t="str">
        <f t="shared" si="6"/>
        <v>Hridoy Ahmed</v>
      </c>
      <c r="K58" t="str">
        <f t="shared" si="7"/>
        <v>Hridoy Ahmed</v>
      </c>
    </row>
    <row r="59" spans="1:11" ht="16.8">
      <c r="A59" s="4" t="s">
        <v>62</v>
      </c>
      <c r="B59" s="32" t="s">
        <v>289</v>
      </c>
      <c r="C59" s="32" t="s">
        <v>288</v>
      </c>
      <c r="D59" s="8" t="s">
        <v>178</v>
      </c>
      <c r="E59" s="5">
        <v>37</v>
      </c>
      <c r="F59" s="4" t="s">
        <v>179</v>
      </c>
      <c r="G59" s="31">
        <v>44953</v>
      </c>
      <c r="H59" t="str">
        <f t="shared" si="4"/>
        <v>Neha</v>
      </c>
      <c r="I59" t="str">
        <f t="shared" si="5"/>
        <v>Tabassum</v>
      </c>
      <c r="J59" s="30" t="str">
        <f t="shared" si="6"/>
        <v>Neha Tabassum</v>
      </c>
      <c r="K59" t="str">
        <f t="shared" si="7"/>
        <v>Neha Tabassum</v>
      </c>
    </row>
    <row r="60" spans="1:11" ht="16.8">
      <c r="A60" s="4" t="s">
        <v>63</v>
      </c>
      <c r="B60" s="32" t="s">
        <v>287</v>
      </c>
      <c r="C60" s="32" t="s">
        <v>242</v>
      </c>
      <c r="D60" s="8" t="s">
        <v>171</v>
      </c>
      <c r="E60" s="5">
        <v>25</v>
      </c>
      <c r="F60" s="4" t="s">
        <v>172</v>
      </c>
      <c r="G60" s="31">
        <v>45452</v>
      </c>
      <c r="H60" t="str">
        <f t="shared" si="4"/>
        <v>Foysal</v>
      </c>
      <c r="I60" t="str">
        <f t="shared" si="5"/>
        <v>Karim</v>
      </c>
      <c r="J60" s="30" t="str">
        <f t="shared" si="6"/>
        <v>Foysal Karim</v>
      </c>
      <c r="K60" t="str">
        <f t="shared" si="7"/>
        <v>Foysal Karim</v>
      </c>
    </row>
    <row r="61" spans="1:11" ht="16.8">
      <c r="A61" s="4" t="s">
        <v>64</v>
      </c>
      <c r="B61" s="32" t="s">
        <v>286</v>
      </c>
      <c r="C61" s="32" t="s">
        <v>248</v>
      </c>
      <c r="D61" s="8" t="s">
        <v>178</v>
      </c>
      <c r="E61" s="5">
        <v>38</v>
      </c>
      <c r="F61" s="4" t="s">
        <v>172</v>
      </c>
      <c r="G61" s="31">
        <v>44569</v>
      </c>
      <c r="H61" t="str">
        <f t="shared" si="4"/>
        <v>Ruksana</v>
      </c>
      <c r="I61" t="str">
        <f t="shared" si="5"/>
        <v>Begum</v>
      </c>
      <c r="J61" s="30" t="str">
        <f t="shared" si="6"/>
        <v>Ruksana Begum</v>
      </c>
      <c r="K61" t="str">
        <f t="shared" si="7"/>
        <v>Ruksana Begum</v>
      </c>
    </row>
    <row r="62" spans="1:11" ht="16.8">
      <c r="A62" s="4" t="s">
        <v>65</v>
      </c>
      <c r="B62" s="32" t="s">
        <v>285</v>
      </c>
      <c r="C62" s="32" t="s">
        <v>257</v>
      </c>
      <c r="D62" s="8" t="s">
        <v>171</v>
      </c>
      <c r="E62" s="5">
        <v>37</v>
      </c>
      <c r="F62" s="4" t="s">
        <v>172</v>
      </c>
      <c r="G62" s="31">
        <v>44918</v>
      </c>
      <c r="H62" t="str">
        <f t="shared" si="4"/>
        <v>Emon</v>
      </c>
      <c r="I62" t="str">
        <f t="shared" si="5"/>
        <v>Chowdhury</v>
      </c>
      <c r="J62" s="30" t="str">
        <f t="shared" si="6"/>
        <v>Emon Chowdhury</v>
      </c>
      <c r="K62" t="str">
        <f t="shared" si="7"/>
        <v>Emon Chowdhury</v>
      </c>
    </row>
    <row r="63" spans="1:11" ht="16.8">
      <c r="A63" s="4" t="s">
        <v>66</v>
      </c>
      <c r="B63" s="32" t="s">
        <v>284</v>
      </c>
      <c r="C63" s="32" t="s">
        <v>221</v>
      </c>
      <c r="D63" s="8" t="s">
        <v>178</v>
      </c>
      <c r="E63" s="5">
        <v>34</v>
      </c>
      <c r="F63" s="4" t="s">
        <v>179</v>
      </c>
      <c r="G63" s="31">
        <v>45840</v>
      </c>
      <c r="H63" t="str">
        <f t="shared" si="4"/>
        <v>Sathi</v>
      </c>
      <c r="I63" t="str">
        <f t="shared" si="5"/>
        <v>Rahman</v>
      </c>
      <c r="J63" s="30" t="str">
        <f t="shared" si="6"/>
        <v>Sathi Rahman</v>
      </c>
      <c r="K63" t="str">
        <f t="shared" si="7"/>
        <v>Sathi Rahman</v>
      </c>
    </row>
    <row r="64" spans="1:11" ht="16.8">
      <c r="A64" s="4" t="s">
        <v>67</v>
      </c>
      <c r="B64" s="32" t="s">
        <v>283</v>
      </c>
      <c r="C64" s="32" t="s">
        <v>197</v>
      </c>
      <c r="D64" s="8" t="s">
        <v>171</v>
      </c>
      <c r="E64" s="5">
        <v>45</v>
      </c>
      <c r="F64" s="4" t="s">
        <v>172</v>
      </c>
      <c r="G64" s="31">
        <v>44939</v>
      </c>
      <c r="H64" t="str">
        <f t="shared" si="4"/>
        <v>Kamrul</v>
      </c>
      <c r="I64" t="str">
        <f t="shared" si="5"/>
        <v>Hasan</v>
      </c>
      <c r="J64" s="30" t="str">
        <f t="shared" si="6"/>
        <v>Kamrul Hasan</v>
      </c>
      <c r="K64" t="str">
        <f t="shared" si="7"/>
        <v>Kamrul Hasan</v>
      </c>
    </row>
    <row r="65" spans="1:11" ht="16.8">
      <c r="A65" s="4" t="s">
        <v>68</v>
      </c>
      <c r="B65" s="32" t="s">
        <v>282</v>
      </c>
      <c r="C65" s="32" t="s">
        <v>281</v>
      </c>
      <c r="D65" s="8" t="s">
        <v>178</v>
      </c>
      <c r="E65" s="5">
        <v>32</v>
      </c>
      <c r="F65" s="4" t="s">
        <v>172</v>
      </c>
      <c r="G65" s="31">
        <v>45409</v>
      </c>
      <c r="H65" t="str">
        <f t="shared" si="4"/>
        <v>Mehnaz</v>
      </c>
      <c r="I65" t="str">
        <f t="shared" si="5"/>
        <v>SultaNA</v>
      </c>
      <c r="J65" s="30" t="str">
        <f t="shared" si="6"/>
        <v>Mehnaz SultaNA</v>
      </c>
      <c r="K65" t="str">
        <f t="shared" si="7"/>
        <v>Mehnaz Sultana</v>
      </c>
    </row>
    <row r="66" spans="1:11" ht="16.8">
      <c r="A66" s="4" t="s">
        <v>69</v>
      </c>
      <c r="B66" s="32" t="s">
        <v>280</v>
      </c>
      <c r="C66" s="32" t="s">
        <v>238</v>
      </c>
      <c r="D66" s="8" t="s">
        <v>171</v>
      </c>
      <c r="E66" s="5">
        <v>36</v>
      </c>
      <c r="F66" s="4" t="s">
        <v>172</v>
      </c>
      <c r="G66" s="31">
        <v>45336</v>
      </c>
      <c r="H66" t="str">
        <f t="shared" ref="H66:H97" si="8">TRIM(B66)</f>
        <v>Nahid</v>
      </c>
      <c r="I66" t="str">
        <f t="shared" si="5"/>
        <v>Islam</v>
      </c>
      <c r="J66" s="30" t="str">
        <f t="shared" si="6"/>
        <v>Nahid Islam</v>
      </c>
      <c r="K66" t="str">
        <f t="shared" si="7"/>
        <v>Nahid Islam</v>
      </c>
    </row>
    <row r="67" spans="1:11" ht="16.8">
      <c r="A67" s="4" t="s">
        <v>70</v>
      </c>
      <c r="B67" s="32" t="s">
        <v>279</v>
      </c>
      <c r="C67" s="32" t="s">
        <v>278</v>
      </c>
      <c r="D67" s="8" t="s">
        <v>178</v>
      </c>
      <c r="E67" s="5">
        <v>30</v>
      </c>
      <c r="F67" s="4" t="s">
        <v>172</v>
      </c>
      <c r="G67" s="31">
        <v>45368</v>
      </c>
      <c r="H67" t="str">
        <f t="shared" si="8"/>
        <v>JANNat</v>
      </c>
      <c r="I67" t="str">
        <f t="shared" ref="I67:I98" si="9">TRIM(C67)</f>
        <v>Ara</v>
      </c>
      <c r="J67" s="30" t="str">
        <f t="shared" ref="J67:J98" si="10">_xlfn.CONCAT(H67," ",I67)</f>
        <v>JANNat Ara</v>
      </c>
      <c r="K67" t="str">
        <f t="shared" ref="K67:K98" si="11">PROPER(J67)</f>
        <v>Jannat Ara</v>
      </c>
    </row>
    <row r="68" spans="1:11" ht="16.8">
      <c r="A68" s="4" t="s">
        <v>71</v>
      </c>
      <c r="B68" s="32" t="s">
        <v>277</v>
      </c>
      <c r="C68" s="32" t="s">
        <v>223</v>
      </c>
      <c r="D68" s="8" t="s">
        <v>171</v>
      </c>
      <c r="E68" s="5">
        <v>45</v>
      </c>
      <c r="F68" s="4" t="s">
        <v>181</v>
      </c>
      <c r="G68" s="31">
        <v>44657</v>
      </c>
      <c r="H68" t="str">
        <f t="shared" si="8"/>
        <v>Faisal</v>
      </c>
      <c r="I68" t="str">
        <f t="shared" si="9"/>
        <v>Mahmud</v>
      </c>
      <c r="J68" s="30" t="str">
        <f t="shared" si="10"/>
        <v>Faisal Mahmud</v>
      </c>
      <c r="K68" t="str">
        <f t="shared" si="11"/>
        <v>Faisal Mahmud</v>
      </c>
    </row>
    <row r="69" spans="1:11" ht="16.8">
      <c r="A69" s="4" t="s">
        <v>72</v>
      </c>
      <c r="B69" s="32" t="s">
        <v>276</v>
      </c>
      <c r="C69" s="32" t="s">
        <v>238</v>
      </c>
      <c r="D69" s="8" t="s">
        <v>178</v>
      </c>
      <c r="E69" s="5">
        <v>45</v>
      </c>
      <c r="F69" s="4" t="s">
        <v>172</v>
      </c>
      <c r="G69" s="31">
        <v>45815</v>
      </c>
      <c r="H69" t="str">
        <f t="shared" si="8"/>
        <v>Sanjida</v>
      </c>
      <c r="I69" t="str">
        <f t="shared" si="9"/>
        <v>Islam</v>
      </c>
      <c r="J69" s="30" t="str">
        <f t="shared" si="10"/>
        <v>Sanjida Islam</v>
      </c>
      <c r="K69" t="str">
        <f t="shared" si="11"/>
        <v>Sanjida Islam</v>
      </c>
    </row>
    <row r="70" spans="1:11" ht="16.8">
      <c r="A70" s="4" t="s">
        <v>73</v>
      </c>
      <c r="B70" s="32" t="s">
        <v>275</v>
      </c>
      <c r="C70" s="32" t="s">
        <v>274</v>
      </c>
      <c r="D70" s="8" t="s">
        <v>171</v>
      </c>
      <c r="E70" s="5">
        <v>37</v>
      </c>
      <c r="F70" s="4" t="s">
        <v>181</v>
      </c>
      <c r="G70" s="31">
        <v>44785</v>
      </c>
      <c r="H70" t="str">
        <f t="shared" si="8"/>
        <v>Mostafa</v>
      </c>
      <c r="I70" t="str">
        <f t="shared" si="9"/>
        <v>Kamal</v>
      </c>
      <c r="J70" s="30" t="str">
        <f t="shared" si="10"/>
        <v>Mostafa Kamal</v>
      </c>
      <c r="K70" t="str">
        <f t="shared" si="11"/>
        <v>Mostafa Kamal</v>
      </c>
    </row>
    <row r="71" spans="1:11" ht="16.8">
      <c r="A71" s="4" t="s">
        <v>74</v>
      </c>
      <c r="B71" s="32" t="s">
        <v>273</v>
      </c>
      <c r="C71" s="32" t="s">
        <v>207</v>
      </c>
      <c r="D71" s="8" t="s">
        <v>178</v>
      </c>
      <c r="E71" s="5">
        <v>40</v>
      </c>
      <c r="F71" s="4" t="s">
        <v>181</v>
      </c>
      <c r="G71" s="31">
        <v>44641</v>
      </c>
      <c r="H71" t="str">
        <f t="shared" si="8"/>
        <v>Urmi</v>
      </c>
      <c r="I71" t="str">
        <f t="shared" si="9"/>
        <v>Khatun</v>
      </c>
      <c r="J71" s="30" t="str">
        <f t="shared" si="10"/>
        <v>Urmi Khatun</v>
      </c>
      <c r="K71" t="str">
        <f t="shared" si="11"/>
        <v>Urmi Khatun</v>
      </c>
    </row>
    <row r="72" spans="1:11" ht="16.8">
      <c r="A72" s="4" t="s">
        <v>75</v>
      </c>
      <c r="B72" s="32" t="s">
        <v>272</v>
      </c>
      <c r="C72" s="32" t="s">
        <v>238</v>
      </c>
      <c r="D72" s="8" t="s">
        <v>171</v>
      </c>
      <c r="E72" s="5">
        <v>41</v>
      </c>
      <c r="F72" s="4" t="s">
        <v>172</v>
      </c>
      <c r="G72" s="31">
        <v>45840</v>
      </c>
      <c r="H72" t="str">
        <f t="shared" si="8"/>
        <v>Moinul</v>
      </c>
      <c r="I72" t="str">
        <f t="shared" si="9"/>
        <v>Islam</v>
      </c>
      <c r="J72" s="30" t="str">
        <f t="shared" si="10"/>
        <v>Moinul Islam</v>
      </c>
      <c r="K72" t="str">
        <f t="shared" si="11"/>
        <v>Moinul Islam</v>
      </c>
    </row>
    <row r="73" spans="1:11" ht="16.8">
      <c r="A73" s="4" t="s">
        <v>76</v>
      </c>
      <c r="B73" s="32" t="s">
        <v>271</v>
      </c>
      <c r="C73" s="32" t="s">
        <v>203</v>
      </c>
      <c r="D73" s="8" t="s">
        <v>178</v>
      </c>
      <c r="E73" s="5">
        <v>41</v>
      </c>
      <c r="F73" s="4" t="s">
        <v>181</v>
      </c>
      <c r="G73" s="31">
        <v>45469</v>
      </c>
      <c r="H73" t="str">
        <f t="shared" si="8"/>
        <v>Nowshin</v>
      </c>
      <c r="I73" t="str">
        <f t="shared" si="9"/>
        <v>Nahar</v>
      </c>
      <c r="J73" s="30" t="str">
        <f t="shared" si="10"/>
        <v>Nowshin Nahar</v>
      </c>
      <c r="K73" t="str">
        <f t="shared" si="11"/>
        <v>Nowshin Nahar</v>
      </c>
    </row>
    <row r="74" spans="1:11" ht="16.8">
      <c r="A74" s="4" t="s">
        <v>77</v>
      </c>
      <c r="B74" s="32" t="s">
        <v>270</v>
      </c>
      <c r="C74" s="32" t="s">
        <v>197</v>
      </c>
      <c r="D74" s="8" t="s">
        <v>171</v>
      </c>
      <c r="E74" s="5">
        <v>34</v>
      </c>
      <c r="F74" s="4" t="s">
        <v>172</v>
      </c>
      <c r="G74" s="31">
        <v>44622</v>
      </c>
      <c r="H74" t="str">
        <f t="shared" si="8"/>
        <v>Rakibul</v>
      </c>
      <c r="I74" t="str">
        <f t="shared" si="9"/>
        <v>Hasan</v>
      </c>
      <c r="J74" s="30" t="str">
        <f t="shared" si="10"/>
        <v>Rakibul Hasan</v>
      </c>
      <c r="K74" t="str">
        <f t="shared" si="11"/>
        <v>Rakibul Hasan</v>
      </c>
    </row>
    <row r="75" spans="1:11" ht="16.8">
      <c r="A75" s="4" t="s">
        <v>78</v>
      </c>
      <c r="B75" s="32" t="s">
        <v>269</v>
      </c>
      <c r="C75" s="32" t="s">
        <v>195</v>
      </c>
      <c r="D75" s="8" t="s">
        <v>178</v>
      </c>
      <c r="E75" s="5">
        <v>36</v>
      </c>
      <c r="F75" s="4" t="s">
        <v>172</v>
      </c>
      <c r="G75" s="31">
        <v>45686</v>
      </c>
      <c r="H75" t="str">
        <f t="shared" si="8"/>
        <v>Mou</v>
      </c>
      <c r="I75" t="str">
        <f t="shared" si="9"/>
        <v>Sultana</v>
      </c>
      <c r="J75" s="30" t="str">
        <f t="shared" si="10"/>
        <v>Mou Sultana</v>
      </c>
      <c r="K75" t="str">
        <f t="shared" si="11"/>
        <v>Mou Sultana</v>
      </c>
    </row>
    <row r="76" spans="1:11" ht="16.8">
      <c r="A76" s="4" t="s">
        <v>79</v>
      </c>
      <c r="B76" s="32" t="s">
        <v>268</v>
      </c>
      <c r="C76" s="32" t="s">
        <v>221</v>
      </c>
      <c r="D76" s="8" t="s">
        <v>171</v>
      </c>
      <c r="E76" s="5">
        <v>40</v>
      </c>
      <c r="F76" s="4" t="s">
        <v>179</v>
      </c>
      <c r="G76" s="31">
        <v>45840</v>
      </c>
      <c r="H76" t="str">
        <f t="shared" si="8"/>
        <v>Salman</v>
      </c>
      <c r="I76" t="str">
        <f t="shared" si="9"/>
        <v>Rahman</v>
      </c>
      <c r="J76" s="30" t="str">
        <f t="shared" si="10"/>
        <v>Salman Rahman</v>
      </c>
      <c r="K76" t="str">
        <f t="shared" si="11"/>
        <v>Salman Rahman</v>
      </c>
    </row>
    <row r="77" spans="1:11" ht="16.8">
      <c r="A77" s="4" t="s">
        <v>80</v>
      </c>
      <c r="B77" s="32" t="s">
        <v>267</v>
      </c>
      <c r="C77" s="32" t="s">
        <v>266</v>
      </c>
      <c r="D77" s="8" t="s">
        <v>178</v>
      </c>
      <c r="E77" s="5">
        <v>40</v>
      </c>
      <c r="F77" s="4" t="s">
        <v>179</v>
      </c>
      <c r="G77" s="31">
        <v>45840</v>
      </c>
      <c r="H77" t="str">
        <f t="shared" si="8"/>
        <v>Priya</v>
      </c>
      <c r="I77" t="str">
        <f t="shared" si="9"/>
        <v>Rani</v>
      </c>
      <c r="J77" s="30" t="str">
        <f t="shared" si="10"/>
        <v>Priya Rani</v>
      </c>
      <c r="K77" t="str">
        <f t="shared" si="11"/>
        <v>Priya Rani</v>
      </c>
    </row>
    <row r="78" spans="1:11" ht="16.8">
      <c r="A78" s="4" t="s">
        <v>81</v>
      </c>
      <c r="B78" s="32" t="s">
        <v>265</v>
      </c>
      <c r="C78" s="32" t="s">
        <v>227</v>
      </c>
      <c r="D78" s="8" t="s">
        <v>171</v>
      </c>
      <c r="E78" s="5">
        <v>30</v>
      </c>
      <c r="F78" s="4" t="s">
        <v>179</v>
      </c>
      <c r="G78" s="31">
        <v>44615</v>
      </c>
      <c r="H78" t="str">
        <f t="shared" si="8"/>
        <v>Jubaer</v>
      </c>
      <c r="I78" t="str">
        <f t="shared" si="9"/>
        <v>Ahmed</v>
      </c>
      <c r="J78" s="30" t="str">
        <f t="shared" si="10"/>
        <v>Jubaer Ahmed</v>
      </c>
      <c r="K78" t="str">
        <f t="shared" si="11"/>
        <v>Jubaer Ahmed</v>
      </c>
    </row>
    <row r="79" spans="1:11" ht="16.8">
      <c r="A79" s="4" t="s">
        <v>82</v>
      </c>
      <c r="B79" s="32" t="s">
        <v>264</v>
      </c>
      <c r="C79" s="32" t="s">
        <v>251</v>
      </c>
      <c r="D79" s="8" t="s">
        <v>178</v>
      </c>
      <c r="E79" s="5">
        <v>35</v>
      </c>
      <c r="F79" s="4" t="s">
        <v>179</v>
      </c>
      <c r="G79" s="31">
        <v>44751</v>
      </c>
      <c r="H79" t="str">
        <f t="shared" si="8"/>
        <v>Marufa</v>
      </c>
      <c r="I79" t="str">
        <f t="shared" si="9"/>
        <v>Akter</v>
      </c>
      <c r="J79" s="30" t="str">
        <f t="shared" si="10"/>
        <v>Marufa Akter</v>
      </c>
      <c r="K79" t="str">
        <f t="shared" si="11"/>
        <v>Marufa Akter</v>
      </c>
    </row>
    <row r="80" spans="1:11" ht="16.8">
      <c r="A80" s="4" t="s">
        <v>83</v>
      </c>
      <c r="B80" s="32" t="s">
        <v>263</v>
      </c>
      <c r="C80" s="32" t="s">
        <v>202</v>
      </c>
      <c r="D80" s="8" t="s">
        <v>171</v>
      </c>
      <c r="E80" s="5">
        <v>31</v>
      </c>
      <c r="F80" s="4" t="s">
        <v>181</v>
      </c>
      <c r="G80" s="31">
        <v>44912</v>
      </c>
      <c r="H80" t="str">
        <f t="shared" si="8"/>
        <v>Minhaz</v>
      </c>
      <c r="I80" t="str">
        <f t="shared" si="9"/>
        <v>Hossain</v>
      </c>
      <c r="J80" s="30" t="str">
        <f t="shared" si="10"/>
        <v>Minhaz Hossain</v>
      </c>
      <c r="K80" t="str">
        <f t="shared" si="11"/>
        <v>Minhaz Hossain</v>
      </c>
    </row>
    <row r="81" spans="1:11" ht="16.8">
      <c r="A81" s="4" t="s">
        <v>84</v>
      </c>
      <c r="B81" s="32" t="s">
        <v>262</v>
      </c>
      <c r="C81" s="32" t="s">
        <v>261</v>
      </c>
      <c r="D81" s="8" t="s">
        <v>178</v>
      </c>
      <c r="E81" s="5">
        <v>37</v>
      </c>
      <c r="F81" s="4" t="s">
        <v>179</v>
      </c>
      <c r="G81" s="31">
        <v>45615</v>
      </c>
      <c r="H81" t="str">
        <f t="shared" si="8"/>
        <v>Tasnim</v>
      </c>
      <c r="I81" t="str">
        <f t="shared" si="9"/>
        <v>Jahan</v>
      </c>
      <c r="J81" s="30" t="str">
        <f t="shared" si="10"/>
        <v>Tasnim Jahan</v>
      </c>
      <c r="K81" t="str">
        <f t="shared" si="11"/>
        <v>Tasnim Jahan</v>
      </c>
    </row>
    <row r="82" spans="1:11" ht="16.8">
      <c r="A82" s="4" t="s">
        <v>85</v>
      </c>
      <c r="B82" s="32" t="s">
        <v>260</v>
      </c>
      <c r="C82" s="32" t="s">
        <v>259</v>
      </c>
      <c r="D82" s="8" t="s">
        <v>171</v>
      </c>
      <c r="E82" s="5">
        <v>31</v>
      </c>
      <c r="F82" s="4" t="s">
        <v>179</v>
      </c>
      <c r="G82" s="31">
        <v>45809</v>
      </c>
      <c r="H82" t="str">
        <f t="shared" si="8"/>
        <v>Niaz</v>
      </c>
      <c r="I82" t="str">
        <f t="shared" si="9"/>
        <v>Uddin</v>
      </c>
      <c r="J82" s="30" t="str">
        <f t="shared" si="10"/>
        <v>Niaz Uddin</v>
      </c>
      <c r="K82" t="str">
        <f t="shared" si="11"/>
        <v>Niaz Uddin</v>
      </c>
    </row>
    <row r="83" spans="1:11" ht="16.8">
      <c r="A83" s="4" t="s">
        <v>86</v>
      </c>
      <c r="B83" s="32" t="s">
        <v>258</v>
      </c>
      <c r="C83" s="32" t="s">
        <v>257</v>
      </c>
      <c r="D83" s="8" t="s">
        <v>178</v>
      </c>
      <c r="E83" s="5">
        <v>41</v>
      </c>
      <c r="F83" s="4" t="s">
        <v>172</v>
      </c>
      <c r="G83" s="31">
        <v>45154</v>
      </c>
      <c r="H83" t="str">
        <f t="shared" si="8"/>
        <v>Mim</v>
      </c>
      <c r="I83" t="str">
        <f t="shared" si="9"/>
        <v>Chowdhury</v>
      </c>
      <c r="J83" s="30" t="str">
        <f t="shared" si="10"/>
        <v>Mim Chowdhury</v>
      </c>
      <c r="K83" t="str">
        <f t="shared" si="11"/>
        <v>Mim Chowdhury</v>
      </c>
    </row>
    <row r="84" spans="1:11" ht="16.8">
      <c r="A84" s="4" t="s">
        <v>87</v>
      </c>
      <c r="B84" s="32" t="s">
        <v>256</v>
      </c>
      <c r="C84" s="32" t="s">
        <v>255</v>
      </c>
      <c r="D84" s="8" t="s">
        <v>171</v>
      </c>
      <c r="E84" s="5">
        <v>41</v>
      </c>
      <c r="F84" s="4" t="s">
        <v>181</v>
      </c>
      <c r="G84" s="31">
        <v>45104</v>
      </c>
      <c r="H84" t="str">
        <f t="shared" si="8"/>
        <v>Ahsan</v>
      </c>
      <c r="I84" t="str">
        <f t="shared" si="9"/>
        <v>Kabir</v>
      </c>
      <c r="J84" s="30" t="str">
        <f t="shared" si="10"/>
        <v>Ahsan Kabir</v>
      </c>
      <c r="K84" t="str">
        <f t="shared" si="11"/>
        <v>Ahsan Kabir</v>
      </c>
    </row>
    <row r="85" spans="1:11" ht="16.8">
      <c r="A85" s="4" t="s">
        <v>88</v>
      </c>
      <c r="B85" s="32" t="s">
        <v>254</v>
      </c>
      <c r="C85" s="32" t="s">
        <v>221</v>
      </c>
      <c r="D85" s="8" t="s">
        <v>178</v>
      </c>
      <c r="E85" s="5">
        <v>41</v>
      </c>
      <c r="F85" s="4" t="s">
        <v>172</v>
      </c>
      <c r="G85" s="31">
        <v>45342</v>
      </c>
      <c r="H85" t="str">
        <f t="shared" si="8"/>
        <v>Samia</v>
      </c>
      <c r="I85" t="str">
        <f t="shared" si="9"/>
        <v>Rahman</v>
      </c>
      <c r="J85" s="30" t="str">
        <f t="shared" si="10"/>
        <v>Samia Rahman</v>
      </c>
      <c r="K85" t="str">
        <f t="shared" si="11"/>
        <v>Samia Rahman</v>
      </c>
    </row>
    <row r="86" spans="1:11" ht="16.8">
      <c r="A86" s="4" t="s">
        <v>89</v>
      </c>
      <c r="B86" s="32" t="s">
        <v>253</v>
      </c>
      <c r="C86" s="32" t="s">
        <v>238</v>
      </c>
      <c r="D86" s="8" t="s">
        <v>171</v>
      </c>
      <c r="E86" s="5">
        <v>39</v>
      </c>
      <c r="F86" s="4" t="s">
        <v>179</v>
      </c>
      <c r="G86" s="31">
        <v>45445</v>
      </c>
      <c r="H86" t="str">
        <f t="shared" si="8"/>
        <v>Zahidul</v>
      </c>
      <c r="I86" t="str">
        <f t="shared" si="9"/>
        <v>Islam</v>
      </c>
      <c r="J86" s="30" t="str">
        <f t="shared" si="10"/>
        <v>Zahidul Islam</v>
      </c>
      <c r="K86" t="str">
        <f t="shared" si="11"/>
        <v>Zahidul Islam</v>
      </c>
    </row>
    <row r="87" spans="1:11" ht="16.8">
      <c r="A87" s="4" t="s">
        <v>90</v>
      </c>
      <c r="B87" s="32" t="s">
        <v>252</v>
      </c>
      <c r="C87" s="32" t="s">
        <v>251</v>
      </c>
      <c r="D87" s="8" t="s">
        <v>178</v>
      </c>
      <c r="E87" s="5">
        <v>29</v>
      </c>
      <c r="F87" s="4" t="s">
        <v>179</v>
      </c>
      <c r="G87" s="31">
        <v>44697</v>
      </c>
      <c r="H87" t="str">
        <f t="shared" si="8"/>
        <v>Munni</v>
      </c>
      <c r="I87" t="str">
        <f t="shared" si="9"/>
        <v>Akter</v>
      </c>
      <c r="J87" s="30" t="str">
        <f t="shared" si="10"/>
        <v>Munni Akter</v>
      </c>
      <c r="K87" t="str">
        <f t="shared" si="11"/>
        <v>Munni Akter</v>
      </c>
    </row>
    <row r="88" spans="1:11" ht="16.8">
      <c r="A88" s="4" t="s">
        <v>91</v>
      </c>
      <c r="B88" s="32" t="s">
        <v>250</v>
      </c>
      <c r="C88" s="32" t="s">
        <v>202</v>
      </c>
      <c r="D88" s="8" t="s">
        <v>171</v>
      </c>
      <c r="E88" s="5">
        <v>41</v>
      </c>
      <c r="F88" s="4" t="s">
        <v>172</v>
      </c>
      <c r="G88" s="31">
        <v>45247</v>
      </c>
      <c r="H88" t="str">
        <f t="shared" si="8"/>
        <v>Shoaib</v>
      </c>
      <c r="I88" t="str">
        <f t="shared" si="9"/>
        <v>Hossain</v>
      </c>
      <c r="J88" s="30" t="str">
        <f t="shared" si="10"/>
        <v>Shoaib Hossain</v>
      </c>
      <c r="K88" t="str">
        <f t="shared" si="11"/>
        <v>Shoaib Hossain</v>
      </c>
    </row>
    <row r="89" spans="1:11" ht="16.8">
      <c r="A89" s="4" t="s">
        <v>92</v>
      </c>
      <c r="B89" s="32" t="s">
        <v>249</v>
      </c>
      <c r="C89" s="32" t="s">
        <v>248</v>
      </c>
      <c r="D89" s="8" t="s">
        <v>178</v>
      </c>
      <c r="E89" s="5">
        <v>40</v>
      </c>
      <c r="F89" s="4" t="s">
        <v>172</v>
      </c>
      <c r="G89" s="31">
        <v>44861</v>
      </c>
      <c r="H89" t="str">
        <f t="shared" si="8"/>
        <v>Tahmina</v>
      </c>
      <c r="I89" t="str">
        <f t="shared" si="9"/>
        <v>Begum</v>
      </c>
      <c r="J89" s="30" t="str">
        <f t="shared" si="10"/>
        <v>Tahmina Begum</v>
      </c>
      <c r="K89" t="str">
        <f t="shared" si="11"/>
        <v>Tahmina Begum</v>
      </c>
    </row>
    <row r="90" spans="1:11" ht="16.8">
      <c r="A90" s="4" t="s">
        <v>93</v>
      </c>
      <c r="B90" s="32" t="s">
        <v>247</v>
      </c>
      <c r="C90" s="32" t="s">
        <v>202</v>
      </c>
      <c r="D90" s="8" t="s">
        <v>171</v>
      </c>
      <c r="E90" s="5">
        <v>37</v>
      </c>
      <c r="F90" s="4" t="s">
        <v>172</v>
      </c>
      <c r="G90" s="31">
        <v>45114</v>
      </c>
      <c r="H90" t="str">
        <f t="shared" si="8"/>
        <v>Ismail</v>
      </c>
      <c r="I90" t="str">
        <f t="shared" si="9"/>
        <v>Hossain</v>
      </c>
      <c r="J90" s="30" t="str">
        <f t="shared" si="10"/>
        <v>Ismail Hossain</v>
      </c>
      <c r="K90" t="str">
        <f t="shared" si="11"/>
        <v>Ismail Hossain</v>
      </c>
    </row>
    <row r="91" spans="1:11" ht="16.8">
      <c r="A91" s="4" t="s">
        <v>94</v>
      </c>
      <c r="B91" s="32" t="s">
        <v>246</v>
      </c>
      <c r="C91" s="32" t="s">
        <v>195</v>
      </c>
      <c r="D91" s="8" t="s">
        <v>178</v>
      </c>
      <c r="E91" s="5">
        <v>36</v>
      </c>
      <c r="F91" s="4" t="s">
        <v>181</v>
      </c>
      <c r="G91" s="31">
        <v>44621</v>
      </c>
      <c r="H91" t="str">
        <f t="shared" si="8"/>
        <v>Elma</v>
      </c>
      <c r="I91" t="str">
        <f t="shared" si="9"/>
        <v>Sultana</v>
      </c>
      <c r="J91" s="30" t="str">
        <f t="shared" si="10"/>
        <v>Elma Sultana</v>
      </c>
      <c r="K91" t="str">
        <f t="shared" si="11"/>
        <v>Elma Sultana</v>
      </c>
    </row>
    <row r="92" spans="1:11" ht="16.8">
      <c r="A92" s="4" t="s">
        <v>95</v>
      </c>
      <c r="B92" s="32" t="s">
        <v>245</v>
      </c>
      <c r="C92" s="32" t="s">
        <v>221</v>
      </c>
      <c r="D92" s="8" t="s">
        <v>171</v>
      </c>
      <c r="E92" s="5">
        <v>25</v>
      </c>
      <c r="F92" s="4" t="s">
        <v>181</v>
      </c>
      <c r="G92" s="31">
        <v>45840</v>
      </c>
      <c r="H92" t="str">
        <f t="shared" si="8"/>
        <v>Adnan</v>
      </c>
      <c r="I92" t="str">
        <f t="shared" si="9"/>
        <v>Rahman</v>
      </c>
      <c r="J92" s="30" t="str">
        <f t="shared" si="10"/>
        <v>Adnan Rahman</v>
      </c>
      <c r="K92" t="str">
        <f t="shared" si="11"/>
        <v>Adnan Rahman</v>
      </c>
    </row>
    <row r="93" spans="1:11" ht="16.8">
      <c r="A93" s="4" t="s">
        <v>96</v>
      </c>
      <c r="B93" s="32" t="s">
        <v>244</v>
      </c>
      <c r="C93" s="32" t="s">
        <v>207</v>
      </c>
      <c r="D93" s="8" t="s">
        <v>178</v>
      </c>
      <c r="E93" s="5">
        <v>44</v>
      </c>
      <c r="F93" s="4" t="s">
        <v>179</v>
      </c>
      <c r="G93" s="31">
        <v>45840</v>
      </c>
      <c r="H93" t="str">
        <f t="shared" si="8"/>
        <v>Keya</v>
      </c>
      <c r="I93" t="str">
        <f t="shared" si="9"/>
        <v>Khatun</v>
      </c>
      <c r="J93" s="30" t="str">
        <f t="shared" si="10"/>
        <v>Keya Khatun</v>
      </c>
      <c r="K93" t="str">
        <f t="shared" si="11"/>
        <v>Keya Khatun</v>
      </c>
    </row>
    <row r="94" spans="1:11" ht="16.8">
      <c r="A94" s="4" t="s">
        <v>97</v>
      </c>
      <c r="B94" s="32" t="s">
        <v>243</v>
      </c>
      <c r="C94" s="32" t="s">
        <v>242</v>
      </c>
      <c r="D94" s="8" t="s">
        <v>171</v>
      </c>
      <c r="E94" s="5">
        <v>41</v>
      </c>
      <c r="F94" s="4" t="s">
        <v>179</v>
      </c>
      <c r="G94" s="31">
        <v>44612</v>
      </c>
      <c r="H94" t="str">
        <f t="shared" si="8"/>
        <v>Sifat</v>
      </c>
      <c r="I94" t="str">
        <f t="shared" si="9"/>
        <v>Karim</v>
      </c>
      <c r="J94" s="30" t="str">
        <f t="shared" si="10"/>
        <v>Sifat Karim</v>
      </c>
      <c r="K94" t="str">
        <f t="shared" si="11"/>
        <v>Sifat Karim</v>
      </c>
    </row>
    <row r="95" spans="1:11" ht="16.8">
      <c r="A95" s="4" t="s">
        <v>98</v>
      </c>
      <c r="B95" s="32" t="s">
        <v>241</v>
      </c>
      <c r="C95" s="32" t="s">
        <v>240</v>
      </c>
      <c r="D95" s="8" t="s">
        <v>178</v>
      </c>
      <c r="E95" s="5">
        <v>43</v>
      </c>
      <c r="F95" s="4" t="s">
        <v>172</v>
      </c>
      <c r="G95" s="31">
        <v>45716</v>
      </c>
      <c r="H95" t="str">
        <f t="shared" si="8"/>
        <v>Moumita</v>
      </c>
      <c r="I95" t="str">
        <f t="shared" si="9"/>
        <v>Haque</v>
      </c>
      <c r="J95" s="30" t="str">
        <f t="shared" si="10"/>
        <v>Moumita Haque</v>
      </c>
      <c r="K95" t="str">
        <f t="shared" si="11"/>
        <v>Moumita Haque</v>
      </c>
    </row>
    <row r="96" spans="1:11" ht="16.8">
      <c r="A96" s="4" t="s">
        <v>99</v>
      </c>
      <c r="B96" s="32" t="s">
        <v>239</v>
      </c>
      <c r="C96" s="32" t="s">
        <v>238</v>
      </c>
      <c r="D96" s="8" t="s">
        <v>171</v>
      </c>
      <c r="E96" s="5">
        <v>32</v>
      </c>
      <c r="F96" s="4" t="s">
        <v>172</v>
      </c>
      <c r="G96" s="31">
        <v>45295</v>
      </c>
      <c r="H96" t="str">
        <f t="shared" si="8"/>
        <v>Tashrif</v>
      </c>
      <c r="I96" t="str">
        <f t="shared" si="9"/>
        <v>Islam</v>
      </c>
      <c r="J96" s="30" t="str">
        <f t="shared" si="10"/>
        <v>Tashrif Islam</v>
      </c>
      <c r="K96" t="str">
        <f t="shared" si="11"/>
        <v>Tashrif Islam</v>
      </c>
    </row>
    <row r="97" spans="1:11" ht="16.8">
      <c r="A97" s="4" t="s">
        <v>100</v>
      </c>
      <c r="B97" s="32" t="s">
        <v>237</v>
      </c>
      <c r="C97" s="32" t="s">
        <v>236</v>
      </c>
      <c r="D97" s="8" t="s">
        <v>178</v>
      </c>
      <c r="E97" s="5">
        <v>26</v>
      </c>
      <c r="F97" s="4" t="s">
        <v>181</v>
      </c>
      <c r="G97" s="31">
        <v>44894</v>
      </c>
      <c r="H97" t="str">
        <f t="shared" si="8"/>
        <v>Sadia</v>
      </c>
      <c r="I97" t="str">
        <f t="shared" si="9"/>
        <v>Parvin</v>
      </c>
      <c r="J97" s="30" t="str">
        <f t="shared" si="10"/>
        <v>Sadia Parvin</v>
      </c>
      <c r="K97" t="str">
        <f t="shared" si="11"/>
        <v>Sadia Parvin</v>
      </c>
    </row>
    <row r="98" spans="1:11" ht="16.8">
      <c r="A98" s="4" t="s">
        <v>101</v>
      </c>
      <c r="B98" s="32" t="s">
        <v>235</v>
      </c>
      <c r="C98" s="32" t="s">
        <v>197</v>
      </c>
      <c r="D98" s="8" t="s">
        <v>171</v>
      </c>
      <c r="E98" s="5">
        <v>26</v>
      </c>
      <c r="F98" s="4" t="s">
        <v>181</v>
      </c>
      <c r="G98" s="31">
        <v>45390</v>
      </c>
      <c r="H98" t="str">
        <f t="shared" ref="H98:H121" si="12">TRIM(B98)</f>
        <v>Jahid</v>
      </c>
      <c r="I98" t="str">
        <f t="shared" si="9"/>
        <v>Hasan</v>
      </c>
      <c r="J98" s="30" t="str">
        <f t="shared" si="10"/>
        <v>Jahid Hasan</v>
      </c>
      <c r="K98" t="str">
        <f t="shared" si="11"/>
        <v>Jahid Hasan</v>
      </c>
    </row>
    <row r="99" spans="1:11" ht="16.8">
      <c r="A99" s="4" t="s">
        <v>102</v>
      </c>
      <c r="B99" s="32" t="s">
        <v>234</v>
      </c>
      <c r="C99" s="32" t="s">
        <v>207</v>
      </c>
      <c r="D99" s="8" t="s">
        <v>178</v>
      </c>
      <c r="E99" s="5">
        <v>29</v>
      </c>
      <c r="F99" s="4" t="s">
        <v>181</v>
      </c>
      <c r="G99" s="31">
        <v>45317</v>
      </c>
      <c r="H99" t="str">
        <f t="shared" si="12"/>
        <v>Aklima</v>
      </c>
      <c r="I99" t="str">
        <f t="shared" ref="I99:I121" si="13">TRIM(C99)</f>
        <v>Khatun</v>
      </c>
      <c r="J99" s="30" t="str">
        <f t="shared" ref="J99:J121" si="14">_xlfn.CONCAT(H99," ",I99)</f>
        <v>Aklima Khatun</v>
      </c>
      <c r="K99" t="str">
        <f t="shared" ref="K99:K121" si="15">PROPER(J99)</f>
        <v>Aklima Khatun</v>
      </c>
    </row>
    <row r="100" spans="1:11" ht="16.8">
      <c r="A100" s="4" t="s">
        <v>103</v>
      </c>
      <c r="B100" s="32" t="s">
        <v>233</v>
      </c>
      <c r="C100" s="32" t="s">
        <v>197</v>
      </c>
      <c r="D100" s="8" t="s">
        <v>171</v>
      </c>
      <c r="E100" s="5">
        <v>28</v>
      </c>
      <c r="F100" s="4" t="s">
        <v>181</v>
      </c>
      <c r="G100" s="31">
        <v>45840</v>
      </c>
      <c r="H100" t="str">
        <f t="shared" si="12"/>
        <v>Mahmudul</v>
      </c>
      <c r="I100" t="str">
        <f t="shared" si="13"/>
        <v>Hasan</v>
      </c>
      <c r="J100" s="30" t="str">
        <f t="shared" si="14"/>
        <v>Mahmudul Hasan</v>
      </c>
      <c r="K100" t="str">
        <f t="shared" si="15"/>
        <v>Mahmudul Hasan</v>
      </c>
    </row>
    <row r="101" spans="1:11" ht="16.8">
      <c r="A101" s="4" t="s">
        <v>104</v>
      </c>
      <c r="B101" s="32" t="s">
        <v>232</v>
      </c>
      <c r="C101" s="32" t="s">
        <v>231</v>
      </c>
      <c r="D101" s="8" t="s">
        <v>178</v>
      </c>
      <c r="E101" s="5">
        <v>26</v>
      </c>
      <c r="F101" s="4" t="s">
        <v>172</v>
      </c>
      <c r="G101" s="31">
        <v>44775</v>
      </c>
      <c r="H101" t="str">
        <f t="shared" si="12"/>
        <v>Rubina</v>
      </c>
      <c r="I101" t="str">
        <f t="shared" si="13"/>
        <v>Aktar</v>
      </c>
      <c r="J101" s="30" t="str">
        <f t="shared" si="14"/>
        <v>Rubina Aktar</v>
      </c>
      <c r="K101" t="str">
        <f t="shared" si="15"/>
        <v>Rubina Aktar</v>
      </c>
    </row>
    <row r="102" spans="1:11" ht="16.8">
      <c r="A102" s="4" t="s">
        <v>105</v>
      </c>
      <c r="B102" s="32" t="s">
        <v>230</v>
      </c>
      <c r="C102" s="32" t="s">
        <v>202</v>
      </c>
      <c r="D102" s="8" t="s">
        <v>171</v>
      </c>
      <c r="E102" s="5">
        <v>38</v>
      </c>
      <c r="F102" s="4" t="s">
        <v>179</v>
      </c>
      <c r="G102" s="31">
        <v>45054</v>
      </c>
      <c r="H102" t="str">
        <f t="shared" si="12"/>
        <v>Rayhan</v>
      </c>
      <c r="I102" t="str">
        <f t="shared" si="13"/>
        <v>Hossain</v>
      </c>
      <c r="J102" s="30" t="str">
        <f t="shared" si="14"/>
        <v>Rayhan Hossain</v>
      </c>
      <c r="K102" t="str">
        <f t="shared" si="15"/>
        <v>Rayhan Hossain</v>
      </c>
    </row>
    <row r="103" spans="1:11" ht="16.8">
      <c r="A103" s="4" t="s">
        <v>106</v>
      </c>
      <c r="B103" s="32" t="s">
        <v>195</v>
      </c>
      <c r="C103" s="32" t="s">
        <v>229</v>
      </c>
      <c r="D103" s="8" t="s">
        <v>178</v>
      </c>
      <c r="E103" s="5">
        <v>45</v>
      </c>
      <c r="F103" s="4" t="s">
        <v>179</v>
      </c>
      <c r="G103" s="31">
        <v>44697</v>
      </c>
      <c r="H103" t="str">
        <f t="shared" si="12"/>
        <v>Sultana</v>
      </c>
      <c r="I103" t="str">
        <f t="shared" si="13"/>
        <v>Nasrin</v>
      </c>
      <c r="J103" s="30" t="str">
        <f t="shared" si="14"/>
        <v>Sultana Nasrin</v>
      </c>
      <c r="K103" t="str">
        <f t="shared" si="15"/>
        <v>Sultana Nasrin</v>
      </c>
    </row>
    <row r="104" spans="1:11" ht="16.8">
      <c r="A104" s="4" t="s">
        <v>107</v>
      </c>
      <c r="B104" s="32" t="s">
        <v>228</v>
      </c>
      <c r="C104" s="32" t="s">
        <v>227</v>
      </c>
      <c r="D104" s="8" t="s">
        <v>171</v>
      </c>
      <c r="E104" s="5">
        <v>28</v>
      </c>
      <c r="F104" s="4" t="s">
        <v>181</v>
      </c>
      <c r="G104" s="31">
        <v>45513</v>
      </c>
      <c r="H104" t="str">
        <f t="shared" si="12"/>
        <v>Shakil</v>
      </c>
      <c r="I104" t="str">
        <f t="shared" si="13"/>
        <v>Ahmed</v>
      </c>
      <c r="J104" s="30" t="str">
        <f t="shared" si="14"/>
        <v>Shakil Ahmed</v>
      </c>
      <c r="K104" t="str">
        <f t="shared" si="15"/>
        <v>Shakil Ahmed</v>
      </c>
    </row>
    <row r="105" spans="1:11" ht="16.8">
      <c r="A105" s="4" t="s">
        <v>108</v>
      </c>
      <c r="B105" s="32" t="s">
        <v>226</v>
      </c>
      <c r="C105" s="32" t="s">
        <v>225</v>
      </c>
      <c r="D105" s="8" t="s">
        <v>178</v>
      </c>
      <c r="E105" s="5">
        <v>44</v>
      </c>
      <c r="F105" s="4" t="s">
        <v>181</v>
      </c>
      <c r="G105" s="31">
        <v>45364</v>
      </c>
      <c r="H105" t="str">
        <f t="shared" si="12"/>
        <v>Antora</v>
      </c>
      <c r="I105" t="str">
        <f t="shared" si="13"/>
        <v>Das</v>
      </c>
      <c r="J105" s="30" t="str">
        <f t="shared" si="14"/>
        <v>Antora Das</v>
      </c>
      <c r="K105" t="str">
        <f t="shared" si="15"/>
        <v>Antora Das</v>
      </c>
    </row>
    <row r="106" spans="1:11" ht="16.8">
      <c r="A106" s="4" t="s">
        <v>109</v>
      </c>
      <c r="B106" s="32" t="s">
        <v>224</v>
      </c>
      <c r="C106" s="32" t="s">
        <v>223</v>
      </c>
      <c r="D106" s="8" t="s">
        <v>171</v>
      </c>
      <c r="E106" s="5">
        <v>41</v>
      </c>
      <c r="F106" s="4" t="s">
        <v>181</v>
      </c>
      <c r="G106" s="31">
        <v>45100</v>
      </c>
      <c r="H106" t="str">
        <f t="shared" si="12"/>
        <v>Khaled</v>
      </c>
      <c r="I106" t="str">
        <f t="shared" si="13"/>
        <v>Mahmud</v>
      </c>
      <c r="J106" s="30" t="str">
        <f t="shared" si="14"/>
        <v>Khaled Mahmud</v>
      </c>
      <c r="K106" t="str">
        <f t="shared" si="15"/>
        <v>Khaled Mahmud</v>
      </c>
    </row>
    <row r="107" spans="1:11" ht="16.8">
      <c r="A107" s="4" t="s">
        <v>110</v>
      </c>
      <c r="B107" s="32" t="s">
        <v>222</v>
      </c>
      <c r="C107" s="32" t="s">
        <v>221</v>
      </c>
      <c r="D107" s="8" t="s">
        <v>178</v>
      </c>
      <c r="E107" s="5">
        <v>39</v>
      </c>
      <c r="F107" s="4" t="s">
        <v>179</v>
      </c>
      <c r="G107" s="31">
        <v>45650</v>
      </c>
      <c r="H107" t="str">
        <f t="shared" si="12"/>
        <v>Rukhsar</v>
      </c>
      <c r="I107" t="str">
        <f t="shared" si="13"/>
        <v>Rahman</v>
      </c>
      <c r="J107" s="30" t="str">
        <f t="shared" si="14"/>
        <v>Rukhsar Rahman</v>
      </c>
      <c r="K107" t="str">
        <f t="shared" si="15"/>
        <v>Rukhsar Rahman</v>
      </c>
    </row>
    <row r="108" spans="1:11" ht="16.8">
      <c r="A108" s="4" t="s">
        <v>111</v>
      </c>
      <c r="B108" s="32" t="s">
        <v>220</v>
      </c>
      <c r="C108" s="32" t="s">
        <v>219</v>
      </c>
      <c r="D108" s="8" t="s">
        <v>171</v>
      </c>
      <c r="E108" s="5">
        <v>25</v>
      </c>
      <c r="F108" s="4" t="s">
        <v>172</v>
      </c>
      <c r="G108" s="31">
        <v>44631</v>
      </c>
      <c r="H108" t="str">
        <f t="shared" si="12"/>
        <v>Omar</v>
      </c>
      <c r="I108" t="str">
        <f t="shared" si="13"/>
        <v>Faruq</v>
      </c>
      <c r="J108" s="30" t="str">
        <f t="shared" si="14"/>
        <v>Omar Faruq</v>
      </c>
      <c r="K108" t="str">
        <f t="shared" si="15"/>
        <v>Omar Faruq</v>
      </c>
    </row>
    <row r="109" spans="1:11" ht="16.8">
      <c r="A109" s="4" t="s">
        <v>112</v>
      </c>
      <c r="B109" s="32" t="s">
        <v>218</v>
      </c>
      <c r="C109" s="32" t="s">
        <v>202</v>
      </c>
      <c r="D109" s="8" t="s">
        <v>178</v>
      </c>
      <c r="E109" s="5">
        <v>45</v>
      </c>
      <c r="F109" s="4" t="s">
        <v>179</v>
      </c>
      <c r="G109" s="31">
        <v>45756</v>
      </c>
      <c r="H109" t="str">
        <f t="shared" si="12"/>
        <v>Nafisa</v>
      </c>
      <c r="I109" t="str">
        <f t="shared" si="13"/>
        <v>Hossain</v>
      </c>
      <c r="J109" s="30" t="str">
        <f t="shared" si="14"/>
        <v>Nafisa Hossain</v>
      </c>
      <c r="K109" t="str">
        <f t="shared" si="15"/>
        <v>Nafisa Hossain</v>
      </c>
    </row>
    <row r="110" spans="1:11" ht="16.8">
      <c r="A110" s="4" t="s">
        <v>113</v>
      </c>
      <c r="B110" s="32" t="s">
        <v>217</v>
      </c>
      <c r="C110" s="32" t="s">
        <v>216</v>
      </c>
      <c r="D110" s="8" t="s">
        <v>171</v>
      </c>
      <c r="E110" s="5">
        <v>39</v>
      </c>
      <c r="F110" s="4" t="s">
        <v>172</v>
      </c>
      <c r="G110" s="31">
        <v>44565</v>
      </c>
      <c r="H110" t="str">
        <f t="shared" si="12"/>
        <v>Nazmul</v>
      </c>
      <c r="I110" t="str">
        <f t="shared" si="13"/>
        <v>Arefin</v>
      </c>
      <c r="J110" s="30" t="str">
        <f t="shared" si="14"/>
        <v>Nazmul Arefin</v>
      </c>
      <c r="K110" t="str">
        <f t="shared" si="15"/>
        <v>Nazmul Arefin</v>
      </c>
    </row>
    <row r="111" spans="1:11" ht="16.8">
      <c r="A111" s="4" t="s">
        <v>114</v>
      </c>
      <c r="B111" s="32" t="s">
        <v>215</v>
      </c>
      <c r="C111" s="32" t="s">
        <v>214</v>
      </c>
      <c r="D111" s="8" t="s">
        <v>178</v>
      </c>
      <c r="E111" s="5">
        <v>45</v>
      </c>
      <c r="F111" s="4" t="s">
        <v>172</v>
      </c>
      <c r="G111" s="31">
        <v>45047</v>
      </c>
      <c r="H111" t="str">
        <f t="shared" si="12"/>
        <v>Nilufa</v>
      </c>
      <c r="I111" t="str">
        <f t="shared" si="13"/>
        <v>Yasmin</v>
      </c>
      <c r="J111" s="30" t="str">
        <f t="shared" si="14"/>
        <v>Nilufa Yasmin</v>
      </c>
      <c r="K111" t="str">
        <f t="shared" si="15"/>
        <v>Nilufa Yasmin</v>
      </c>
    </row>
    <row r="112" spans="1:11" ht="16.8">
      <c r="A112" s="4" t="s">
        <v>115</v>
      </c>
      <c r="B112" s="32" t="s">
        <v>213</v>
      </c>
      <c r="C112" s="32" t="s">
        <v>202</v>
      </c>
      <c r="D112" s="8" t="s">
        <v>171</v>
      </c>
      <c r="E112" s="5">
        <v>29</v>
      </c>
      <c r="F112" s="4" t="s">
        <v>179</v>
      </c>
      <c r="G112" s="31">
        <v>44860</v>
      </c>
      <c r="H112" t="str">
        <f t="shared" si="12"/>
        <v>Alamin</v>
      </c>
      <c r="I112" t="str">
        <f t="shared" si="13"/>
        <v>Hossain</v>
      </c>
      <c r="J112" s="30" t="str">
        <f t="shared" si="14"/>
        <v>Alamin Hossain</v>
      </c>
      <c r="K112" t="str">
        <f t="shared" si="15"/>
        <v>Alamin Hossain</v>
      </c>
    </row>
    <row r="113" spans="1:11" ht="16.8">
      <c r="A113" s="4" t="s">
        <v>116</v>
      </c>
      <c r="B113" s="32" t="s">
        <v>212</v>
      </c>
      <c r="C113" s="32" t="s">
        <v>211</v>
      </c>
      <c r="D113" s="8" t="s">
        <v>178</v>
      </c>
      <c r="E113" s="5">
        <v>32</v>
      </c>
      <c r="F113" s="4" t="s">
        <v>181</v>
      </c>
      <c r="G113" s="31">
        <v>45350</v>
      </c>
      <c r="H113" t="str">
        <f t="shared" si="12"/>
        <v>Farzana</v>
      </c>
      <c r="I113" t="str">
        <f t="shared" si="13"/>
        <v>Akhter</v>
      </c>
      <c r="J113" s="30" t="str">
        <f t="shared" si="14"/>
        <v>Farzana Akhter</v>
      </c>
      <c r="K113" t="str">
        <f t="shared" si="15"/>
        <v>Farzana Akhter</v>
      </c>
    </row>
    <row r="114" spans="1:11" ht="16.8">
      <c r="A114" s="4" t="s">
        <v>117</v>
      </c>
      <c r="B114" s="32" t="s">
        <v>210</v>
      </c>
      <c r="C114" s="32" t="s">
        <v>209</v>
      </c>
      <c r="D114" s="8" t="s">
        <v>171</v>
      </c>
      <c r="E114" s="5">
        <v>33</v>
      </c>
      <c r="F114" s="4" t="s">
        <v>181</v>
      </c>
      <c r="G114" s="31">
        <v>45840</v>
      </c>
      <c r="H114" t="str">
        <f t="shared" si="12"/>
        <v>Shahin</v>
      </c>
      <c r="I114" t="str">
        <f t="shared" si="13"/>
        <v>Alam</v>
      </c>
      <c r="J114" s="30" t="str">
        <f t="shared" si="14"/>
        <v>Shahin Alam</v>
      </c>
      <c r="K114" t="str">
        <f t="shared" si="15"/>
        <v>Shahin Alam</v>
      </c>
    </row>
    <row r="115" spans="1:11" ht="16.8">
      <c r="A115" s="4" t="s">
        <v>118</v>
      </c>
      <c r="B115" s="32" t="s">
        <v>208</v>
      </c>
      <c r="C115" s="32" t="s">
        <v>207</v>
      </c>
      <c r="D115" s="8" t="s">
        <v>178</v>
      </c>
      <c r="E115" s="5">
        <v>26</v>
      </c>
      <c r="F115" s="4" t="s">
        <v>179</v>
      </c>
      <c r="G115" s="31">
        <v>44725</v>
      </c>
      <c r="H115" t="str">
        <f t="shared" si="12"/>
        <v>Mahfuza</v>
      </c>
      <c r="I115" t="str">
        <f t="shared" si="13"/>
        <v>Khatun</v>
      </c>
      <c r="J115" s="30" t="str">
        <f t="shared" si="14"/>
        <v>Mahfuza Khatun</v>
      </c>
      <c r="K115" t="str">
        <f t="shared" si="15"/>
        <v>Mahfuza Khatun</v>
      </c>
    </row>
    <row r="116" spans="1:11" ht="16.8">
      <c r="A116" s="4" t="s">
        <v>119</v>
      </c>
      <c r="B116" s="32" t="s">
        <v>206</v>
      </c>
      <c r="C116" s="32" t="s">
        <v>205</v>
      </c>
      <c r="D116" s="8" t="s">
        <v>171</v>
      </c>
      <c r="E116" s="5">
        <v>32</v>
      </c>
      <c r="F116" s="4" t="s">
        <v>179</v>
      </c>
      <c r="G116" s="31">
        <v>45654</v>
      </c>
      <c r="H116" t="str">
        <f t="shared" si="12"/>
        <v>Hasanuzzaman</v>
      </c>
      <c r="I116" t="str">
        <f t="shared" si="13"/>
        <v>Roni</v>
      </c>
      <c r="J116" s="30" t="str">
        <f t="shared" si="14"/>
        <v>Hasanuzzaman Roni</v>
      </c>
      <c r="K116" t="str">
        <f t="shared" si="15"/>
        <v>Hasanuzzaman Roni</v>
      </c>
    </row>
    <row r="117" spans="1:11" ht="16.8">
      <c r="A117" s="4" t="s">
        <v>120</v>
      </c>
      <c r="B117" s="32" t="s">
        <v>204</v>
      </c>
      <c r="C117" s="32" t="s">
        <v>203</v>
      </c>
      <c r="D117" s="8" t="s">
        <v>178</v>
      </c>
      <c r="E117" s="5">
        <v>34</v>
      </c>
      <c r="F117" s="4" t="s">
        <v>172</v>
      </c>
      <c r="G117" s="31">
        <v>44659</v>
      </c>
      <c r="H117" t="str">
        <f t="shared" si="12"/>
        <v>Shormi</v>
      </c>
      <c r="I117" t="str">
        <f t="shared" si="13"/>
        <v>Nahar</v>
      </c>
      <c r="J117" s="30" t="str">
        <f t="shared" si="14"/>
        <v>Shormi Nahar</v>
      </c>
      <c r="K117" t="str">
        <f t="shared" si="15"/>
        <v>Shormi Nahar</v>
      </c>
    </row>
    <row r="118" spans="1:11" ht="16.8">
      <c r="A118" s="4" t="s">
        <v>121</v>
      </c>
      <c r="B118" s="32" t="s">
        <v>202</v>
      </c>
      <c r="C118" s="32" t="s">
        <v>201</v>
      </c>
      <c r="D118" s="8" t="s">
        <v>171</v>
      </c>
      <c r="E118" s="5">
        <v>38</v>
      </c>
      <c r="F118" s="4" t="s">
        <v>181</v>
      </c>
      <c r="G118" s="31">
        <v>44915</v>
      </c>
      <c r="H118" t="str">
        <f t="shared" si="12"/>
        <v>Hossain</v>
      </c>
      <c r="I118" t="str">
        <f t="shared" si="13"/>
        <v>Mollah</v>
      </c>
      <c r="J118" s="30" t="str">
        <f t="shared" si="14"/>
        <v>Hossain Mollah</v>
      </c>
      <c r="K118" t="str">
        <f t="shared" si="15"/>
        <v>Hossain Mollah</v>
      </c>
    </row>
    <row r="119" spans="1:11" ht="16.8">
      <c r="A119" s="4" t="s">
        <v>122</v>
      </c>
      <c r="B119" s="32" t="s">
        <v>200</v>
      </c>
      <c r="C119" s="32" t="s">
        <v>199</v>
      </c>
      <c r="D119" s="8" t="s">
        <v>178</v>
      </c>
      <c r="E119" s="5">
        <v>32</v>
      </c>
      <c r="F119" s="4" t="s">
        <v>172</v>
      </c>
      <c r="G119" s="31">
        <v>44974</v>
      </c>
      <c r="H119" t="str">
        <f t="shared" si="12"/>
        <v>Lamiya</v>
      </c>
      <c r="I119" t="str">
        <f t="shared" si="13"/>
        <v>Ferdous</v>
      </c>
      <c r="J119" s="30" t="str">
        <f t="shared" si="14"/>
        <v>Lamiya Ferdous</v>
      </c>
      <c r="K119" t="str">
        <f t="shared" si="15"/>
        <v>Lamiya Ferdous</v>
      </c>
    </row>
    <row r="120" spans="1:11" ht="16.8">
      <c r="A120" s="4" t="s">
        <v>123</v>
      </c>
      <c r="B120" s="32" t="s">
        <v>198</v>
      </c>
      <c r="C120" s="32" t="s">
        <v>197</v>
      </c>
      <c r="D120" s="8" t="s">
        <v>171</v>
      </c>
      <c r="E120" s="5">
        <v>31</v>
      </c>
      <c r="F120" s="4" t="s">
        <v>179</v>
      </c>
      <c r="G120" s="31">
        <v>45728</v>
      </c>
      <c r="H120" t="str">
        <f t="shared" si="12"/>
        <v>Mehedi</v>
      </c>
      <c r="I120" t="str">
        <f t="shared" si="13"/>
        <v>Hasan</v>
      </c>
      <c r="J120" s="30" t="str">
        <f t="shared" si="14"/>
        <v>Mehedi Hasan</v>
      </c>
      <c r="K120" t="str">
        <f t="shared" si="15"/>
        <v>Mehedi Hasan</v>
      </c>
    </row>
    <row r="121" spans="1:11" ht="16.8">
      <c r="A121" s="4" t="s">
        <v>124</v>
      </c>
      <c r="B121" s="32" t="s">
        <v>196</v>
      </c>
      <c r="C121" s="32" t="s">
        <v>195</v>
      </c>
      <c r="D121" s="8" t="s">
        <v>178</v>
      </c>
      <c r="E121" s="5">
        <v>27</v>
      </c>
      <c r="F121" s="4" t="s">
        <v>179</v>
      </c>
      <c r="G121" s="31">
        <v>45618</v>
      </c>
      <c r="H121" t="str">
        <f t="shared" si="12"/>
        <v>Safa</v>
      </c>
      <c r="I121" t="str">
        <f t="shared" si="13"/>
        <v>Sultana</v>
      </c>
      <c r="J121" s="30" t="str">
        <f t="shared" si="14"/>
        <v>Safa Sultana</v>
      </c>
      <c r="K121" t="str">
        <f t="shared" si="15"/>
        <v>Safa Sultana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EF4D-6F32-4F7C-B7A1-655EEB299F73}">
  <dimension ref="A1:F121"/>
  <sheetViews>
    <sheetView showGridLines="0" workbookViewId="0">
      <selection activeCell="I13" sqref="I13"/>
    </sheetView>
  </sheetViews>
  <sheetFormatPr defaultRowHeight="14.4"/>
  <cols>
    <col min="1" max="1" width="20.77734375" customWidth="1"/>
    <col min="2" max="2" width="21.44140625" bestFit="1" customWidth="1"/>
    <col min="3" max="4" width="17.5546875" customWidth="1"/>
    <col min="5" max="5" width="17.6640625" bestFit="1" customWidth="1"/>
    <col min="6" max="6" width="15.109375" bestFit="1" customWidth="1"/>
  </cols>
  <sheetData>
    <row r="1" spans="1:6" ht="33.6">
      <c r="A1" s="9" t="s">
        <v>0</v>
      </c>
      <c r="B1" s="9" t="s">
        <v>135</v>
      </c>
      <c r="C1" s="9" t="s">
        <v>143</v>
      </c>
      <c r="D1" s="9" t="s">
        <v>162</v>
      </c>
      <c r="E1" s="9" t="s">
        <v>151</v>
      </c>
      <c r="F1" s="9" t="s">
        <v>136</v>
      </c>
    </row>
    <row r="2" spans="1:6" ht="16.8">
      <c r="A2" s="4" t="s">
        <v>5</v>
      </c>
      <c r="B2" s="26">
        <v>45726</v>
      </c>
      <c r="C2" s="4">
        <v>36</v>
      </c>
      <c r="D2" s="39">
        <v>52353</v>
      </c>
      <c r="E2" s="8">
        <v>7</v>
      </c>
      <c r="F2" s="38">
        <v>2</v>
      </c>
    </row>
    <row r="3" spans="1:6" ht="16.8">
      <c r="A3" s="4" t="s">
        <v>6</v>
      </c>
      <c r="B3" s="26">
        <v>45722</v>
      </c>
      <c r="C3" s="4">
        <v>11</v>
      </c>
      <c r="D3" s="39">
        <v>20196</v>
      </c>
      <c r="E3" s="8">
        <v>4</v>
      </c>
      <c r="F3" s="38">
        <v>1</v>
      </c>
    </row>
    <row r="4" spans="1:6" ht="16.8">
      <c r="A4" s="4" t="s">
        <v>7</v>
      </c>
      <c r="B4" s="26">
        <v>45841</v>
      </c>
      <c r="C4" s="4">
        <v>26</v>
      </c>
      <c r="D4" s="39">
        <v>26520</v>
      </c>
      <c r="E4" s="8">
        <v>0</v>
      </c>
      <c r="F4" s="38">
        <v>3</v>
      </c>
    </row>
    <row r="5" spans="1:6" ht="16.8">
      <c r="A5" s="4" t="s">
        <v>8</v>
      </c>
      <c r="B5" s="26">
        <v>45824</v>
      </c>
      <c r="C5" s="4">
        <v>2</v>
      </c>
      <c r="D5" s="39">
        <v>2962</v>
      </c>
      <c r="E5" s="8">
        <v>6</v>
      </c>
      <c r="F5" s="38">
        <v>1</v>
      </c>
    </row>
    <row r="6" spans="1:6" ht="16.8">
      <c r="A6" s="4" t="s">
        <v>9</v>
      </c>
      <c r="B6" s="26">
        <v>45660</v>
      </c>
      <c r="C6" s="4">
        <v>30</v>
      </c>
      <c r="D6" s="39">
        <v>31080</v>
      </c>
      <c r="E6" s="8">
        <v>10</v>
      </c>
      <c r="F6" s="38">
        <v>2</v>
      </c>
    </row>
    <row r="7" spans="1:6" ht="16.8">
      <c r="A7" s="4" t="s">
        <v>10</v>
      </c>
      <c r="B7" s="26">
        <v>45788</v>
      </c>
      <c r="C7" s="4">
        <v>8</v>
      </c>
      <c r="D7" s="39">
        <v>11744</v>
      </c>
      <c r="E7" s="8">
        <v>3</v>
      </c>
      <c r="F7" s="38">
        <v>1</v>
      </c>
    </row>
    <row r="8" spans="1:6" ht="16.8">
      <c r="A8" s="4" t="s">
        <v>11</v>
      </c>
      <c r="B8" s="26">
        <v>45609</v>
      </c>
      <c r="C8" s="4">
        <v>9</v>
      </c>
      <c r="D8" s="39">
        <v>14985</v>
      </c>
      <c r="E8" s="8">
        <v>0</v>
      </c>
      <c r="F8" s="38">
        <v>0</v>
      </c>
    </row>
    <row r="9" spans="1:6" ht="16.8">
      <c r="A9" s="4" t="s">
        <v>12</v>
      </c>
      <c r="B9" s="26">
        <v>45612</v>
      </c>
      <c r="C9" s="4">
        <v>19</v>
      </c>
      <c r="D9" s="39">
        <v>35150</v>
      </c>
      <c r="E9" s="8">
        <v>7</v>
      </c>
      <c r="F9" s="38">
        <v>3</v>
      </c>
    </row>
    <row r="10" spans="1:6" ht="16.8">
      <c r="A10" s="4" t="s">
        <v>13</v>
      </c>
      <c r="B10" s="26">
        <v>45650</v>
      </c>
      <c r="C10" s="4">
        <v>1</v>
      </c>
      <c r="D10" s="39">
        <v>1006</v>
      </c>
      <c r="E10" s="8">
        <v>6</v>
      </c>
      <c r="F10" s="38">
        <v>5</v>
      </c>
    </row>
    <row r="11" spans="1:6" ht="16.8">
      <c r="A11" s="4" t="s">
        <v>14</v>
      </c>
      <c r="B11" s="26">
        <v>45802</v>
      </c>
      <c r="C11" s="4">
        <v>14</v>
      </c>
      <c r="D11" s="39">
        <v>14952</v>
      </c>
      <c r="E11" s="8">
        <v>4</v>
      </c>
      <c r="F11" s="38">
        <v>3</v>
      </c>
    </row>
    <row r="12" spans="1:6" ht="16.8">
      <c r="A12" s="4" t="s">
        <v>15</v>
      </c>
      <c r="B12" s="26">
        <v>45681</v>
      </c>
      <c r="C12" s="4">
        <v>3</v>
      </c>
      <c r="D12" s="39">
        <v>2253</v>
      </c>
      <c r="E12" s="8">
        <v>0</v>
      </c>
      <c r="F12" s="38">
        <v>4</v>
      </c>
    </row>
    <row r="13" spans="1:6" ht="16.8">
      <c r="A13" s="4" t="s">
        <v>16</v>
      </c>
      <c r="B13" s="26">
        <v>45733</v>
      </c>
      <c r="C13" s="4">
        <v>20</v>
      </c>
      <c r="D13" s="39">
        <v>32060</v>
      </c>
      <c r="E13" s="8">
        <v>10</v>
      </c>
      <c r="F13" s="38">
        <v>4</v>
      </c>
    </row>
    <row r="14" spans="1:6" ht="16.8">
      <c r="A14" s="4" t="s">
        <v>17</v>
      </c>
      <c r="B14" s="26">
        <v>45799</v>
      </c>
      <c r="C14" s="4">
        <v>16</v>
      </c>
      <c r="D14" s="39">
        <v>13408</v>
      </c>
      <c r="E14" s="8">
        <v>8</v>
      </c>
      <c r="F14" s="38">
        <v>0</v>
      </c>
    </row>
    <row r="15" spans="1:6" ht="16.8">
      <c r="A15" s="4" t="s">
        <v>18</v>
      </c>
      <c r="B15" s="26">
        <v>45813</v>
      </c>
      <c r="C15" s="4">
        <v>3</v>
      </c>
      <c r="D15" s="39">
        <v>3282</v>
      </c>
      <c r="E15" s="8">
        <v>8</v>
      </c>
      <c r="F15" s="38">
        <v>3</v>
      </c>
    </row>
    <row r="16" spans="1:6" ht="16.8">
      <c r="A16" s="4" t="s">
        <v>19</v>
      </c>
      <c r="B16" s="26">
        <v>45755</v>
      </c>
      <c r="C16" s="4">
        <v>24</v>
      </c>
      <c r="D16" s="39">
        <v>34776</v>
      </c>
      <c r="E16" s="8">
        <v>7</v>
      </c>
      <c r="F16" s="38">
        <v>5</v>
      </c>
    </row>
    <row r="17" spans="1:6" ht="16.8">
      <c r="A17" s="4" t="s">
        <v>20</v>
      </c>
      <c r="B17" s="26">
        <v>45790</v>
      </c>
      <c r="C17" s="4">
        <v>27</v>
      </c>
      <c r="D17" s="39">
        <v>14661</v>
      </c>
      <c r="E17" s="8">
        <v>3</v>
      </c>
      <c r="F17" s="38">
        <v>5</v>
      </c>
    </row>
    <row r="18" spans="1:6" ht="16.8">
      <c r="A18" s="4" t="s">
        <v>21</v>
      </c>
      <c r="B18" s="26">
        <v>45810</v>
      </c>
      <c r="C18" s="4">
        <v>26</v>
      </c>
      <c r="D18" s="39">
        <v>29172</v>
      </c>
      <c r="E18" s="8">
        <v>3</v>
      </c>
      <c r="F18" s="38">
        <v>1</v>
      </c>
    </row>
    <row r="19" spans="1:6" ht="16.8">
      <c r="A19" s="4" t="s">
        <v>22</v>
      </c>
      <c r="B19" s="26">
        <v>45807</v>
      </c>
      <c r="C19" s="4">
        <v>20</v>
      </c>
      <c r="D19" s="39">
        <v>34820</v>
      </c>
      <c r="E19" s="8">
        <v>8</v>
      </c>
      <c r="F19" s="38">
        <v>4</v>
      </c>
    </row>
    <row r="20" spans="1:6" ht="16.8">
      <c r="A20" s="4" t="s">
        <v>23</v>
      </c>
      <c r="B20" s="26">
        <v>45551</v>
      </c>
      <c r="C20" s="4">
        <v>16</v>
      </c>
      <c r="D20" s="39">
        <v>20752</v>
      </c>
      <c r="E20" s="8">
        <v>5</v>
      </c>
      <c r="F20" s="38">
        <v>3</v>
      </c>
    </row>
    <row r="21" spans="1:6" ht="16.8">
      <c r="A21" s="4" t="s">
        <v>24</v>
      </c>
      <c r="B21" s="26">
        <v>45291</v>
      </c>
      <c r="C21" s="4">
        <v>14</v>
      </c>
      <c r="D21" s="39">
        <v>21392</v>
      </c>
      <c r="E21" s="8">
        <v>10</v>
      </c>
      <c r="F21" s="38">
        <v>2</v>
      </c>
    </row>
    <row r="22" spans="1:6" ht="16.8">
      <c r="A22" s="4" t="s">
        <v>25</v>
      </c>
      <c r="B22" s="26">
        <v>45638</v>
      </c>
      <c r="C22" s="4">
        <v>20</v>
      </c>
      <c r="D22" s="39">
        <v>30180</v>
      </c>
      <c r="E22" s="8">
        <v>3</v>
      </c>
      <c r="F22" s="38">
        <v>0</v>
      </c>
    </row>
    <row r="23" spans="1:6" ht="16.8">
      <c r="A23" s="4" t="s">
        <v>26</v>
      </c>
      <c r="B23" s="26">
        <v>45656</v>
      </c>
      <c r="C23" s="4">
        <v>17</v>
      </c>
      <c r="D23" s="39">
        <v>9044</v>
      </c>
      <c r="E23" s="8">
        <v>9</v>
      </c>
      <c r="F23" s="38">
        <v>5</v>
      </c>
    </row>
    <row r="24" spans="1:6" ht="16.8">
      <c r="A24" s="4" t="s">
        <v>27</v>
      </c>
      <c r="B24" s="26">
        <v>45758</v>
      </c>
      <c r="C24" s="4">
        <v>27</v>
      </c>
      <c r="D24" s="39">
        <v>38367</v>
      </c>
      <c r="E24" s="8">
        <v>1</v>
      </c>
      <c r="F24" s="38">
        <v>0</v>
      </c>
    </row>
    <row r="25" spans="1:6" ht="16.8">
      <c r="A25" s="4" t="s">
        <v>28</v>
      </c>
      <c r="B25" s="26">
        <v>45841</v>
      </c>
      <c r="C25" s="4">
        <v>19</v>
      </c>
      <c r="D25" s="39">
        <v>35473</v>
      </c>
      <c r="E25" s="8">
        <v>8</v>
      </c>
      <c r="F25" s="38">
        <v>0</v>
      </c>
    </row>
    <row r="26" spans="1:6" ht="16.8">
      <c r="A26" s="4" t="s">
        <v>29</v>
      </c>
      <c r="B26" s="26">
        <v>45776</v>
      </c>
      <c r="C26" s="4">
        <v>30</v>
      </c>
      <c r="D26" s="39">
        <v>39030</v>
      </c>
      <c r="E26" s="8">
        <v>3</v>
      </c>
      <c r="F26" s="38">
        <v>1</v>
      </c>
    </row>
    <row r="27" spans="1:6" ht="16.8">
      <c r="A27" s="4" t="s">
        <v>30</v>
      </c>
      <c r="B27" s="26">
        <v>45728</v>
      </c>
      <c r="C27" s="4">
        <v>21</v>
      </c>
      <c r="D27" s="39">
        <v>37359</v>
      </c>
      <c r="E27" s="8">
        <v>7</v>
      </c>
      <c r="F27" s="38">
        <v>5</v>
      </c>
    </row>
    <row r="28" spans="1:6" ht="16.8">
      <c r="A28" s="4" t="s">
        <v>31</v>
      </c>
      <c r="B28" s="26">
        <v>45317</v>
      </c>
      <c r="C28" s="4">
        <v>26</v>
      </c>
      <c r="D28" s="39">
        <v>46306</v>
      </c>
      <c r="E28" s="8">
        <v>2</v>
      </c>
      <c r="F28" s="38">
        <v>3</v>
      </c>
    </row>
    <row r="29" spans="1:6" ht="16.8">
      <c r="A29" s="4" t="s">
        <v>32</v>
      </c>
      <c r="B29" s="26">
        <v>45654</v>
      </c>
      <c r="C29" s="4">
        <v>29</v>
      </c>
      <c r="D29" s="39">
        <v>27260</v>
      </c>
      <c r="E29" s="8">
        <v>7</v>
      </c>
      <c r="F29" s="38">
        <v>2</v>
      </c>
    </row>
    <row r="30" spans="1:6" ht="16.8">
      <c r="A30" s="4" t="s">
        <v>33</v>
      </c>
      <c r="B30" s="26">
        <v>45816</v>
      </c>
      <c r="C30" s="4">
        <v>5</v>
      </c>
      <c r="D30" s="39">
        <v>8440</v>
      </c>
      <c r="E30" s="8">
        <v>0</v>
      </c>
      <c r="F30" s="38">
        <v>2</v>
      </c>
    </row>
    <row r="31" spans="1:6" ht="16.8">
      <c r="A31" s="4" t="s">
        <v>34</v>
      </c>
      <c r="B31" s="26">
        <v>45728</v>
      </c>
      <c r="C31" s="4">
        <v>15</v>
      </c>
      <c r="D31" s="39">
        <v>29985</v>
      </c>
      <c r="E31" s="8">
        <v>7</v>
      </c>
      <c r="F31" s="38">
        <v>4</v>
      </c>
    </row>
    <row r="32" spans="1:6" ht="16.8">
      <c r="A32" s="4" t="s">
        <v>35</v>
      </c>
      <c r="B32" s="26">
        <v>45755</v>
      </c>
      <c r="C32" s="4">
        <v>27</v>
      </c>
      <c r="D32" s="39">
        <v>22113</v>
      </c>
      <c r="E32" s="8">
        <v>5</v>
      </c>
      <c r="F32" s="38">
        <v>4</v>
      </c>
    </row>
    <row r="33" spans="1:6" ht="16.8">
      <c r="A33" s="4" t="s">
        <v>36</v>
      </c>
      <c r="B33" s="26">
        <v>45359</v>
      </c>
      <c r="C33" s="4">
        <v>7</v>
      </c>
      <c r="D33" s="39">
        <v>9072</v>
      </c>
      <c r="E33" s="8">
        <v>2</v>
      </c>
      <c r="F33" s="38">
        <v>4</v>
      </c>
    </row>
    <row r="34" spans="1:6" ht="16.8">
      <c r="A34" s="4" t="s">
        <v>37</v>
      </c>
      <c r="B34" s="26">
        <v>45139</v>
      </c>
      <c r="C34" s="4">
        <v>18</v>
      </c>
      <c r="D34" s="39">
        <v>25308</v>
      </c>
      <c r="E34" s="8">
        <v>1</v>
      </c>
      <c r="F34" s="38">
        <v>3</v>
      </c>
    </row>
    <row r="35" spans="1:6" ht="16.8">
      <c r="A35" s="4" t="s">
        <v>38</v>
      </c>
      <c r="B35" s="26">
        <v>45806</v>
      </c>
      <c r="C35" s="4">
        <v>26</v>
      </c>
      <c r="D35" s="39">
        <v>26598</v>
      </c>
      <c r="E35" s="8">
        <v>10</v>
      </c>
      <c r="F35" s="38">
        <v>2</v>
      </c>
    </row>
    <row r="36" spans="1:6" ht="16.8">
      <c r="A36" s="4" t="s">
        <v>39</v>
      </c>
      <c r="B36" s="26">
        <v>45154</v>
      </c>
      <c r="C36" s="4">
        <v>9</v>
      </c>
      <c r="D36" s="39">
        <v>7740</v>
      </c>
      <c r="E36" s="8">
        <v>3</v>
      </c>
      <c r="F36" s="38">
        <v>3</v>
      </c>
    </row>
    <row r="37" spans="1:6" ht="16.8">
      <c r="A37" s="4" t="s">
        <v>40</v>
      </c>
      <c r="B37" s="26">
        <v>45812</v>
      </c>
      <c r="C37" s="4">
        <v>4</v>
      </c>
      <c r="D37" s="39">
        <v>4888</v>
      </c>
      <c r="E37" s="8">
        <v>7</v>
      </c>
      <c r="F37" s="38">
        <v>3</v>
      </c>
    </row>
    <row r="38" spans="1:6" ht="16.8">
      <c r="A38" s="4" t="s">
        <v>41</v>
      </c>
      <c r="B38" s="26">
        <v>45703</v>
      </c>
      <c r="C38" s="4">
        <v>23</v>
      </c>
      <c r="D38" s="39">
        <v>37881</v>
      </c>
      <c r="E38" s="8">
        <v>3</v>
      </c>
      <c r="F38" s="38">
        <v>5</v>
      </c>
    </row>
    <row r="39" spans="1:6" ht="16.8">
      <c r="A39" s="4" t="s">
        <v>42</v>
      </c>
      <c r="B39" s="26">
        <v>45641</v>
      </c>
      <c r="C39" s="4">
        <v>12</v>
      </c>
      <c r="D39" s="39">
        <v>20328</v>
      </c>
      <c r="E39" s="8">
        <v>7</v>
      </c>
      <c r="F39" s="38">
        <v>1</v>
      </c>
    </row>
    <row r="40" spans="1:6" ht="16.8">
      <c r="A40" s="4" t="s">
        <v>43</v>
      </c>
      <c r="B40" s="26">
        <v>45110</v>
      </c>
      <c r="C40" s="4">
        <v>17</v>
      </c>
      <c r="D40" s="39">
        <v>10795</v>
      </c>
      <c r="E40" s="8">
        <v>3</v>
      </c>
      <c r="F40" s="38">
        <v>1</v>
      </c>
    </row>
    <row r="41" spans="1:6" ht="16.8">
      <c r="A41" s="4" t="s">
        <v>44</v>
      </c>
      <c r="B41" s="26">
        <v>45840</v>
      </c>
      <c r="C41" s="4">
        <v>2</v>
      </c>
      <c r="D41" s="39">
        <v>1772</v>
      </c>
      <c r="E41" s="8">
        <v>9</v>
      </c>
      <c r="F41" s="38">
        <v>3</v>
      </c>
    </row>
    <row r="42" spans="1:6" ht="16.8">
      <c r="A42" s="4" t="s">
        <v>45</v>
      </c>
      <c r="B42" s="26">
        <v>45781</v>
      </c>
      <c r="C42" s="4">
        <v>10</v>
      </c>
      <c r="D42" s="39">
        <v>11260</v>
      </c>
      <c r="E42" s="8">
        <v>8</v>
      </c>
      <c r="F42" s="38">
        <v>0</v>
      </c>
    </row>
    <row r="43" spans="1:6" ht="16.8">
      <c r="A43" s="4" t="s">
        <v>46</v>
      </c>
      <c r="B43" s="26">
        <v>45185</v>
      </c>
      <c r="C43" s="4">
        <v>5</v>
      </c>
      <c r="D43" s="39">
        <v>4295</v>
      </c>
      <c r="E43" s="8">
        <v>4</v>
      </c>
      <c r="F43" s="38">
        <v>5</v>
      </c>
    </row>
    <row r="44" spans="1:6" ht="16.8">
      <c r="A44" s="4" t="s">
        <v>47</v>
      </c>
      <c r="B44" s="26">
        <v>45705</v>
      </c>
      <c r="C44" s="4">
        <v>20</v>
      </c>
      <c r="D44" s="39">
        <v>25940</v>
      </c>
      <c r="E44" s="8">
        <v>7</v>
      </c>
      <c r="F44" s="38">
        <v>4</v>
      </c>
    </row>
    <row r="45" spans="1:6" ht="16.8">
      <c r="A45" s="4" t="s">
        <v>48</v>
      </c>
      <c r="B45" s="26">
        <v>45688</v>
      </c>
      <c r="C45" s="4">
        <v>20</v>
      </c>
      <c r="D45" s="39">
        <v>17040</v>
      </c>
      <c r="E45" s="8">
        <v>9</v>
      </c>
      <c r="F45" s="38">
        <v>0</v>
      </c>
    </row>
    <row r="46" spans="1:6" ht="16.8">
      <c r="A46" s="4" t="s">
        <v>49</v>
      </c>
      <c r="B46" s="26">
        <v>45789</v>
      </c>
      <c r="C46" s="4">
        <v>9</v>
      </c>
      <c r="D46" s="39">
        <v>15093</v>
      </c>
      <c r="E46" s="8">
        <v>6</v>
      </c>
      <c r="F46" s="38">
        <v>1</v>
      </c>
    </row>
    <row r="47" spans="1:6" ht="16.8">
      <c r="A47" s="4" t="s">
        <v>50</v>
      </c>
      <c r="B47" s="26">
        <v>45732</v>
      </c>
      <c r="C47" s="4">
        <v>9</v>
      </c>
      <c r="D47" s="39">
        <v>5175</v>
      </c>
      <c r="E47" s="8">
        <v>4</v>
      </c>
      <c r="F47" s="38">
        <v>0</v>
      </c>
    </row>
    <row r="48" spans="1:6" ht="16.8">
      <c r="A48" s="4" t="s">
        <v>51</v>
      </c>
      <c r="B48" s="26">
        <v>45163</v>
      </c>
      <c r="C48" s="4">
        <v>22</v>
      </c>
      <c r="D48" s="39">
        <v>43274</v>
      </c>
      <c r="E48" s="8">
        <v>5</v>
      </c>
      <c r="F48" s="38">
        <v>5</v>
      </c>
    </row>
    <row r="49" spans="1:6" ht="16.8">
      <c r="A49" s="4" t="s">
        <v>52</v>
      </c>
      <c r="B49" s="26">
        <v>45688</v>
      </c>
      <c r="C49" s="4">
        <v>29</v>
      </c>
      <c r="D49" s="39">
        <v>35409</v>
      </c>
      <c r="E49" s="8">
        <v>5</v>
      </c>
      <c r="F49" s="38">
        <v>0</v>
      </c>
    </row>
    <row r="50" spans="1:6" ht="16.8">
      <c r="A50" s="4" t="s">
        <v>53</v>
      </c>
      <c r="B50" s="26">
        <v>45587</v>
      </c>
      <c r="C50" s="4">
        <v>22</v>
      </c>
      <c r="D50" s="39">
        <v>37400</v>
      </c>
      <c r="E50" s="8">
        <v>9</v>
      </c>
      <c r="F50" s="38">
        <v>0</v>
      </c>
    </row>
    <row r="51" spans="1:6" ht="16.8">
      <c r="A51" s="4" t="s">
        <v>54</v>
      </c>
      <c r="B51" s="26">
        <v>45534</v>
      </c>
      <c r="C51" s="4">
        <v>26</v>
      </c>
      <c r="D51" s="39">
        <v>38376</v>
      </c>
      <c r="E51" s="8">
        <v>2</v>
      </c>
      <c r="F51" s="38">
        <v>1</v>
      </c>
    </row>
    <row r="52" spans="1:6" ht="16.8">
      <c r="A52" s="4" t="s">
        <v>55</v>
      </c>
      <c r="B52" s="26">
        <v>45750</v>
      </c>
      <c r="C52" s="4">
        <v>18</v>
      </c>
      <c r="D52" s="39">
        <v>16524</v>
      </c>
      <c r="E52" s="8">
        <v>4</v>
      </c>
      <c r="F52" s="38">
        <v>2</v>
      </c>
    </row>
    <row r="53" spans="1:6" ht="16.8">
      <c r="A53" s="4" t="s">
        <v>56</v>
      </c>
      <c r="B53" s="26">
        <v>45641</v>
      </c>
      <c r="C53" s="4">
        <v>17</v>
      </c>
      <c r="D53" s="39">
        <v>9401</v>
      </c>
      <c r="E53" s="8">
        <v>2</v>
      </c>
      <c r="F53" s="38">
        <v>2</v>
      </c>
    </row>
    <row r="54" spans="1:6" ht="16.8">
      <c r="A54" s="4" t="s">
        <v>57</v>
      </c>
      <c r="B54" s="26">
        <v>45765</v>
      </c>
      <c r="C54" s="4">
        <v>16</v>
      </c>
      <c r="D54" s="39">
        <v>18480</v>
      </c>
      <c r="E54" s="8">
        <v>0</v>
      </c>
      <c r="F54" s="38">
        <v>4</v>
      </c>
    </row>
    <row r="55" spans="1:6" ht="16.8">
      <c r="A55" s="4" t="s">
        <v>58</v>
      </c>
      <c r="B55" s="26">
        <v>45779</v>
      </c>
      <c r="C55" s="4">
        <v>6</v>
      </c>
      <c r="D55" s="39">
        <v>5712</v>
      </c>
      <c r="E55" s="8">
        <v>6</v>
      </c>
      <c r="F55" s="38">
        <v>2</v>
      </c>
    </row>
    <row r="56" spans="1:6" ht="16.8">
      <c r="A56" s="4" t="s">
        <v>59</v>
      </c>
      <c r="B56" s="26">
        <v>45540</v>
      </c>
      <c r="C56" s="4">
        <v>20</v>
      </c>
      <c r="D56" s="39">
        <v>39120</v>
      </c>
      <c r="E56" s="8">
        <v>5</v>
      </c>
      <c r="F56" s="38">
        <v>4</v>
      </c>
    </row>
    <row r="57" spans="1:6" ht="16.8">
      <c r="A57" s="4" t="s">
        <v>60</v>
      </c>
      <c r="B57" s="26">
        <v>45597</v>
      </c>
      <c r="C57" s="4">
        <v>4</v>
      </c>
      <c r="D57" s="39">
        <v>3492</v>
      </c>
      <c r="E57" s="8">
        <v>8</v>
      </c>
      <c r="F57" s="38">
        <v>3</v>
      </c>
    </row>
    <row r="58" spans="1:6" ht="16.8">
      <c r="A58" s="4" t="s">
        <v>61</v>
      </c>
      <c r="B58" s="26">
        <v>45797</v>
      </c>
      <c r="C58" s="4">
        <v>23</v>
      </c>
      <c r="D58" s="39">
        <v>38111</v>
      </c>
      <c r="E58" s="8">
        <v>8</v>
      </c>
      <c r="F58" s="38">
        <v>3</v>
      </c>
    </row>
    <row r="59" spans="1:6" ht="16.8">
      <c r="A59" s="4" t="s">
        <v>62</v>
      </c>
      <c r="B59" s="26">
        <v>45547</v>
      </c>
      <c r="C59" s="4">
        <v>25</v>
      </c>
      <c r="D59" s="39">
        <v>12875</v>
      </c>
      <c r="E59" s="8">
        <v>8</v>
      </c>
      <c r="F59" s="38">
        <v>1</v>
      </c>
    </row>
    <row r="60" spans="1:6" ht="16.8">
      <c r="A60" s="4" t="s">
        <v>63</v>
      </c>
      <c r="B60" s="26">
        <v>45456</v>
      </c>
      <c r="C60" s="4">
        <v>21</v>
      </c>
      <c r="D60" s="39">
        <v>41139</v>
      </c>
      <c r="E60" s="8">
        <v>6</v>
      </c>
      <c r="F60" s="38">
        <v>4</v>
      </c>
    </row>
    <row r="61" spans="1:6" ht="16.8">
      <c r="A61" s="4" t="s">
        <v>64</v>
      </c>
      <c r="B61" s="26">
        <v>45518</v>
      </c>
      <c r="C61" s="4">
        <v>12</v>
      </c>
      <c r="D61" s="39">
        <v>7104</v>
      </c>
      <c r="E61" s="8">
        <v>6</v>
      </c>
      <c r="F61" s="38">
        <v>5</v>
      </c>
    </row>
    <row r="62" spans="1:6" ht="16.8">
      <c r="A62" s="4" t="s">
        <v>65</v>
      </c>
      <c r="B62" s="26">
        <v>45248</v>
      </c>
      <c r="C62" s="4">
        <v>21</v>
      </c>
      <c r="D62" s="39">
        <v>28434</v>
      </c>
      <c r="E62" s="8">
        <v>6</v>
      </c>
      <c r="F62" s="38">
        <v>3</v>
      </c>
    </row>
    <row r="63" spans="1:6" ht="16.8">
      <c r="A63" s="4" t="s">
        <v>66</v>
      </c>
      <c r="B63" s="26">
        <v>45841</v>
      </c>
      <c r="C63" s="4">
        <v>16</v>
      </c>
      <c r="D63" s="39">
        <v>14592</v>
      </c>
      <c r="E63" s="8">
        <v>0</v>
      </c>
      <c r="F63" s="38">
        <v>1</v>
      </c>
    </row>
    <row r="64" spans="1:6" ht="16.8">
      <c r="A64" s="4" t="s">
        <v>67</v>
      </c>
      <c r="B64" s="26">
        <v>45405</v>
      </c>
      <c r="C64" s="4">
        <v>14</v>
      </c>
      <c r="D64" s="39">
        <v>13860</v>
      </c>
      <c r="E64" s="8">
        <v>10</v>
      </c>
      <c r="F64" s="38">
        <v>4</v>
      </c>
    </row>
    <row r="65" spans="1:6" ht="16.8">
      <c r="A65" s="4" t="s">
        <v>68</v>
      </c>
      <c r="B65" s="26">
        <v>45435</v>
      </c>
      <c r="C65" s="4">
        <v>8</v>
      </c>
      <c r="D65" s="39">
        <v>9520</v>
      </c>
      <c r="E65" s="8">
        <v>9</v>
      </c>
      <c r="F65" s="38">
        <v>4</v>
      </c>
    </row>
    <row r="66" spans="1:6" ht="16.8">
      <c r="A66" s="4" t="s">
        <v>69</v>
      </c>
      <c r="B66" s="26">
        <v>45836</v>
      </c>
      <c r="C66" s="4">
        <v>17</v>
      </c>
      <c r="D66" s="39">
        <v>33456</v>
      </c>
      <c r="E66" s="8">
        <v>9</v>
      </c>
      <c r="F66" s="38">
        <v>5</v>
      </c>
    </row>
    <row r="67" spans="1:6" ht="16.8">
      <c r="A67" s="4" t="s">
        <v>70</v>
      </c>
      <c r="B67" s="26">
        <v>45836</v>
      </c>
      <c r="C67" s="4">
        <v>30</v>
      </c>
      <c r="D67" s="39">
        <v>47640</v>
      </c>
      <c r="E67" s="8">
        <v>10</v>
      </c>
      <c r="F67" s="38">
        <v>5</v>
      </c>
    </row>
    <row r="68" spans="1:6" ht="16.8">
      <c r="A68" s="4" t="s">
        <v>71</v>
      </c>
      <c r="B68" s="26">
        <v>45688</v>
      </c>
      <c r="C68" s="4">
        <v>4</v>
      </c>
      <c r="D68" s="39">
        <v>7900</v>
      </c>
      <c r="E68" s="8">
        <v>5</v>
      </c>
      <c r="F68" s="38">
        <v>2</v>
      </c>
    </row>
    <row r="69" spans="1:6" ht="16.8">
      <c r="A69" s="4" t="s">
        <v>72</v>
      </c>
      <c r="B69" s="26">
        <v>45840</v>
      </c>
      <c r="C69" s="4">
        <v>30</v>
      </c>
      <c r="D69" s="39">
        <v>16080</v>
      </c>
      <c r="E69" s="8">
        <v>8</v>
      </c>
      <c r="F69" s="38">
        <v>4</v>
      </c>
    </row>
    <row r="70" spans="1:6" ht="16.8">
      <c r="A70" s="4" t="s">
        <v>73</v>
      </c>
      <c r="B70" s="26">
        <v>45497</v>
      </c>
      <c r="C70" s="4">
        <v>16</v>
      </c>
      <c r="D70" s="39">
        <v>9360</v>
      </c>
      <c r="E70" s="8">
        <v>1</v>
      </c>
      <c r="F70" s="38">
        <v>1</v>
      </c>
    </row>
    <row r="71" spans="1:6" ht="16.8">
      <c r="A71" s="4" t="s">
        <v>74</v>
      </c>
      <c r="B71" s="26">
        <v>45198</v>
      </c>
      <c r="C71" s="4">
        <v>13</v>
      </c>
      <c r="D71" s="39">
        <v>25740</v>
      </c>
      <c r="E71" s="8">
        <v>7</v>
      </c>
      <c r="F71" s="38">
        <v>1</v>
      </c>
    </row>
    <row r="72" spans="1:6" ht="16.8">
      <c r="A72" s="4" t="s">
        <v>75</v>
      </c>
      <c r="B72" s="26">
        <v>45841</v>
      </c>
      <c r="C72" s="4">
        <v>19</v>
      </c>
      <c r="D72" s="39">
        <v>15048</v>
      </c>
      <c r="E72" s="8">
        <v>5</v>
      </c>
      <c r="F72" s="38">
        <v>5</v>
      </c>
    </row>
    <row r="73" spans="1:6" ht="16.8">
      <c r="A73" s="4" t="s">
        <v>76</v>
      </c>
      <c r="B73" s="26">
        <v>45644</v>
      </c>
      <c r="C73" s="4">
        <v>18</v>
      </c>
      <c r="D73" s="39">
        <v>21294</v>
      </c>
      <c r="E73" s="8">
        <v>1</v>
      </c>
      <c r="F73" s="38">
        <v>3</v>
      </c>
    </row>
    <row r="74" spans="1:6" ht="16.8">
      <c r="A74" s="4" t="s">
        <v>77</v>
      </c>
      <c r="B74" s="26">
        <v>45438</v>
      </c>
      <c r="C74" s="4">
        <v>26</v>
      </c>
      <c r="D74" s="39">
        <v>43914</v>
      </c>
      <c r="E74" s="8">
        <v>0</v>
      </c>
      <c r="F74" s="38">
        <v>2</v>
      </c>
    </row>
    <row r="75" spans="1:6" ht="16.8">
      <c r="A75" s="4" t="s">
        <v>78</v>
      </c>
      <c r="B75" s="26">
        <v>45822</v>
      </c>
      <c r="C75" s="4">
        <v>28</v>
      </c>
      <c r="D75" s="39">
        <v>31416</v>
      </c>
      <c r="E75" s="8">
        <v>3</v>
      </c>
      <c r="F75" s="38">
        <v>3</v>
      </c>
    </row>
    <row r="76" spans="1:6" ht="16.8">
      <c r="A76" s="4" t="s">
        <v>79</v>
      </c>
      <c r="B76" s="26">
        <v>45842</v>
      </c>
      <c r="C76" s="4">
        <v>14</v>
      </c>
      <c r="D76" s="39">
        <v>26726</v>
      </c>
      <c r="E76" s="8">
        <v>10</v>
      </c>
      <c r="F76" s="38">
        <v>2</v>
      </c>
    </row>
    <row r="77" spans="1:6" ht="16.8">
      <c r="A77" s="4" t="s">
        <v>80</v>
      </c>
      <c r="B77" s="26">
        <v>45841</v>
      </c>
      <c r="C77" s="4">
        <v>23</v>
      </c>
      <c r="D77" s="39">
        <v>25484</v>
      </c>
      <c r="E77" s="8">
        <v>5</v>
      </c>
      <c r="F77" s="38">
        <v>4</v>
      </c>
    </row>
    <row r="78" spans="1:6" ht="16.8">
      <c r="A78" s="4" t="s">
        <v>81</v>
      </c>
      <c r="B78" s="26">
        <v>45324</v>
      </c>
      <c r="C78" s="4">
        <v>28</v>
      </c>
      <c r="D78" s="39">
        <v>40152</v>
      </c>
      <c r="E78" s="8">
        <v>5</v>
      </c>
      <c r="F78" s="38">
        <v>1</v>
      </c>
    </row>
    <row r="79" spans="1:6" ht="16.8">
      <c r="A79" s="4" t="s">
        <v>82</v>
      </c>
      <c r="B79" s="26">
        <v>45333</v>
      </c>
      <c r="C79" s="4">
        <v>19</v>
      </c>
      <c r="D79" s="39">
        <v>32946</v>
      </c>
      <c r="E79" s="8">
        <v>9</v>
      </c>
      <c r="F79" s="38">
        <v>0</v>
      </c>
    </row>
    <row r="80" spans="1:6" ht="16.8">
      <c r="A80" s="4" t="s">
        <v>83</v>
      </c>
      <c r="B80" s="26">
        <v>45468</v>
      </c>
      <c r="C80" s="4">
        <v>10</v>
      </c>
      <c r="D80" s="39">
        <v>15030</v>
      </c>
      <c r="E80" s="8">
        <v>10</v>
      </c>
      <c r="F80" s="38">
        <v>2</v>
      </c>
    </row>
    <row r="81" spans="1:6" ht="16.8">
      <c r="A81" s="4" t="s">
        <v>84</v>
      </c>
      <c r="B81" s="26">
        <v>45631</v>
      </c>
      <c r="C81" s="4">
        <v>6</v>
      </c>
      <c r="D81" s="39">
        <v>3078</v>
      </c>
      <c r="E81" s="8">
        <v>2</v>
      </c>
      <c r="F81" s="38">
        <v>3</v>
      </c>
    </row>
    <row r="82" spans="1:6" ht="16.8">
      <c r="A82" s="4" t="s">
        <v>85</v>
      </c>
      <c r="B82" s="26">
        <v>45830</v>
      </c>
      <c r="C82" s="4">
        <v>12</v>
      </c>
      <c r="D82" s="39">
        <v>7536</v>
      </c>
      <c r="E82" s="8">
        <v>0</v>
      </c>
      <c r="F82" s="38">
        <v>0</v>
      </c>
    </row>
    <row r="83" spans="1:6" ht="16.8">
      <c r="A83" s="4" t="s">
        <v>86</v>
      </c>
      <c r="B83" s="26">
        <v>45463</v>
      </c>
      <c r="C83" s="4">
        <v>7</v>
      </c>
      <c r="D83" s="39">
        <v>8351</v>
      </c>
      <c r="E83" s="8">
        <v>10</v>
      </c>
      <c r="F83" s="38">
        <v>3</v>
      </c>
    </row>
    <row r="84" spans="1:6" ht="16.8">
      <c r="A84" s="4" t="s">
        <v>87</v>
      </c>
      <c r="B84" s="26">
        <v>45120</v>
      </c>
      <c r="C84" s="4">
        <v>14</v>
      </c>
      <c r="D84" s="39">
        <v>24766</v>
      </c>
      <c r="E84" s="8">
        <v>7</v>
      </c>
      <c r="F84" s="38">
        <v>1</v>
      </c>
    </row>
    <row r="85" spans="1:6" ht="16.8">
      <c r="A85" s="4" t="s">
        <v>88</v>
      </c>
      <c r="B85" s="26">
        <v>45449</v>
      </c>
      <c r="C85" s="4">
        <v>12</v>
      </c>
      <c r="D85" s="39">
        <v>15288</v>
      </c>
      <c r="E85" s="8">
        <v>10</v>
      </c>
      <c r="F85" s="38">
        <v>1</v>
      </c>
    </row>
    <row r="86" spans="1:6" ht="16.8">
      <c r="A86" s="4" t="s">
        <v>89</v>
      </c>
      <c r="B86" s="26">
        <v>45713</v>
      </c>
      <c r="C86" s="4">
        <v>17</v>
      </c>
      <c r="D86" s="39">
        <v>24667</v>
      </c>
      <c r="E86" s="8">
        <v>4</v>
      </c>
      <c r="F86" s="38">
        <v>1</v>
      </c>
    </row>
    <row r="87" spans="1:6" ht="16.8">
      <c r="A87" s="4" t="s">
        <v>90</v>
      </c>
      <c r="B87" s="26">
        <v>45729</v>
      </c>
      <c r="C87" s="4">
        <v>24</v>
      </c>
      <c r="D87" s="39">
        <v>16128</v>
      </c>
      <c r="E87" s="8">
        <v>9</v>
      </c>
      <c r="F87" s="38">
        <v>5</v>
      </c>
    </row>
    <row r="88" spans="1:6" ht="16.8">
      <c r="A88" s="4" t="s">
        <v>91</v>
      </c>
      <c r="B88" s="26">
        <v>45465</v>
      </c>
      <c r="C88" s="4">
        <v>14</v>
      </c>
      <c r="D88" s="39">
        <v>8302</v>
      </c>
      <c r="E88" s="8">
        <v>10</v>
      </c>
      <c r="F88" s="38">
        <v>5</v>
      </c>
    </row>
    <row r="89" spans="1:6" ht="16.8">
      <c r="A89" s="4" t="s">
        <v>92</v>
      </c>
      <c r="B89" s="26">
        <v>45740</v>
      </c>
      <c r="C89" s="4">
        <v>12</v>
      </c>
      <c r="D89" s="39">
        <v>13320</v>
      </c>
      <c r="E89" s="8">
        <v>8</v>
      </c>
      <c r="F89" s="38">
        <v>0</v>
      </c>
    </row>
    <row r="90" spans="1:6" ht="16.8">
      <c r="A90" s="4" t="s">
        <v>93</v>
      </c>
      <c r="B90" s="26">
        <v>45515</v>
      </c>
      <c r="C90" s="4">
        <v>4</v>
      </c>
      <c r="D90" s="39">
        <v>3724</v>
      </c>
      <c r="E90" s="8">
        <v>2</v>
      </c>
      <c r="F90" s="38">
        <v>2</v>
      </c>
    </row>
    <row r="91" spans="1:6" ht="16.8">
      <c r="A91" s="4" t="s">
        <v>94</v>
      </c>
      <c r="B91" s="26">
        <v>44929</v>
      </c>
      <c r="C91" s="4">
        <v>9</v>
      </c>
      <c r="D91" s="39">
        <v>17640</v>
      </c>
      <c r="E91" s="8">
        <v>8</v>
      </c>
      <c r="F91" s="38">
        <v>4</v>
      </c>
    </row>
    <row r="92" spans="1:6" ht="16.8">
      <c r="A92" s="4" t="s">
        <v>95</v>
      </c>
      <c r="B92" s="26">
        <v>45842</v>
      </c>
      <c r="C92" s="4">
        <v>21</v>
      </c>
      <c r="D92" s="39">
        <v>14553</v>
      </c>
      <c r="E92" s="8">
        <v>8</v>
      </c>
      <c r="F92" s="38">
        <v>2</v>
      </c>
    </row>
    <row r="93" spans="1:6" ht="16.8">
      <c r="A93" s="4" t="s">
        <v>96</v>
      </c>
      <c r="B93" s="26">
        <v>45842</v>
      </c>
      <c r="C93" s="4">
        <v>23</v>
      </c>
      <c r="D93" s="39">
        <v>18101</v>
      </c>
      <c r="E93" s="8">
        <v>9</v>
      </c>
      <c r="F93" s="38">
        <v>5</v>
      </c>
    </row>
    <row r="94" spans="1:6" ht="16.8">
      <c r="A94" s="4" t="s">
        <v>97</v>
      </c>
      <c r="B94" s="26">
        <v>45673</v>
      </c>
      <c r="C94" s="4">
        <v>12</v>
      </c>
      <c r="D94" s="39">
        <v>9144</v>
      </c>
      <c r="E94" s="8">
        <v>7</v>
      </c>
      <c r="F94" s="38">
        <v>4</v>
      </c>
    </row>
    <row r="95" spans="1:6" ht="16.8">
      <c r="A95" s="4" t="s">
        <v>98</v>
      </c>
      <c r="B95" s="26">
        <v>45781</v>
      </c>
      <c r="C95" s="4">
        <v>10</v>
      </c>
      <c r="D95" s="39">
        <v>7580</v>
      </c>
      <c r="E95" s="8">
        <v>6</v>
      </c>
      <c r="F95" s="38">
        <v>1</v>
      </c>
    </row>
    <row r="96" spans="1:6" ht="16.8">
      <c r="A96" s="4" t="s">
        <v>99</v>
      </c>
      <c r="B96" s="26">
        <v>45584</v>
      </c>
      <c r="C96" s="4">
        <v>24</v>
      </c>
      <c r="D96" s="39">
        <v>24120</v>
      </c>
      <c r="E96" s="8">
        <v>2</v>
      </c>
      <c r="F96" s="38">
        <v>3</v>
      </c>
    </row>
    <row r="97" spans="1:6" ht="16.8">
      <c r="A97" s="4" t="s">
        <v>100</v>
      </c>
      <c r="B97" s="26">
        <v>45612</v>
      </c>
      <c r="C97" s="4">
        <v>8</v>
      </c>
      <c r="D97" s="39">
        <v>14248</v>
      </c>
      <c r="E97" s="8">
        <v>7</v>
      </c>
      <c r="F97" s="38">
        <v>3</v>
      </c>
    </row>
    <row r="98" spans="1:6" ht="16.8">
      <c r="A98" s="4" t="s">
        <v>101</v>
      </c>
      <c r="B98" s="26">
        <v>45531</v>
      </c>
      <c r="C98" s="4">
        <v>4</v>
      </c>
      <c r="D98" s="39">
        <v>6324</v>
      </c>
      <c r="E98" s="8">
        <v>6</v>
      </c>
      <c r="F98" s="38">
        <v>3</v>
      </c>
    </row>
    <row r="99" spans="1:6" ht="16.8">
      <c r="A99" s="4" t="s">
        <v>102</v>
      </c>
      <c r="B99" s="26">
        <v>45806</v>
      </c>
      <c r="C99" s="4">
        <v>8</v>
      </c>
      <c r="D99" s="39">
        <v>4712</v>
      </c>
      <c r="E99" s="8">
        <v>0</v>
      </c>
      <c r="F99" s="38">
        <v>4</v>
      </c>
    </row>
    <row r="100" spans="1:6" ht="16.8">
      <c r="A100" s="4" t="s">
        <v>103</v>
      </c>
      <c r="B100" s="26">
        <v>45842</v>
      </c>
      <c r="C100" s="4">
        <v>12</v>
      </c>
      <c r="D100" s="39">
        <v>8208</v>
      </c>
      <c r="E100" s="8">
        <v>5</v>
      </c>
      <c r="F100" s="38">
        <v>2</v>
      </c>
    </row>
    <row r="101" spans="1:6" ht="16.8">
      <c r="A101" s="4" t="s">
        <v>104</v>
      </c>
      <c r="B101" s="26">
        <v>45397</v>
      </c>
      <c r="C101" s="4">
        <v>4</v>
      </c>
      <c r="D101" s="39">
        <v>5784</v>
      </c>
      <c r="E101" s="8">
        <v>5</v>
      </c>
      <c r="F101" s="38">
        <v>3</v>
      </c>
    </row>
    <row r="102" spans="1:6" ht="16.8">
      <c r="A102" s="4" t="s">
        <v>105</v>
      </c>
      <c r="B102" s="26">
        <v>45661</v>
      </c>
      <c r="C102" s="4">
        <v>5</v>
      </c>
      <c r="D102" s="39">
        <v>8495</v>
      </c>
      <c r="E102" s="8">
        <v>7</v>
      </c>
      <c r="F102" s="38">
        <v>4</v>
      </c>
    </row>
    <row r="103" spans="1:6" ht="16.8">
      <c r="A103" s="4" t="s">
        <v>106</v>
      </c>
      <c r="B103" s="26">
        <v>45164</v>
      </c>
      <c r="C103" s="4">
        <v>26</v>
      </c>
      <c r="D103" s="39">
        <v>51454</v>
      </c>
      <c r="E103" s="8">
        <v>8</v>
      </c>
      <c r="F103" s="38">
        <v>5</v>
      </c>
    </row>
    <row r="104" spans="1:6" ht="16.8">
      <c r="A104" s="4" t="s">
        <v>107</v>
      </c>
      <c r="B104" s="26">
        <v>45717</v>
      </c>
      <c r="C104" s="4">
        <v>10</v>
      </c>
      <c r="D104" s="39">
        <v>18360</v>
      </c>
      <c r="E104" s="8">
        <v>0</v>
      </c>
      <c r="F104" s="38">
        <v>4</v>
      </c>
    </row>
    <row r="105" spans="1:6" ht="16.8">
      <c r="A105" s="4" t="s">
        <v>108</v>
      </c>
      <c r="B105" s="26">
        <v>45761</v>
      </c>
      <c r="C105" s="4">
        <v>2</v>
      </c>
      <c r="D105" s="39">
        <v>2484</v>
      </c>
      <c r="E105" s="8">
        <v>5</v>
      </c>
      <c r="F105" s="38">
        <v>3</v>
      </c>
    </row>
    <row r="106" spans="1:6" ht="16.8">
      <c r="A106" s="4" t="s">
        <v>109</v>
      </c>
      <c r="B106" s="26">
        <v>45636</v>
      </c>
      <c r="C106" s="4">
        <v>3</v>
      </c>
      <c r="D106" s="39">
        <v>2142</v>
      </c>
      <c r="E106" s="8">
        <v>4</v>
      </c>
      <c r="F106" s="38">
        <v>5</v>
      </c>
    </row>
    <row r="107" spans="1:6" ht="16.8">
      <c r="A107" s="4" t="s">
        <v>110</v>
      </c>
      <c r="B107" s="26">
        <v>45762</v>
      </c>
      <c r="C107" s="4">
        <v>20</v>
      </c>
      <c r="D107" s="39">
        <v>27340</v>
      </c>
      <c r="E107" s="8">
        <v>1</v>
      </c>
      <c r="F107" s="38">
        <v>0</v>
      </c>
    </row>
    <row r="108" spans="1:6" ht="16.8">
      <c r="A108" s="4" t="s">
        <v>111</v>
      </c>
      <c r="B108" s="26">
        <v>45720</v>
      </c>
      <c r="C108" s="4">
        <v>16</v>
      </c>
      <c r="D108" s="39">
        <v>25952</v>
      </c>
      <c r="E108" s="8">
        <v>5</v>
      </c>
      <c r="F108" s="38">
        <v>5</v>
      </c>
    </row>
    <row r="109" spans="1:6" ht="16.8">
      <c r="A109" s="4" t="s">
        <v>112</v>
      </c>
      <c r="B109" s="26">
        <v>45777</v>
      </c>
      <c r="C109" s="4">
        <v>23</v>
      </c>
      <c r="D109" s="39">
        <v>36202</v>
      </c>
      <c r="E109" s="8">
        <v>0</v>
      </c>
      <c r="F109" s="38">
        <v>0</v>
      </c>
    </row>
    <row r="110" spans="1:6" ht="16.8">
      <c r="A110" s="4" t="s">
        <v>113</v>
      </c>
      <c r="B110" s="26">
        <v>45463</v>
      </c>
      <c r="C110" s="4">
        <v>29</v>
      </c>
      <c r="D110" s="39">
        <v>46806</v>
      </c>
      <c r="E110" s="8">
        <v>6</v>
      </c>
      <c r="F110" s="38">
        <v>0</v>
      </c>
    </row>
    <row r="111" spans="1:6" ht="16.8">
      <c r="A111" s="4" t="s">
        <v>114</v>
      </c>
      <c r="B111" s="26">
        <v>45108</v>
      </c>
      <c r="C111" s="4">
        <v>13</v>
      </c>
      <c r="D111" s="39">
        <v>16185</v>
      </c>
      <c r="E111" s="8">
        <v>9</v>
      </c>
      <c r="F111" s="38">
        <v>4</v>
      </c>
    </row>
    <row r="112" spans="1:6" ht="16.8">
      <c r="A112" s="4" t="s">
        <v>115</v>
      </c>
      <c r="B112" s="26">
        <v>45652</v>
      </c>
      <c r="C112" s="4">
        <v>13</v>
      </c>
      <c r="D112" s="39">
        <v>12272</v>
      </c>
      <c r="E112" s="8">
        <v>3</v>
      </c>
      <c r="F112" s="38">
        <v>2</v>
      </c>
    </row>
    <row r="113" spans="1:6" ht="16.8">
      <c r="A113" s="4" t="s">
        <v>116</v>
      </c>
      <c r="B113" s="26">
        <v>45546</v>
      </c>
      <c r="C113" s="4">
        <v>16</v>
      </c>
      <c r="D113" s="39">
        <v>29392</v>
      </c>
      <c r="E113" s="8">
        <v>10</v>
      </c>
      <c r="F113" s="38">
        <v>1</v>
      </c>
    </row>
    <row r="114" spans="1:6" ht="16.8">
      <c r="A114" s="4" t="s">
        <v>117</v>
      </c>
      <c r="B114" s="26">
        <v>45841</v>
      </c>
      <c r="C114" s="4">
        <v>4</v>
      </c>
      <c r="D114" s="39">
        <v>7892</v>
      </c>
      <c r="E114" s="8">
        <v>10</v>
      </c>
      <c r="F114" s="38">
        <v>0</v>
      </c>
    </row>
    <row r="115" spans="1:6" ht="16.8">
      <c r="A115" s="4" t="s">
        <v>118</v>
      </c>
      <c r="B115" s="26">
        <v>45054</v>
      </c>
      <c r="C115" s="4">
        <v>27</v>
      </c>
      <c r="D115" s="39">
        <v>13554</v>
      </c>
      <c r="E115" s="8">
        <v>8</v>
      </c>
      <c r="F115" s="38">
        <v>5</v>
      </c>
    </row>
    <row r="116" spans="1:6" ht="16.8">
      <c r="A116" s="4" t="s">
        <v>119</v>
      </c>
      <c r="B116" s="26">
        <v>45676</v>
      </c>
      <c r="C116" s="4">
        <v>5</v>
      </c>
      <c r="D116" s="39">
        <v>3050</v>
      </c>
      <c r="E116" s="8">
        <v>4</v>
      </c>
      <c r="F116" s="38">
        <v>1</v>
      </c>
    </row>
    <row r="117" spans="1:6" ht="16.8">
      <c r="A117" s="4" t="s">
        <v>120</v>
      </c>
      <c r="B117" s="26">
        <v>44914</v>
      </c>
      <c r="C117" s="4">
        <v>15</v>
      </c>
      <c r="D117" s="39">
        <v>19740</v>
      </c>
      <c r="E117" s="8">
        <v>2</v>
      </c>
      <c r="F117" s="38">
        <v>5</v>
      </c>
    </row>
    <row r="118" spans="1:6" ht="16.8">
      <c r="A118" s="4" t="s">
        <v>121</v>
      </c>
      <c r="B118" s="26">
        <v>45119</v>
      </c>
      <c r="C118" s="4">
        <v>18</v>
      </c>
      <c r="D118" s="39">
        <v>12780</v>
      </c>
      <c r="E118" s="8">
        <v>5</v>
      </c>
      <c r="F118" s="38">
        <v>2</v>
      </c>
    </row>
    <row r="119" spans="1:6" ht="16.8">
      <c r="A119" s="4" t="s">
        <v>122</v>
      </c>
      <c r="B119" s="26">
        <v>45246</v>
      </c>
      <c r="C119" s="4">
        <v>21</v>
      </c>
      <c r="D119" s="39">
        <v>13272</v>
      </c>
      <c r="E119" s="8">
        <v>4</v>
      </c>
      <c r="F119" s="38">
        <v>4</v>
      </c>
    </row>
    <row r="120" spans="1:6" ht="16.8">
      <c r="A120" s="4" t="s">
        <v>123</v>
      </c>
      <c r="B120" s="26">
        <v>45820</v>
      </c>
      <c r="C120" s="4">
        <v>30</v>
      </c>
      <c r="D120" s="39">
        <v>39990</v>
      </c>
      <c r="E120" s="8">
        <v>8</v>
      </c>
      <c r="F120" s="38">
        <v>1</v>
      </c>
    </row>
    <row r="121" spans="1:6" ht="16.8">
      <c r="A121" s="4" t="s">
        <v>124</v>
      </c>
      <c r="B121" s="26">
        <v>45702</v>
      </c>
      <c r="C121" s="4">
        <v>25</v>
      </c>
      <c r="D121" s="39">
        <v>39875</v>
      </c>
      <c r="E121" s="8">
        <v>3</v>
      </c>
      <c r="F121" s="3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BE97-1E05-4237-8B7A-6D98597A80F6}">
  <dimension ref="A1:B121"/>
  <sheetViews>
    <sheetView showGridLines="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:B1048576"/>
    </sheetView>
  </sheetViews>
  <sheetFormatPr defaultRowHeight="14.4"/>
  <cols>
    <col min="1" max="1" width="17.88671875" customWidth="1"/>
    <col min="2" max="2" width="27.88671875" style="18" bestFit="1" customWidth="1"/>
  </cols>
  <sheetData>
    <row r="1" spans="1:2" ht="33.6">
      <c r="A1" s="36" t="s">
        <v>0</v>
      </c>
      <c r="B1" s="37" t="s">
        <v>363</v>
      </c>
    </row>
    <row r="2" spans="1:2" ht="16.8">
      <c r="A2" s="2" t="s">
        <v>5</v>
      </c>
      <c r="B2" s="4" t="s">
        <v>176</v>
      </c>
    </row>
    <row r="3" spans="1:2" ht="16.8">
      <c r="A3" s="2" t="s">
        <v>6</v>
      </c>
      <c r="B3" s="4" t="s">
        <v>180</v>
      </c>
    </row>
    <row r="4" spans="1:2" ht="16.8">
      <c r="A4" s="2" t="s">
        <v>7</v>
      </c>
      <c r="B4" s="4" t="s">
        <v>180</v>
      </c>
    </row>
    <row r="5" spans="1:2" ht="16.8">
      <c r="A5" s="2" t="s">
        <v>8</v>
      </c>
      <c r="B5" s="4" t="s">
        <v>176</v>
      </c>
    </row>
    <row r="6" spans="1:2" ht="16.8">
      <c r="A6" s="2" t="s">
        <v>9</v>
      </c>
      <c r="B6" s="4" t="s">
        <v>176</v>
      </c>
    </row>
    <row r="7" spans="1:2" ht="16.8">
      <c r="A7" s="2" t="s">
        <v>10</v>
      </c>
      <c r="B7" s="4" t="s">
        <v>176</v>
      </c>
    </row>
    <row r="8" spans="1:2" ht="16.8">
      <c r="A8" s="2" t="s">
        <v>11</v>
      </c>
      <c r="B8" s="4" t="s">
        <v>176</v>
      </c>
    </row>
    <row r="9" spans="1:2" ht="16.8">
      <c r="A9" s="2" t="s">
        <v>12</v>
      </c>
      <c r="B9" s="4" t="s">
        <v>180</v>
      </c>
    </row>
    <row r="10" spans="1:2" ht="16.8">
      <c r="A10" s="2" t="s">
        <v>13</v>
      </c>
      <c r="B10" s="4" t="s">
        <v>180</v>
      </c>
    </row>
    <row r="11" spans="1:2" ht="16.8">
      <c r="A11" s="2" t="s">
        <v>14</v>
      </c>
      <c r="B11" s="4" t="s">
        <v>176</v>
      </c>
    </row>
    <row r="12" spans="1:2" ht="16.8">
      <c r="A12" s="2" t="s">
        <v>15</v>
      </c>
      <c r="B12" s="4" t="s">
        <v>180</v>
      </c>
    </row>
    <row r="13" spans="1:2" ht="16.8">
      <c r="A13" s="2" t="s">
        <v>16</v>
      </c>
      <c r="B13" s="4" t="s">
        <v>180</v>
      </c>
    </row>
    <row r="14" spans="1:2" ht="16.8">
      <c r="A14" s="2" t="s">
        <v>17</v>
      </c>
      <c r="B14" s="4" t="s">
        <v>176</v>
      </c>
    </row>
    <row r="15" spans="1:2" ht="16.8">
      <c r="A15" s="2" t="s">
        <v>18</v>
      </c>
      <c r="B15" s="4" t="s">
        <v>176</v>
      </c>
    </row>
    <row r="16" spans="1:2" ht="16.8">
      <c r="A16" s="2" t="s">
        <v>19</v>
      </c>
      <c r="B16" s="4" t="s">
        <v>176</v>
      </c>
    </row>
    <row r="17" spans="1:2" ht="16.8">
      <c r="A17" s="2" t="s">
        <v>20</v>
      </c>
      <c r="B17" s="4" t="s">
        <v>176</v>
      </c>
    </row>
    <row r="18" spans="1:2" ht="16.8">
      <c r="A18" s="2" t="s">
        <v>21</v>
      </c>
      <c r="B18" s="4" t="s">
        <v>176</v>
      </c>
    </row>
    <row r="19" spans="1:2" ht="16.8">
      <c r="A19" s="2" t="s">
        <v>22</v>
      </c>
      <c r="B19" s="4" t="s">
        <v>176</v>
      </c>
    </row>
    <row r="20" spans="1:2" ht="16.8">
      <c r="A20" s="2" t="s">
        <v>23</v>
      </c>
      <c r="B20" s="4" t="s">
        <v>180</v>
      </c>
    </row>
    <row r="21" spans="1:2" ht="16.8">
      <c r="A21" s="2" t="s">
        <v>24</v>
      </c>
      <c r="B21" s="4" t="s">
        <v>180</v>
      </c>
    </row>
    <row r="22" spans="1:2" ht="16.8">
      <c r="A22" s="2" t="s">
        <v>25</v>
      </c>
      <c r="B22" s="4" t="s">
        <v>176</v>
      </c>
    </row>
    <row r="23" spans="1:2" ht="16.8">
      <c r="A23" s="2" t="s">
        <v>26</v>
      </c>
      <c r="B23" s="4" t="s">
        <v>180</v>
      </c>
    </row>
    <row r="24" spans="1:2" ht="16.8">
      <c r="A24" s="2" t="s">
        <v>27</v>
      </c>
      <c r="B24" s="4" t="s">
        <v>180</v>
      </c>
    </row>
    <row r="25" spans="1:2" ht="16.8">
      <c r="A25" s="2" t="s">
        <v>28</v>
      </c>
      <c r="B25" s="4" t="s">
        <v>176</v>
      </c>
    </row>
    <row r="26" spans="1:2" ht="16.8">
      <c r="A26" s="2" t="s">
        <v>29</v>
      </c>
      <c r="B26" s="4" t="s">
        <v>176</v>
      </c>
    </row>
    <row r="27" spans="1:2" ht="16.8">
      <c r="A27" s="2" t="s">
        <v>30</v>
      </c>
      <c r="B27" s="4" t="s">
        <v>180</v>
      </c>
    </row>
    <row r="28" spans="1:2" ht="16.8">
      <c r="A28" s="2" t="s">
        <v>31</v>
      </c>
      <c r="B28" s="4" t="s">
        <v>180</v>
      </c>
    </row>
    <row r="29" spans="1:2" ht="16.8">
      <c r="A29" s="2" t="s">
        <v>32</v>
      </c>
      <c r="B29" s="4" t="s">
        <v>176</v>
      </c>
    </row>
    <row r="30" spans="1:2" ht="16.8">
      <c r="A30" s="2" t="s">
        <v>33</v>
      </c>
      <c r="B30" s="4" t="s">
        <v>180</v>
      </c>
    </row>
    <row r="31" spans="1:2" ht="16.8">
      <c r="A31" s="2" t="s">
        <v>34</v>
      </c>
      <c r="B31" s="4" t="s">
        <v>176</v>
      </c>
    </row>
    <row r="32" spans="1:2" ht="16.8">
      <c r="A32" s="2" t="s">
        <v>35</v>
      </c>
      <c r="B32" s="4" t="s">
        <v>176</v>
      </c>
    </row>
    <row r="33" spans="1:2" ht="16.8">
      <c r="A33" s="2" t="s">
        <v>36</v>
      </c>
      <c r="B33" s="4" t="s">
        <v>180</v>
      </c>
    </row>
    <row r="34" spans="1:2" ht="16.8">
      <c r="A34" s="2" t="s">
        <v>37</v>
      </c>
      <c r="B34" s="4" t="s">
        <v>176</v>
      </c>
    </row>
    <row r="35" spans="1:2" ht="16.8">
      <c r="A35" s="2" t="s">
        <v>38</v>
      </c>
      <c r="B35" s="4" t="s">
        <v>176</v>
      </c>
    </row>
    <row r="36" spans="1:2" ht="16.8">
      <c r="A36" s="2" t="s">
        <v>39</v>
      </c>
      <c r="B36" s="4" t="s">
        <v>180</v>
      </c>
    </row>
    <row r="37" spans="1:2" ht="16.8">
      <c r="A37" s="2" t="s">
        <v>40</v>
      </c>
      <c r="B37" s="4" t="s">
        <v>180</v>
      </c>
    </row>
    <row r="38" spans="1:2" ht="16.8">
      <c r="A38" s="2" t="s">
        <v>41</v>
      </c>
      <c r="B38" s="4" t="s">
        <v>176</v>
      </c>
    </row>
    <row r="39" spans="1:2" ht="16.8">
      <c r="A39" s="2" t="s">
        <v>42</v>
      </c>
      <c r="B39" s="4" t="s">
        <v>176</v>
      </c>
    </row>
    <row r="40" spans="1:2" ht="16.8">
      <c r="A40" s="2" t="s">
        <v>43</v>
      </c>
      <c r="B40" s="4" t="s">
        <v>180</v>
      </c>
    </row>
    <row r="41" spans="1:2" ht="16.8">
      <c r="A41" s="2" t="s">
        <v>44</v>
      </c>
      <c r="B41" s="4" t="s">
        <v>180</v>
      </c>
    </row>
    <row r="42" spans="1:2" ht="16.8">
      <c r="A42" s="2" t="s">
        <v>45</v>
      </c>
      <c r="B42" s="4" t="s">
        <v>180</v>
      </c>
    </row>
    <row r="43" spans="1:2" ht="16.8">
      <c r="A43" s="2" t="s">
        <v>46</v>
      </c>
      <c r="B43" s="4" t="s">
        <v>180</v>
      </c>
    </row>
    <row r="44" spans="1:2" ht="16.8">
      <c r="A44" s="2" t="s">
        <v>47</v>
      </c>
      <c r="B44" s="4" t="s">
        <v>180</v>
      </c>
    </row>
    <row r="45" spans="1:2" ht="16.8">
      <c r="A45" s="2" t="s">
        <v>48</v>
      </c>
      <c r="B45" s="4" t="s">
        <v>180</v>
      </c>
    </row>
    <row r="46" spans="1:2" ht="16.8">
      <c r="A46" s="2" t="s">
        <v>49</v>
      </c>
      <c r="B46" s="4" t="s">
        <v>180</v>
      </c>
    </row>
    <row r="47" spans="1:2" ht="16.8">
      <c r="A47" s="2" t="s">
        <v>50</v>
      </c>
      <c r="B47" s="4" t="s">
        <v>180</v>
      </c>
    </row>
    <row r="48" spans="1:2" ht="16.8">
      <c r="A48" s="2" t="s">
        <v>51</v>
      </c>
      <c r="B48" s="4" t="s">
        <v>180</v>
      </c>
    </row>
    <row r="49" spans="1:2" ht="16.8">
      <c r="A49" s="2" t="s">
        <v>52</v>
      </c>
      <c r="B49" s="4" t="s">
        <v>180</v>
      </c>
    </row>
    <row r="50" spans="1:2" ht="16.8">
      <c r="A50" s="2" t="s">
        <v>53</v>
      </c>
      <c r="B50" s="4" t="s">
        <v>180</v>
      </c>
    </row>
    <row r="51" spans="1:2" ht="16.8">
      <c r="A51" s="2" t="s">
        <v>54</v>
      </c>
      <c r="B51" s="4" t="s">
        <v>180</v>
      </c>
    </row>
    <row r="52" spans="1:2" ht="16.8">
      <c r="A52" s="2" t="s">
        <v>55</v>
      </c>
      <c r="B52" s="4" t="s">
        <v>176</v>
      </c>
    </row>
    <row r="53" spans="1:2" ht="16.8">
      <c r="A53" s="2" t="s">
        <v>56</v>
      </c>
      <c r="B53" s="4" t="s">
        <v>176</v>
      </c>
    </row>
    <row r="54" spans="1:2" ht="16.8">
      <c r="A54" s="2" t="s">
        <v>57</v>
      </c>
      <c r="B54" s="4" t="s">
        <v>176</v>
      </c>
    </row>
    <row r="55" spans="1:2" ht="16.8">
      <c r="A55" s="2" t="s">
        <v>58</v>
      </c>
      <c r="B55" s="4" t="s">
        <v>180</v>
      </c>
    </row>
    <row r="56" spans="1:2" ht="16.8">
      <c r="A56" s="2" t="s">
        <v>59</v>
      </c>
      <c r="B56" s="4" t="s">
        <v>176</v>
      </c>
    </row>
    <row r="57" spans="1:2" ht="16.8">
      <c r="A57" s="2" t="s">
        <v>60</v>
      </c>
      <c r="B57" s="4" t="s">
        <v>176</v>
      </c>
    </row>
    <row r="58" spans="1:2" ht="16.8">
      <c r="A58" s="2" t="s">
        <v>61</v>
      </c>
      <c r="B58" s="4" t="s">
        <v>176</v>
      </c>
    </row>
    <row r="59" spans="1:2" ht="16.8">
      <c r="A59" s="2" t="s">
        <v>62</v>
      </c>
      <c r="B59" s="4" t="s">
        <v>180</v>
      </c>
    </row>
    <row r="60" spans="1:2" ht="16.8">
      <c r="A60" s="2" t="s">
        <v>63</v>
      </c>
      <c r="B60" s="4" t="s">
        <v>176</v>
      </c>
    </row>
    <row r="61" spans="1:2" ht="16.8">
      <c r="A61" s="2" t="s">
        <v>64</v>
      </c>
      <c r="B61" s="4" t="s">
        <v>176</v>
      </c>
    </row>
    <row r="62" spans="1:2" ht="16.8">
      <c r="A62" s="2" t="s">
        <v>65</v>
      </c>
      <c r="B62" s="4" t="s">
        <v>176</v>
      </c>
    </row>
    <row r="63" spans="1:2" ht="16.8">
      <c r="A63" s="2" t="s">
        <v>66</v>
      </c>
      <c r="B63" s="4" t="s">
        <v>176</v>
      </c>
    </row>
    <row r="64" spans="1:2" ht="16.8">
      <c r="A64" s="2" t="s">
        <v>67</v>
      </c>
      <c r="B64" s="4" t="s">
        <v>176</v>
      </c>
    </row>
    <row r="65" spans="1:2" ht="16.8">
      <c r="A65" s="2" t="s">
        <v>68</v>
      </c>
      <c r="B65" s="4" t="s">
        <v>176</v>
      </c>
    </row>
    <row r="66" spans="1:2" ht="16.8">
      <c r="A66" s="2" t="s">
        <v>69</v>
      </c>
      <c r="B66" s="4" t="s">
        <v>176</v>
      </c>
    </row>
    <row r="67" spans="1:2" ht="16.8">
      <c r="A67" s="2" t="s">
        <v>70</v>
      </c>
      <c r="B67" s="4" t="s">
        <v>176</v>
      </c>
    </row>
    <row r="68" spans="1:2" ht="16.8">
      <c r="A68" s="2" t="s">
        <v>71</v>
      </c>
      <c r="B68" s="4" t="s">
        <v>176</v>
      </c>
    </row>
    <row r="69" spans="1:2" ht="16.8">
      <c r="A69" s="2" t="s">
        <v>72</v>
      </c>
      <c r="B69" s="4" t="s">
        <v>180</v>
      </c>
    </row>
    <row r="70" spans="1:2" ht="16.8">
      <c r="A70" s="2" t="s">
        <v>73</v>
      </c>
      <c r="B70" s="4" t="s">
        <v>180</v>
      </c>
    </row>
    <row r="71" spans="1:2" ht="16.8">
      <c r="A71" s="2" t="s">
        <v>74</v>
      </c>
      <c r="B71" s="4" t="s">
        <v>180</v>
      </c>
    </row>
    <row r="72" spans="1:2" ht="16.8">
      <c r="A72" s="2" t="s">
        <v>75</v>
      </c>
      <c r="B72" s="4" t="s">
        <v>180</v>
      </c>
    </row>
    <row r="73" spans="1:2" ht="16.8">
      <c r="A73" s="2" t="s">
        <v>76</v>
      </c>
      <c r="B73" s="4" t="s">
        <v>180</v>
      </c>
    </row>
    <row r="74" spans="1:2" ht="16.8">
      <c r="A74" s="2" t="s">
        <v>77</v>
      </c>
      <c r="B74" s="4" t="s">
        <v>180</v>
      </c>
    </row>
    <row r="75" spans="1:2" ht="16.8">
      <c r="A75" s="2" t="s">
        <v>78</v>
      </c>
      <c r="B75" s="4" t="s">
        <v>176</v>
      </c>
    </row>
    <row r="76" spans="1:2" ht="16.8">
      <c r="A76" s="2" t="s">
        <v>79</v>
      </c>
      <c r="B76" s="4" t="s">
        <v>176</v>
      </c>
    </row>
    <row r="77" spans="1:2" ht="16.8">
      <c r="A77" s="2" t="s">
        <v>80</v>
      </c>
      <c r="B77" s="4" t="s">
        <v>176</v>
      </c>
    </row>
    <row r="78" spans="1:2" ht="16.8">
      <c r="A78" s="2" t="s">
        <v>81</v>
      </c>
      <c r="B78" s="4" t="s">
        <v>180</v>
      </c>
    </row>
    <row r="79" spans="1:2" ht="16.8">
      <c r="A79" s="2" t="s">
        <v>82</v>
      </c>
      <c r="B79" s="4" t="s">
        <v>176</v>
      </c>
    </row>
    <row r="80" spans="1:2" ht="16.8">
      <c r="A80" s="2" t="s">
        <v>83</v>
      </c>
      <c r="B80" s="4" t="s">
        <v>176</v>
      </c>
    </row>
    <row r="81" spans="1:2" ht="16.8">
      <c r="A81" s="2" t="s">
        <v>84</v>
      </c>
      <c r="B81" s="4" t="s">
        <v>180</v>
      </c>
    </row>
    <row r="82" spans="1:2" ht="16.8">
      <c r="A82" s="2" t="s">
        <v>85</v>
      </c>
      <c r="B82" s="4" t="s">
        <v>180</v>
      </c>
    </row>
    <row r="83" spans="1:2" ht="16.8">
      <c r="A83" s="2" t="s">
        <v>86</v>
      </c>
      <c r="B83" s="4" t="s">
        <v>180</v>
      </c>
    </row>
    <row r="84" spans="1:2" ht="16.8">
      <c r="A84" s="2" t="s">
        <v>87</v>
      </c>
      <c r="B84" s="4" t="s">
        <v>180</v>
      </c>
    </row>
    <row r="85" spans="1:2" ht="16.8">
      <c r="A85" s="2" t="s">
        <v>88</v>
      </c>
      <c r="B85" s="4" t="s">
        <v>176</v>
      </c>
    </row>
    <row r="86" spans="1:2" ht="16.8">
      <c r="A86" s="2" t="s">
        <v>89</v>
      </c>
      <c r="B86" s="4" t="s">
        <v>180</v>
      </c>
    </row>
    <row r="87" spans="1:2" ht="16.8">
      <c r="A87" s="2" t="s">
        <v>90</v>
      </c>
      <c r="B87" s="4" t="s">
        <v>176</v>
      </c>
    </row>
    <row r="88" spans="1:2" ht="16.8">
      <c r="A88" s="2" t="s">
        <v>91</v>
      </c>
      <c r="B88" s="4" t="s">
        <v>176</v>
      </c>
    </row>
    <row r="89" spans="1:2" ht="16.8">
      <c r="A89" s="2" t="s">
        <v>92</v>
      </c>
      <c r="B89" s="4" t="s">
        <v>176</v>
      </c>
    </row>
    <row r="90" spans="1:2" ht="16.8">
      <c r="A90" s="2" t="s">
        <v>93</v>
      </c>
      <c r="B90" s="4" t="s">
        <v>180</v>
      </c>
    </row>
    <row r="91" spans="1:2" ht="16.8">
      <c r="A91" s="2" t="s">
        <v>94</v>
      </c>
      <c r="B91" s="4" t="s">
        <v>176</v>
      </c>
    </row>
    <row r="92" spans="1:2" ht="16.8">
      <c r="A92" s="2" t="s">
        <v>95</v>
      </c>
      <c r="B92" s="4" t="s">
        <v>176</v>
      </c>
    </row>
    <row r="93" spans="1:2" ht="16.8">
      <c r="A93" s="2" t="s">
        <v>96</v>
      </c>
      <c r="B93" s="4" t="s">
        <v>176</v>
      </c>
    </row>
    <row r="94" spans="1:2" ht="16.8">
      <c r="A94" s="2" t="s">
        <v>97</v>
      </c>
      <c r="B94" s="4" t="s">
        <v>180</v>
      </c>
    </row>
    <row r="95" spans="1:2" ht="16.8">
      <c r="A95" s="2" t="s">
        <v>98</v>
      </c>
      <c r="B95" s="4" t="s">
        <v>176</v>
      </c>
    </row>
    <row r="96" spans="1:2" ht="16.8">
      <c r="A96" s="2" t="s">
        <v>99</v>
      </c>
      <c r="B96" s="4" t="s">
        <v>176</v>
      </c>
    </row>
    <row r="97" spans="1:2" ht="16.8">
      <c r="A97" s="2" t="s">
        <v>100</v>
      </c>
      <c r="B97" s="4" t="s">
        <v>180</v>
      </c>
    </row>
    <row r="98" spans="1:2" ht="16.8">
      <c r="A98" s="2" t="s">
        <v>101</v>
      </c>
      <c r="B98" s="4" t="s">
        <v>180</v>
      </c>
    </row>
    <row r="99" spans="1:2" ht="16.8">
      <c r="A99" s="2" t="s">
        <v>102</v>
      </c>
      <c r="B99" s="4" t="s">
        <v>176</v>
      </c>
    </row>
    <row r="100" spans="1:2" ht="16.8">
      <c r="A100" s="2" t="s">
        <v>103</v>
      </c>
      <c r="B100" s="4" t="s">
        <v>176</v>
      </c>
    </row>
    <row r="101" spans="1:2" ht="16.8">
      <c r="A101" s="2" t="s">
        <v>104</v>
      </c>
      <c r="B101" s="4" t="s">
        <v>180</v>
      </c>
    </row>
    <row r="102" spans="1:2" ht="16.8">
      <c r="A102" s="2" t="s">
        <v>105</v>
      </c>
      <c r="B102" s="4" t="s">
        <v>176</v>
      </c>
    </row>
    <row r="103" spans="1:2" ht="16.8">
      <c r="A103" s="2" t="s">
        <v>106</v>
      </c>
      <c r="B103" s="4" t="s">
        <v>176</v>
      </c>
    </row>
    <row r="104" spans="1:2" ht="16.8">
      <c r="A104" s="2" t="s">
        <v>107</v>
      </c>
      <c r="B104" s="4" t="s">
        <v>180</v>
      </c>
    </row>
    <row r="105" spans="1:2" ht="16.8">
      <c r="A105" s="2" t="s">
        <v>108</v>
      </c>
      <c r="B105" s="4" t="s">
        <v>176</v>
      </c>
    </row>
    <row r="106" spans="1:2" ht="16.8">
      <c r="A106" s="2" t="s">
        <v>109</v>
      </c>
      <c r="B106" s="4" t="s">
        <v>176</v>
      </c>
    </row>
    <row r="107" spans="1:2" ht="16.8">
      <c r="A107" s="2" t="s">
        <v>110</v>
      </c>
      <c r="B107" s="4" t="s">
        <v>180</v>
      </c>
    </row>
    <row r="108" spans="1:2" ht="16.8">
      <c r="A108" s="2" t="s">
        <v>111</v>
      </c>
      <c r="B108" s="4" t="s">
        <v>180</v>
      </c>
    </row>
    <row r="109" spans="1:2" ht="16.8">
      <c r="A109" s="2" t="s">
        <v>112</v>
      </c>
      <c r="B109" s="4" t="s">
        <v>176</v>
      </c>
    </row>
    <row r="110" spans="1:2" ht="16.8">
      <c r="A110" s="2" t="s">
        <v>113</v>
      </c>
      <c r="B110" s="4" t="s">
        <v>180</v>
      </c>
    </row>
    <row r="111" spans="1:2" ht="16.8">
      <c r="A111" s="2" t="s">
        <v>114</v>
      </c>
      <c r="B111" s="4" t="s">
        <v>176</v>
      </c>
    </row>
    <row r="112" spans="1:2" ht="16.8">
      <c r="A112" s="2" t="s">
        <v>115</v>
      </c>
      <c r="B112" s="4" t="s">
        <v>176</v>
      </c>
    </row>
    <row r="113" spans="1:2" ht="16.8">
      <c r="A113" s="2" t="s">
        <v>116</v>
      </c>
      <c r="B113" s="4" t="s">
        <v>180</v>
      </c>
    </row>
    <row r="114" spans="1:2" ht="16.8">
      <c r="A114" s="2" t="s">
        <v>117</v>
      </c>
      <c r="B114" s="4" t="s">
        <v>176</v>
      </c>
    </row>
    <row r="115" spans="1:2" ht="16.8">
      <c r="A115" s="2" t="s">
        <v>118</v>
      </c>
      <c r="B115" s="4" t="s">
        <v>180</v>
      </c>
    </row>
    <row r="116" spans="1:2" ht="16.8">
      <c r="A116" s="2" t="s">
        <v>119</v>
      </c>
      <c r="B116" s="4" t="s">
        <v>180</v>
      </c>
    </row>
    <row r="117" spans="1:2" ht="16.8">
      <c r="A117" s="2" t="s">
        <v>120</v>
      </c>
      <c r="B117" s="4" t="s">
        <v>176</v>
      </c>
    </row>
    <row r="118" spans="1:2" ht="16.8">
      <c r="A118" s="2" t="s">
        <v>121</v>
      </c>
      <c r="B118" s="4" t="s">
        <v>180</v>
      </c>
    </row>
    <row r="119" spans="1:2" ht="16.8">
      <c r="A119" s="2" t="s">
        <v>122</v>
      </c>
      <c r="B119" s="4" t="s">
        <v>176</v>
      </c>
    </row>
    <row r="120" spans="1:2" ht="16.8">
      <c r="A120" s="2" t="s">
        <v>123</v>
      </c>
      <c r="B120" s="4" t="s">
        <v>176</v>
      </c>
    </row>
    <row r="121" spans="1:2" ht="16.8">
      <c r="A121" s="2" t="s">
        <v>124</v>
      </c>
      <c r="B121" s="4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ADFF-D37E-4978-9BF1-F42FBA64C749}">
  <dimension ref="B1:J17"/>
  <sheetViews>
    <sheetView showGridLines="0" workbookViewId="0">
      <selection activeCell="E18" sqref="E18"/>
    </sheetView>
  </sheetViews>
  <sheetFormatPr defaultRowHeight="16.8"/>
  <cols>
    <col min="1" max="1" width="8.88671875" style="1"/>
    <col min="2" max="2" width="26" style="1" customWidth="1"/>
    <col min="3" max="4" width="20.109375" style="1" customWidth="1"/>
    <col min="5" max="5" width="27.88671875" style="1" customWidth="1"/>
    <col min="6" max="8" width="20.109375" style="1" customWidth="1"/>
    <col min="9" max="9" width="32.44140625" style="1" bestFit="1" customWidth="1"/>
    <col min="10" max="10" width="20.109375" style="1" customWidth="1"/>
    <col min="11" max="16384" width="8.88671875" style="1"/>
  </cols>
  <sheetData>
    <row r="1" spans="2:10">
      <c r="B1" s="6"/>
    </row>
    <row r="2" spans="2:10">
      <c r="B2" s="6" t="s">
        <v>125</v>
      </c>
    </row>
    <row r="3" spans="2:10">
      <c r="B3" s="6" t="s">
        <v>126</v>
      </c>
      <c r="C3" s="7" t="s">
        <v>139</v>
      </c>
      <c r="D3" s="7" t="s">
        <v>131</v>
      </c>
    </row>
    <row r="4" spans="2:10">
      <c r="B4" s="6" t="s">
        <v>127</v>
      </c>
      <c r="C4" s="7">
        <v>0</v>
      </c>
      <c r="D4" s="7">
        <f>COUNTIFS('Risk Scoring'!O:O,"="&amp;Analysis!B4)</f>
        <v>0</v>
      </c>
    </row>
    <row r="5" spans="2:10">
      <c r="B5" s="6" t="s">
        <v>128</v>
      </c>
      <c r="C5" s="7">
        <v>15</v>
      </c>
      <c r="D5" s="7">
        <f>COUNTIFS('Risk Scoring'!O:O,"="&amp;Analysis!B5)</f>
        <v>0</v>
      </c>
    </row>
    <row r="6" spans="2:10">
      <c r="B6" s="6" t="s">
        <v>129</v>
      </c>
      <c r="C6" s="7">
        <v>30</v>
      </c>
      <c r="D6" s="7">
        <f>COUNTIFS('Risk Scoring'!O:O,"="&amp;Analysis!B6)</f>
        <v>0</v>
      </c>
    </row>
    <row r="7" spans="2:10">
      <c r="B7" s="6" t="s">
        <v>130</v>
      </c>
      <c r="C7" s="7">
        <v>60</v>
      </c>
      <c r="D7" s="7">
        <f>COUNTIFS('Risk Scoring'!O:O,"="&amp;Analysis!B7)</f>
        <v>50</v>
      </c>
    </row>
    <row r="8" spans="2:10">
      <c r="B8" s="6" t="s">
        <v>132</v>
      </c>
      <c r="C8" s="7">
        <v>180</v>
      </c>
      <c r="D8" s="7">
        <f>COUNTIFS('Risk Scoring'!O:O,"="&amp;Analysis!B8)</f>
        <v>0</v>
      </c>
    </row>
    <row r="10" spans="2:10">
      <c r="B10" s="6"/>
      <c r="C10" s="6"/>
    </row>
    <row r="11" spans="2:10">
      <c r="B11" s="12" t="s">
        <v>140</v>
      </c>
      <c r="C11" s="13"/>
      <c r="E11" s="12" t="s">
        <v>160</v>
      </c>
      <c r="F11" s="13"/>
      <c r="H11" s="12" t="s">
        <v>159</v>
      </c>
      <c r="I11" s="11"/>
      <c r="J11" s="11"/>
    </row>
    <row r="12" spans="2:10">
      <c r="B12" s="14" t="s">
        <v>141</v>
      </c>
      <c r="C12" s="15" t="s">
        <v>142</v>
      </c>
      <c r="E12" s="14" t="s">
        <v>146</v>
      </c>
      <c r="F12" s="15" t="s">
        <v>142</v>
      </c>
      <c r="H12" s="16" t="s">
        <v>147</v>
      </c>
      <c r="I12" s="16" t="s">
        <v>148</v>
      </c>
      <c r="J12" s="17" t="s">
        <v>142</v>
      </c>
    </row>
    <row r="13" spans="2:10">
      <c r="B13" s="6" t="s">
        <v>127</v>
      </c>
      <c r="C13" s="2">
        <v>0</v>
      </c>
      <c r="E13" s="2" t="s">
        <v>175</v>
      </c>
      <c r="F13" s="4">
        <v>0</v>
      </c>
      <c r="H13" s="1" t="s">
        <v>149</v>
      </c>
      <c r="I13" s="10" t="s">
        <v>155</v>
      </c>
      <c r="J13" s="8" t="s">
        <v>150</v>
      </c>
    </row>
    <row r="14" spans="2:10">
      <c r="B14" s="6" t="s">
        <v>128</v>
      </c>
      <c r="C14" s="2">
        <v>1</v>
      </c>
      <c r="E14" s="2" t="s">
        <v>145</v>
      </c>
      <c r="F14" s="4">
        <v>1</v>
      </c>
      <c r="H14" s="1" t="s">
        <v>151</v>
      </c>
      <c r="I14" s="10" t="s">
        <v>156</v>
      </c>
      <c r="J14" s="8" t="s">
        <v>150</v>
      </c>
    </row>
    <row r="15" spans="2:10">
      <c r="B15" s="6" t="s">
        <v>129</v>
      </c>
      <c r="C15" s="2">
        <v>2</v>
      </c>
      <c r="E15" s="2" t="s">
        <v>174</v>
      </c>
      <c r="F15" s="4">
        <v>2</v>
      </c>
      <c r="H15" s="1" t="s">
        <v>152</v>
      </c>
      <c r="I15" s="10" t="s">
        <v>157</v>
      </c>
      <c r="J15" s="8" t="s">
        <v>153</v>
      </c>
    </row>
    <row r="16" spans="2:10">
      <c r="B16" s="6" t="s">
        <v>130</v>
      </c>
      <c r="C16" s="2">
        <v>3</v>
      </c>
      <c r="E16" s="2" t="s">
        <v>173</v>
      </c>
      <c r="F16" s="4">
        <v>3</v>
      </c>
      <c r="H16" s="1" t="s">
        <v>154</v>
      </c>
      <c r="I16" s="10" t="s">
        <v>158</v>
      </c>
      <c r="J16" s="8" t="s">
        <v>150</v>
      </c>
    </row>
    <row r="17" spans="2:3">
      <c r="B17" s="6" t="s">
        <v>132</v>
      </c>
      <c r="C17" s="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Scoring</vt:lpstr>
      <vt:lpstr>Summarizing The Data</vt:lpstr>
      <vt:lpstr>Customer Info</vt:lpstr>
      <vt:lpstr>Purchase Info</vt:lpstr>
      <vt:lpstr>App Info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MARUF AHMED SHISHIR</cp:lastModifiedBy>
  <dcterms:created xsi:type="dcterms:W3CDTF">2015-06-05T18:17:20Z</dcterms:created>
  <dcterms:modified xsi:type="dcterms:W3CDTF">2025-09-05T16:28:09Z</dcterms:modified>
</cp:coreProperties>
</file>