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hivampanchal/Desktop/Spring 2025/BUS1-172A/"/>
    </mc:Choice>
  </mc:AlternateContent>
  <xr:revisionPtr revIDLastSave="0" documentId="13_ncr:1_{7A59EF92-F41A-3A4A-91B5-E38BFC856F1B}" xr6:coauthVersionLast="47" xr6:coauthVersionMax="47" xr10:uidLastSave="{00000000-0000-0000-0000-000000000000}"/>
  <bookViews>
    <workbookView xWindow="0" yWindow="500" windowWidth="28800" windowHeight="16020" xr2:uid="{42D8E368-DE5D-B845-B5A1-B5DD0DF9F4C8}"/>
  </bookViews>
  <sheets>
    <sheet name="Sheet1" sheetId="1" r:id="rId1"/>
  </sheets>
  <definedNames>
    <definedName name="solver_adj" localSheetId="0" hidden="1">Sheet1!$P$17:$P$19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Sheet1!$P$20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Sheet1!$P$28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4" i="1" l="1"/>
  <c r="BI33" i="1"/>
  <c r="BI32" i="1"/>
  <c r="BF46" i="1"/>
  <c r="BE46" i="1"/>
  <c r="BD46" i="1"/>
  <c r="BC46" i="1"/>
  <c r="BB46" i="1"/>
  <c r="BA46" i="1"/>
  <c r="AZ46" i="1"/>
  <c r="AY46" i="1"/>
  <c r="AX46" i="1"/>
  <c r="AW46" i="1"/>
  <c r="AV46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33" i="1"/>
  <c r="AM34" i="1"/>
  <c r="AM35" i="1"/>
  <c r="AM40" i="1"/>
  <c r="AM42" i="1"/>
  <c r="AM43" i="1"/>
  <c r="AM48" i="1"/>
  <c r="AM50" i="1"/>
  <c r="AM51" i="1"/>
  <c r="AM56" i="1"/>
  <c r="AM58" i="1"/>
  <c r="AM59" i="1"/>
  <c r="AL36" i="1"/>
  <c r="AL37" i="1"/>
  <c r="AL39" i="1"/>
  <c r="AL44" i="1"/>
  <c r="AL45" i="1"/>
  <c r="AL47" i="1"/>
  <c r="AL52" i="1"/>
  <c r="AL53" i="1"/>
  <c r="AL55" i="1"/>
  <c r="AL58" i="1"/>
  <c r="AL60" i="1"/>
  <c r="AL61" i="1"/>
  <c r="AL62" i="1"/>
  <c r="AL63" i="1"/>
  <c r="AK39" i="1"/>
  <c r="AK41" i="1"/>
  <c r="AK47" i="1"/>
  <c r="AK49" i="1"/>
  <c r="AK55" i="1"/>
  <c r="AK57" i="1"/>
  <c r="AK63" i="1"/>
  <c r="AH63" i="1"/>
  <c r="AM63" i="1" s="1"/>
  <c r="AG63" i="1"/>
  <c r="AF63" i="1"/>
  <c r="AH62" i="1"/>
  <c r="AM62" i="1" s="1"/>
  <c r="AG62" i="1"/>
  <c r="AF62" i="1"/>
  <c r="AK62" i="1" s="1"/>
  <c r="AH61" i="1"/>
  <c r="AM61" i="1" s="1"/>
  <c r="AG61" i="1"/>
  <c r="AF61" i="1"/>
  <c r="AK61" i="1" s="1"/>
  <c r="AH60" i="1"/>
  <c r="AM60" i="1" s="1"/>
  <c r="AG60" i="1"/>
  <c r="AF60" i="1"/>
  <c r="AK60" i="1" s="1"/>
  <c r="AH59" i="1"/>
  <c r="AG59" i="1"/>
  <c r="AL59" i="1" s="1"/>
  <c r="AF59" i="1"/>
  <c r="AK59" i="1" s="1"/>
  <c r="AH58" i="1"/>
  <c r="AG58" i="1"/>
  <c r="AF58" i="1"/>
  <c r="AK58" i="1" s="1"/>
  <c r="AH57" i="1"/>
  <c r="AM57" i="1" s="1"/>
  <c r="AG57" i="1"/>
  <c r="AL57" i="1" s="1"/>
  <c r="AF57" i="1"/>
  <c r="AH56" i="1"/>
  <c r="AG56" i="1"/>
  <c r="AL56" i="1" s="1"/>
  <c r="AF56" i="1"/>
  <c r="AK56" i="1" s="1"/>
  <c r="AH55" i="1"/>
  <c r="AM55" i="1" s="1"/>
  <c r="AG55" i="1"/>
  <c r="AF55" i="1"/>
  <c r="AH54" i="1"/>
  <c r="AM54" i="1" s="1"/>
  <c r="AG54" i="1"/>
  <c r="AL54" i="1" s="1"/>
  <c r="AF54" i="1"/>
  <c r="AK54" i="1" s="1"/>
  <c r="AH53" i="1"/>
  <c r="AM53" i="1" s="1"/>
  <c r="AG53" i="1"/>
  <c r="AF53" i="1"/>
  <c r="AK53" i="1" s="1"/>
  <c r="AH52" i="1"/>
  <c r="AM52" i="1" s="1"/>
  <c r="AG52" i="1"/>
  <c r="AF52" i="1"/>
  <c r="AK52" i="1" s="1"/>
  <c r="AH51" i="1"/>
  <c r="AG51" i="1"/>
  <c r="AL51" i="1" s="1"/>
  <c r="AF51" i="1"/>
  <c r="AK51" i="1" s="1"/>
  <c r="AH50" i="1"/>
  <c r="AG50" i="1"/>
  <c r="AL50" i="1" s="1"/>
  <c r="AF50" i="1"/>
  <c r="AK50" i="1" s="1"/>
  <c r="AH49" i="1"/>
  <c r="AM49" i="1" s="1"/>
  <c r="AG49" i="1"/>
  <c r="AL49" i="1" s="1"/>
  <c r="AF49" i="1"/>
  <c r="AH48" i="1"/>
  <c r="AG48" i="1"/>
  <c r="AL48" i="1" s="1"/>
  <c r="AF48" i="1"/>
  <c r="AK48" i="1" s="1"/>
  <c r="AH47" i="1"/>
  <c r="AM47" i="1" s="1"/>
  <c r="AG47" i="1"/>
  <c r="AF47" i="1"/>
  <c r="AH46" i="1"/>
  <c r="AM46" i="1" s="1"/>
  <c r="AG46" i="1"/>
  <c r="AL46" i="1" s="1"/>
  <c r="AF46" i="1"/>
  <c r="AK46" i="1" s="1"/>
  <c r="AH45" i="1"/>
  <c r="AM45" i="1" s="1"/>
  <c r="AG45" i="1"/>
  <c r="AF45" i="1"/>
  <c r="AK45" i="1" s="1"/>
  <c r="AH44" i="1"/>
  <c r="AM44" i="1" s="1"/>
  <c r="AG44" i="1"/>
  <c r="AF44" i="1"/>
  <c r="AK44" i="1" s="1"/>
  <c r="AH43" i="1"/>
  <c r="AG43" i="1"/>
  <c r="AL43" i="1" s="1"/>
  <c r="AF43" i="1"/>
  <c r="AK43" i="1" s="1"/>
  <c r="AH42" i="1"/>
  <c r="AG42" i="1"/>
  <c r="AL42" i="1" s="1"/>
  <c r="AF42" i="1"/>
  <c r="AK42" i="1" s="1"/>
  <c r="AH41" i="1"/>
  <c r="AM41" i="1" s="1"/>
  <c r="AG41" i="1"/>
  <c r="AL41" i="1" s="1"/>
  <c r="AF41" i="1"/>
  <c r="AH40" i="1"/>
  <c r="AG40" i="1"/>
  <c r="AL40" i="1" s="1"/>
  <c r="AF40" i="1"/>
  <c r="AK40" i="1" s="1"/>
  <c r="AH39" i="1"/>
  <c r="AM39" i="1" s="1"/>
  <c r="AG39" i="1"/>
  <c r="AF39" i="1"/>
  <c r="AH38" i="1"/>
  <c r="AM38" i="1" s="1"/>
  <c r="AG38" i="1"/>
  <c r="AL38" i="1" s="1"/>
  <c r="AF38" i="1"/>
  <c r="AK38" i="1" s="1"/>
  <c r="AH37" i="1"/>
  <c r="AM37" i="1" s="1"/>
  <c r="AG37" i="1"/>
  <c r="AF37" i="1"/>
  <c r="AK37" i="1" s="1"/>
  <c r="AH36" i="1"/>
  <c r="AM36" i="1" s="1"/>
  <c r="AG36" i="1"/>
  <c r="AF36" i="1"/>
  <c r="AK36" i="1" s="1"/>
  <c r="AH35" i="1"/>
  <c r="AG35" i="1"/>
  <c r="AL35" i="1" s="1"/>
  <c r="AF35" i="1"/>
  <c r="AK35" i="1" s="1"/>
  <c r="AH34" i="1"/>
  <c r="AG34" i="1"/>
  <c r="AL34" i="1" s="1"/>
  <c r="AF34" i="1"/>
  <c r="AK34" i="1" s="1"/>
  <c r="AH33" i="1"/>
  <c r="AM33" i="1" s="1"/>
  <c r="AG33" i="1"/>
  <c r="AL33" i="1" s="1"/>
  <c r="AF33" i="1"/>
  <c r="AK33" i="1" s="1"/>
  <c r="AB35" i="1"/>
  <c r="AB40" i="1"/>
  <c r="AB43" i="1"/>
  <c r="AB48" i="1"/>
  <c r="AB51" i="1"/>
  <c r="AB56" i="1"/>
  <c r="AB59" i="1"/>
  <c r="AA34" i="1"/>
  <c r="AB34" i="1" s="1"/>
  <c r="AA35" i="1"/>
  <c r="AA36" i="1"/>
  <c r="AA37" i="1"/>
  <c r="AB37" i="1" s="1"/>
  <c r="AA38" i="1"/>
  <c r="AA39" i="1"/>
  <c r="AA40" i="1"/>
  <c r="AA41" i="1"/>
  <c r="AA42" i="1"/>
  <c r="AB42" i="1" s="1"/>
  <c r="AA43" i="1"/>
  <c r="AA44" i="1"/>
  <c r="AA45" i="1"/>
  <c r="AB45" i="1" s="1"/>
  <c r="AA46" i="1"/>
  <c r="AA47" i="1"/>
  <c r="AA48" i="1"/>
  <c r="AA49" i="1"/>
  <c r="AA50" i="1"/>
  <c r="AB50" i="1" s="1"/>
  <c r="AA51" i="1"/>
  <c r="AA52" i="1"/>
  <c r="AA53" i="1"/>
  <c r="AB53" i="1" s="1"/>
  <c r="AA54" i="1"/>
  <c r="AA55" i="1"/>
  <c r="AA56" i="1"/>
  <c r="AA57" i="1"/>
  <c r="AA58" i="1"/>
  <c r="AB58" i="1" s="1"/>
  <c r="AA59" i="1"/>
  <c r="AA60" i="1"/>
  <c r="AA61" i="1"/>
  <c r="AB61" i="1" s="1"/>
  <c r="AA62" i="1"/>
  <c r="AA63" i="1"/>
  <c r="Z34" i="1"/>
  <c r="Z35" i="1"/>
  <c r="Z36" i="1"/>
  <c r="AB36" i="1" s="1"/>
  <c r="Z37" i="1"/>
  <c r="Z38" i="1"/>
  <c r="Z39" i="1"/>
  <c r="AB39" i="1" s="1"/>
  <c r="Z40" i="1"/>
  <c r="Z41" i="1"/>
  <c r="Z42" i="1"/>
  <c r="Z43" i="1"/>
  <c r="Z44" i="1"/>
  <c r="AB44" i="1" s="1"/>
  <c r="Z45" i="1"/>
  <c r="Z46" i="1"/>
  <c r="Z47" i="1"/>
  <c r="AB47" i="1" s="1"/>
  <c r="Z48" i="1"/>
  <c r="Z49" i="1"/>
  <c r="Z50" i="1"/>
  <c r="Z51" i="1"/>
  <c r="Z52" i="1"/>
  <c r="AB52" i="1" s="1"/>
  <c r="Z53" i="1"/>
  <c r="Z54" i="1"/>
  <c r="Z55" i="1"/>
  <c r="AB55" i="1" s="1"/>
  <c r="Z56" i="1"/>
  <c r="Z57" i="1"/>
  <c r="Z58" i="1"/>
  <c r="Z59" i="1"/>
  <c r="Z60" i="1"/>
  <c r="AB60" i="1" s="1"/>
  <c r="Z61" i="1"/>
  <c r="Z62" i="1"/>
  <c r="Z63" i="1"/>
  <c r="AB63" i="1" s="1"/>
  <c r="Y34" i="1"/>
  <c r="Y35" i="1"/>
  <c r="Y36" i="1"/>
  <c r="Y37" i="1"/>
  <c r="Y38" i="1"/>
  <c r="AB38" i="1" s="1"/>
  <c r="Y39" i="1"/>
  <c r="Y40" i="1"/>
  <c r="Y41" i="1"/>
  <c r="AB41" i="1" s="1"/>
  <c r="Y42" i="1"/>
  <c r="Y43" i="1"/>
  <c r="Y44" i="1"/>
  <c r="Y45" i="1"/>
  <c r="Y46" i="1"/>
  <c r="AB46" i="1" s="1"/>
  <c r="Y47" i="1"/>
  <c r="Y48" i="1"/>
  <c r="Y49" i="1"/>
  <c r="AB49" i="1" s="1"/>
  <c r="Y50" i="1"/>
  <c r="Y51" i="1"/>
  <c r="Y52" i="1"/>
  <c r="Y53" i="1"/>
  <c r="Y54" i="1"/>
  <c r="AB54" i="1" s="1"/>
  <c r="Y55" i="1"/>
  <c r="Y56" i="1"/>
  <c r="Y57" i="1"/>
  <c r="AB57" i="1" s="1"/>
  <c r="Y58" i="1"/>
  <c r="Y59" i="1"/>
  <c r="Y60" i="1"/>
  <c r="Y61" i="1"/>
  <c r="Y62" i="1"/>
  <c r="AB62" i="1" s="1"/>
  <c r="Y63" i="1"/>
  <c r="AA33" i="1"/>
  <c r="Z33" i="1"/>
  <c r="Y33" i="1"/>
  <c r="AB33" i="1" s="1"/>
  <c r="O15" i="1"/>
  <c r="P20" i="1"/>
  <c r="O20" i="1"/>
  <c r="E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O3" i="1" l="1"/>
  <c r="O4" i="1"/>
  <c r="Q4" i="1" s="1"/>
  <c r="O5" i="1"/>
  <c r="Q5" i="1" s="1"/>
  <c r="Q3" i="1"/>
  <c r="I3" i="1"/>
  <c r="J60" i="1"/>
  <c r="J36" i="1"/>
  <c r="I40" i="1"/>
  <c r="J52" i="1"/>
  <c r="I31" i="1"/>
  <c r="I33" i="1"/>
  <c r="I39" i="1"/>
  <c r="J42" i="1"/>
  <c r="J26" i="1"/>
  <c r="J10" i="1"/>
  <c r="I34" i="1"/>
  <c r="J61" i="1"/>
  <c r="J53" i="1"/>
  <c r="J45" i="1"/>
  <c r="J37" i="1"/>
  <c r="J29" i="1"/>
  <c r="J20" i="1"/>
  <c r="K54" i="1"/>
  <c r="J50" i="1" l="1"/>
  <c r="O23" i="1" a="1"/>
  <c r="O23" i="1" s="1"/>
  <c r="AQ29" i="1" s="1"/>
  <c r="J43" i="1"/>
  <c r="P23" i="1" a="1"/>
  <c r="P23" i="1" s="1"/>
  <c r="K13" i="1"/>
  <c r="K29" i="1"/>
  <c r="K3" i="1"/>
  <c r="K30" i="1"/>
  <c r="K24" i="1"/>
  <c r="K32" i="1"/>
  <c r="K4" i="1"/>
  <c r="K40" i="1"/>
  <c r="K45" i="1"/>
  <c r="K31" i="1"/>
  <c r="I55" i="1"/>
  <c r="I27" i="1"/>
  <c r="I25" i="1"/>
  <c r="K21" i="1"/>
  <c r="I15" i="1"/>
  <c r="K38" i="1"/>
  <c r="K55" i="1"/>
  <c r="K39" i="1"/>
  <c r="I50" i="1"/>
  <c r="K47" i="1"/>
  <c r="K48" i="1"/>
  <c r="I58" i="1"/>
  <c r="J11" i="1"/>
  <c r="I32" i="1"/>
  <c r="K37" i="1"/>
  <c r="I47" i="1"/>
  <c r="I17" i="1"/>
  <c r="I14" i="1"/>
  <c r="I37" i="1"/>
  <c r="I60" i="1"/>
  <c r="I20" i="1"/>
  <c r="I38" i="1"/>
  <c r="I61" i="1"/>
  <c r="I21" i="1"/>
  <c r="I44" i="1"/>
  <c r="I4" i="1"/>
  <c r="N9" i="1" s="1" a="1"/>
  <c r="N9" i="1" s="1"/>
  <c r="I22" i="1"/>
  <c r="I5" i="1"/>
  <c r="I28" i="1"/>
  <c r="I46" i="1"/>
  <c r="I45" i="1"/>
  <c r="I6" i="1"/>
  <c r="I29" i="1"/>
  <c r="I52" i="1"/>
  <c r="I12" i="1"/>
  <c r="I30" i="1"/>
  <c r="I53" i="1"/>
  <c r="I13" i="1"/>
  <c r="I36" i="1"/>
  <c r="I54" i="1"/>
  <c r="K12" i="1"/>
  <c r="K20" i="1"/>
  <c r="K28" i="1"/>
  <c r="K36" i="1"/>
  <c r="K44" i="1"/>
  <c r="K52" i="1"/>
  <c r="K60" i="1"/>
  <c r="K17" i="1"/>
  <c r="K33" i="1"/>
  <c r="K41" i="1"/>
  <c r="K25" i="1"/>
  <c r="K10" i="1"/>
  <c r="K11" i="1"/>
  <c r="K18" i="1"/>
  <c r="K49" i="1"/>
  <c r="K19" i="1"/>
  <c r="K50" i="1"/>
  <c r="K26" i="1"/>
  <c r="K51" i="1"/>
  <c r="K57" i="1"/>
  <c r="K34" i="1"/>
  <c r="K27" i="1"/>
  <c r="K58" i="1"/>
  <c r="K35" i="1"/>
  <c r="K59" i="1"/>
  <c r="K42" i="1"/>
  <c r="K43" i="1"/>
  <c r="K56" i="1"/>
  <c r="J9" i="1"/>
  <c r="J17" i="1"/>
  <c r="J25" i="1"/>
  <c r="J33" i="1"/>
  <c r="J41" i="1"/>
  <c r="J49" i="1"/>
  <c r="J57" i="1"/>
  <c r="J8" i="1"/>
  <c r="J31" i="1"/>
  <c r="J54" i="1"/>
  <c r="J14" i="1"/>
  <c r="J32" i="1"/>
  <c r="J55" i="1"/>
  <c r="J15" i="1"/>
  <c r="J38" i="1"/>
  <c r="J56" i="1"/>
  <c r="J16" i="1"/>
  <c r="J39" i="1"/>
  <c r="J3" i="1"/>
  <c r="J22" i="1"/>
  <c r="J40" i="1"/>
  <c r="J23" i="1"/>
  <c r="J46" i="1"/>
  <c r="J6" i="1"/>
  <c r="J24" i="1"/>
  <c r="J47" i="1"/>
  <c r="J7" i="1"/>
  <c r="J30" i="1"/>
  <c r="J48" i="1"/>
  <c r="I10" i="1"/>
  <c r="J58" i="1"/>
  <c r="I24" i="1"/>
  <c r="K61" i="1"/>
  <c r="K7" i="1"/>
  <c r="K8" i="1"/>
  <c r="J13" i="1"/>
  <c r="I18" i="1"/>
  <c r="I19" i="1"/>
  <c r="I7" i="1"/>
  <c r="J4" i="1"/>
  <c r="I48" i="1"/>
  <c r="I59" i="1"/>
  <c r="J18" i="1"/>
  <c r="K14" i="1"/>
  <c r="J59" i="1"/>
  <c r="K15" i="1"/>
  <c r="I41" i="1"/>
  <c r="I42" i="1"/>
  <c r="I35" i="1"/>
  <c r="K46" i="1"/>
  <c r="K9" i="1"/>
  <c r="I16" i="1"/>
  <c r="J51" i="1"/>
  <c r="I9" i="1"/>
  <c r="K53" i="1"/>
  <c r="J19" i="1"/>
  <c r="J27" i="1"/>
  <c r="I57" i="1"/>
  <c r="J28" i="1"/>
  <c r="J5" i="1"/>
  <c r="I11" i="1"/>
  <c r="I56" i="1"/>
  <c r="I49" i="1"/>
  <c r="K6" i="1"/>
  <c r="J35" i="1"/>
  <c r="K16" i="1"/>
  <c r="J21" i="1"/>
  <c r="I26" i="1"/>
  <c r="I43" i="1"/>
  <c r="I23" i="1"/>
  <c r="J44" i="1"/>
  <c r="J12" i="1"/>
  <c r="K5" i="1"/>
  <c r="J34" i="1"/>
  <c r="K22" i="1"/>
  <c r="I8" i="1"/>
  <c r="K23" i="1"/>
  <c r="I51" i="1"/>
  <c r="AR53" i="1" l="1"/>
  <c r="AR45" i="1"/>
  <c r="AR37" i="1"/>
  <c r="AR52" i="1"/>
  <c r="AR44" i="1"/>
  <c r="AR36" i="1"/>
  <c r="AR33" i="1"/>
  <c r="AR43" i="1"/>
  <c r="AR35" i="1"/>
  <c r="AR51" i="1"/>
  <c r="AR50" i="1"/>
  <c r="AR42" i="1"/>
  <c r="AR34" i="1"/>
  <c r="AR41" i="1"/>
  <c r="AR40" i="1"/>
  <c r="AR49" i="1"/>
  <c r="AR48" i="1"/>
  <c r="AR47" i="1"/>
  <c r="AR39" i="1"/>
  <c r="AR38" i="1"/>
  <c r="AR46" i="1"/>
  <c r="P24" i="1" a="1"/>
  <c r="P24" i="1" s="1"/>
  <c r="P25" i="1" s="1"/>
  <c r="P28" i="1" s="1"/>
  <c r="O24" i="1" a="1"/>
  <c r="O24" i="1" s="1"/>
  <c r="O25" i="1" s="1"/>
  <c r="AP29" i="1" s="1"/>
  <c r="O26" i="1" a="1"/>
  <c r="O26" i="1" s="1"/>
  <c r="O27" i="1" s="1"/>
  <c r="P34" i="1"/>
  <c r="P42" i="1"/>
  <c r="P50" i="1"/>
  <c r="P58" i="1"/>
  <c r="P39" i="1"/>
  <c r="P35" i="1"/>
  <c r="P43" i="1"/>
  <c r="P51" i="1"/>
  <c r="P59" i="1"/>
  <c r="P36" i="1"/>
  <c r="P44" i="1"/>
  <c r="P52" i="1"/>
  <c r="P60" i="1"/>
  <c r="P55" i="1"/>
  <c r="P37" i="1"/>
  <c r="P45" i="1"/>
  <c r="P53" i="1"/>
  <c r="P61" i="1"/>
  <c r="P63" i="1"/>
  <c r="P38" i="1"/>
  <c r="P46" i="1"/>
  <c r="P54" i="1"/>
  <c r="P62" i="1"/>
  <c r="P47" i="1"/>
  <c r="P40" i="1"/>
  <c r="P48" i="1"/>
  <c r="P56" i="1"/>
  <c r="P33" i="1"/>
  <c r="P41" i="1"/>
  <c r="P49" i="1"/>
  <c r="P57" i="1"/>
  <c r="N3" i="1"/>
  <c r="P3" i="1" s="1"/>
  <c r="N5" i="1"/>
  <c r="P5" i="1" s="1"/>
  <c r="N4" i="1"/>
  <c r="P4" i="1" s="1"/>
  <c r="AJ62" i="1" l="1"/>
  <c r="T62" i="1"/>
  <c r="AJ49" i="1"/>
  <c r="T49" i="1"/>
  <c r="AJ54" i="1"/>
  <c r="T54" i="1"/>
  <c r="AJ55" i="1"/>
  <c r="T55" i="1"/>
  <c r="AJ35" i="1"/>
  <c r="T35" i="1"/>
  <c r="AQ49" i="1"/>
  <c r="AQ41" i="1"/>
  <c r="AQ33" i="1"/>
  <c r="AQ48" i="1"/>
  <c r="AQ40" i="1"/>
  <c r="AQ47" i="1"/>
  <c r="AQ39" i="1"/>
  <c r="AQ46" i="1"/>
  <c r="AQ38" i="1"/>
  <c r="AQ53" i="1"/>
  <c r="AQ45" i="1"/>
  <c r="AQ37" i="1"/>
  <c r="AQ52" i="1"/>
  <c r="AQ44" i="1"/>
  <c r="AQ36" i="1"/>
  <c r="AQ51" i="1"/>
  <c r="AQ43" i="1"/>
  <c r="AQ35" i="1"/>
  <c r="AQ50" i="1"/>
  <c r="AQ42" i="1"/>
  <c r="AQ34" i="1"/>
  <c r="AJ41" i="1"/>
  <c r="T41" i="1"/>
  <c r="AJ46" i="1"/>
  <c r="T46" i="1"/>
  <c r="T60" i="1"/>
  <c r="AJ60" i="1"/>
  <c r="AJ39" i="1"/>
  <c r="T39" i="1"/>
  <c r="T33" i="1"/>
  <c r="AJ33" i="1"/>
  <c r="AJ38" i="1"/>
  <c r="T38" i="1"/>
  <c r="T58" i="1"/>
  <c r="AJ58" i="1"/>
  <c r="T56" i="1"/>
  <c r="AJ56" i="1"/>
  <c r="AJ63" i="1"/>
  <c r="T63" i="1"/>
  <c r="T44" i="1"/>
  <c r="AJ44" i="1"/>
  <c r="T50" i="1"/>
  <c r="AJ50" i="1"/>
  <c r="T48" i="1"/>
  <c r="AJ48" i="1"/>
  <c r="T61" i="1"/>
  <c r="AJ61" i="1"/>
  <c r="T36" i="1"/>
  <c r="AJ36" i="1"/>
  <c r="T42" i="1"/>
  <c r="AJ42" i="1"/>
  <c r="T40" i="1"/>
  <c r="AJ40" i="1"/>
  <c r="T53" i="1"/>
  <c r="AJ53" i="1"/>
  <c r="AJ59" i="1"/>
  <c r="T59" i="1"/>
  <c r="T34" i="1"/>
  <c r="AJ34" i="1"/>
  <c r="AJ57" i="1"/>
  <c r="T57" i="1"/>
  <c r="T37" i="1"/>
  <c r="AJ37" i="1"/>
  <c r="AJ43" i="1"/>
  <c r="T43" i="1"/>
  <c r="T52" i="1"/>
  <c r="AJ52" i="1"/>
  <c r="O28" i="1"/>
  <c r="AJ47" i="1"/>
  <c r="T47" i="1"/>
  <c r="T45" i="1"/>
  <c r="AJ45" i="1"/>
  <c r="AJ51" i="1"/>
  <c r="T51" i="1"/>
  <c r="O35" i="1"/>
  <c r="O43" i="1"/>
  <c r="O51" i="1"/>
  <c r="O59" i="1"/>
  <c r="O40" i="1"/>
  <c r="O36" i="1"/>
  <c r="O44" i="1"/>
  <c r="O52" i="1"/>
  <c r="O60" i="1"/>
  <c r="O48" i="1"/>
  <c r="O37" i="1"/>
  <c r="O45" i="1"/>
  <c r="O53" i="1"/>
  <c r="O61" i="1"/>
  <c r="O33" i="1"/>
  <c r="O38" i="1"/>
  <c r="O46" i="1"/>
  <c r="O54" i="1"/>
  <c r="O62" i="1"/>
  <c r="O39" i="1"/>
  <c r="O47" i="1"/>
  <c r="O55" i="1"/>
  <c r="O63" i="1"/>
  <c r="O56" i="1"/>
  <c r="O41" i="1"/>
  <c r="O49" i="1"/>
  <c r="O57" i="1"/>
  <c r="O34" i="1"/>
  <c r="O42" i="1"/>
  <c r="O50" i="1"/>
  <c r="O58" i="1"/>
  <c r="S39" i="1" l="1"/>
  <c r="AI39" i="1"/>
  <c r="S37" i="1"/>
  <c r="AI37" i="1"/>
  <c r="S46" i="1"/>
  <c r="AI46" i="1"/>
  <c r="S45" i="1"/>
  <c r="AI45" i="1"/>
  <c r="S62" i="1"/>
  <c r="AI62" i="1"/>
  <c r="S41" i="1"/>
  <c r="AI41" i="1"/>
  <c r="S49" i="1"/>
  <c r="AI49" i="1"/>
  <c r="S34" i="1"/>
  <c r="AI34" i="1"/>
  <c r="S59" i="1"/>
  <c r="AI59" i="1"/>
  <c r="S57" i="1"/>
  <c r="AI57" i="1"/>
  <c r="S51" i="1"/>
  <c r="AI51" i="1"/>
  <c r="S54" i="1"/>
  <c r="AI54" i="1"/>
  <c r="S48" i="1"/>
  <c r="AI48" i="1"/>
  <c r="S43" i="1"/>
  <c r="AI43" i="1"/>
  <c r="S60" i="1"/>
  <c r="AI60" i="1"/>
  <c r="S35" i="1"/>
  <c r="AI35" i="1"/>
  <c r="S56" i="1"/>
  <c r="AI56" i="1"/>
  <c r="S38" i="1"/>
  <c r="AI38" i="1"/>
  <c r="S52" i="1"/>
  <c r="AI52" i="1"/>
  <c r="S58" i="1"/>
  <c r="AI58" i="1"/>
  <c r="S63" i="1"/>
  <c r="AI63" i="1"/>
  <c r="S33" i="1"/>
  <c r="AI33" i="1"/>
  <c r="S44" i="1"/>
  <c r="AI44" i="1"/>
  <c r="S50" i="1"/>
  <c r="AI50" i="1"/>
  <c r="S55" i="1"/>
  <c r="AI55" i="1"/>
  <c r="S61" i="1"/>
  <c r="AI61" i="1"/>
  <c r="S36" i="1"/>
  <c r="AI36" i="1"/>
  <c r="S42" i="1"/>
  <c r="AI42" i="1"/>
  <c r="S47" i="1"/>
  <c r="AI47" i="1"/>
  <c r="S53" i="1"/>
  <c r="AI53" i="1"/>
  <c r="S40" i="1"/>
  <c r="AI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<sst xmlns="http://schemas.openxmlformats.org/spreadsheetml/2006/main" count="114" uniqueCount="73">
  <si>
    <t>Date</t>
  </si>
  <si>
    <t>Price_SONY</t>
  </si>
  <si>
    <t>R_SONY</t>
  </si>
  <si>
    <t>ER_SONY</t>
  </si>
  <si>
    <t>SONY</t>
  </si>
  <si>
    <t>Std Dev</t>
  </si>
  <si>
    <t>Mean Return</t>
  </si>
  <si>
    <t>R_GVA</t>
  </si>
  <si>
    <t>Price_GVA</t>
  </si>
  <si>
    <t>ER_GVA</t>
  </si>
  <si>
    <t>GVA</t>
  </si>
  <si>
    <t>R_USRT</t>
  </si>
  <si>
    <t>Price_USRT</t>
  </si>
  <si>
    <t>ER_USRT</t>
  </si>
  <si>
    <t>USRT</t>
  </si>
  <si>
    <t>Variance-Covariance Matrix</t>
  </si>
  <si>
    <t xml:space="preserve">Monthly </t>
  </si>
  <si>
    <t xml:space="preserve">Std. Dev. </t>
  </si>
  <si>
    <t xml:space="preserve">Annual </t>
  </si>
  <si>
    <t>Asset 1</t>
  </si>
  <si>
    <t>Asset 2</t>
  </si>
  <si>
    <t>Asset 3</t>
  </si>
  <si>
    <t>W on GVA</t>
  </si>
  <si>
    <t>W on SONY</t>
  </si>
  <si>
    <t>W on USRT</t>
  </si>
  <si>
    <t>Portfolio 1</t>
  </si>
  <si>
    <t>Portfolio 2</t>
  </si>
  <si>
    <t xml:space="preserve">Total </t>
  </si>
  <si>
    <t xml:space="preserve">Portfolio Mean </t>
  </si>
  <si>
    <t xml:space="preserve">Portfolio Variance </t>
  </si>
  <si>
    <t>Portfolio std. dev.</t>
  </si>
  <si>
    <t xml:space="preserve">Covariance </t>
  </si>
  <si>
    <t xml:space="preserve">Correlation </t>
  </si>
  <si>
    <t>Sharp Raito</t>
  </si>
  <si>
    <t xml:space="preserve">Constant: </t>
  </si>
  <si>
    <t xml:space="preserve"> </t>
  </si>
  <si>
    <t>W1</t>
  </si>
  <si>
    <t>W2</t>
  </si>
  <si>
    <t xml:space="preserve">Monthly returns, std dev. </t>
  </si>
  <si>
    <t>Investment opportunity set with GVA, Sony, USRT</t>
  </si>
  <si>
    <t>mean</t>
  </si>
  <si>
    <t>Std.Dev.</t>
  </si>
  <si>
    <t>Mean</t>
  </si>
  <si>
    <t>W o USRT</t>
  </si>
  <si>
    <t xml:space="preserve">Annual returns, std dev. </t>
  </si>
  <si>
    <t>Std. Dev.</t>
  </si>
  <si>
    <t>$GVA</t>
  </si>
  <si>
    <t>$SONY</t>
  </si>
  <si>
    <t>$USRT</t>
  </si>
  <si>
    <t>How much to spend on each stock?</t>
  </si>
  <si>
    <t>With total investment of %100,000.</t>
  </si>
  <si>
    <t>Optimal Weights</t>
  </si>
  <si>
    <t>Risk-free asset</t>
  </si>
  <si>
    <t>Mean return</t>
  </si>
  <si>
    <t>Annualized</t>
  </si>
  <si>
    <t>Annualized CML</t>
  </si>
  <si>
    <t>Standard deviation</t>
  </si>
  <si>
    <t>My Passive Portfolio</t>
  </si>
  <si>
    <t>Total</t>
  </si>
  <si>
    <t>$Risk-free</t>
  </si>
  <si>
    <t>aset</t>
  </si>
  <si>
    <t>total investment=</t>
  </si>
  <si>
    <t xml:space="preserve">$Optimal Risky </t>
  </si>
  <si>
    <t>portfolio</t>
  </si>
  <si>
    <t>"1"</t>
  </si>
  <si>
    <t>"2"</t>
  </si>
  <si>
    <t>Portfolio</t>
  </si>
  <si>
    <t>Investment Opportunity set with</t>
  </si>
  <si>
    <t>GVA, SONY, USRT</t>
  </si>
  <si>
    <t>$Optimal Risky</t>
  </si>
  <si>
    <t xml:space="preserve">With total investment= </t>
  </si>
  <si>
    <t xml:space="preserve">Expexted return </t>
  </si>
  <si>
    <t>Sharpe Ratio (with risk free rate of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</si>
</sst>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0.000000"/>
    <numFmt numFmtId="165" formatCode="0.00000"/>
    <numFmt numFmtId="166" formatCode="0.0000"/>
    <numFmt numFmtId="167" formatCode="0.0"/>
    <numFmt numFmtId="168" formatCode="&quot;$&quot;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5" fontId="0" fillId="0" borderId="0" xfId="0" applyNumberFormat="1"/>
    <xf numFmtId="3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2" xfId="0" applyBorder="1"/>
    <xf numFmtId="2" fontId="0" fillId="0" borderId="0" xfId="0" applyNumberFormat="1"/>
    <xf numFmtId="0" fontId="0" fillId="0" borderId="3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66" fontId="0" fillId="0" borderId="1" xfId="0" applyNumberFormat="1" applyBorder="1"/>
    <xf numFmtId="167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1" xfId="0" applyFill="1" applyBorder="1"/>
    <xf numFmtId="168" fontId="0" fillId="0" borderId="0" xfId="0" applyNumberForma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3" borderId="0" xfId="0" applyFill="1" applyBorder="1" applyAlignment="1">
      <alignment horizontal="left"/>
    </xf>
    <xf numFmtId="6" fontId="0" fillId="0" borderId="0" xfId="0" applyNumberFormat="1"/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8" fontId="0" fillId="0" borderId="0" xfId="0" applyNumberFormat="1"/>
    <xf numFmtId="0" fontId="0" fillId="3" borderId="0" xfId="0" applyFill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</a:t>
            </a:r>
            <a:r>
              <a:rPr lang="en-US" baseline="0"/>
              <a:t> Opportunity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Sheet1!$S$33:$S$63</c:f>
              <c:numCache>
                <c:formatCode>0.0000</c:formatCode>
                <c:ptCount val="31"/>
                <c:pt idx="0">
                  <c:v>0.20960283815921124</c:v>
                </c:pt>
                <c:pt idx="1">
                  <c:v>0.20056392891099248</c:v>
                </c:pt>
                <c:pt idx="2">
                  <c:v>0.19202189215326246</c:v>
                </c:pt>
                <c:pt idx="3">
                  <c:v>0.18404592422032356</c:v>
                </c:pt>
                <c:pt idx="4">
                  <c:v>0.17671269068234846</c:v>
                </c:pt>
                <c:pt idx="5">
                  <c:v>0.17010533661342334</c:v>
                </c:pt>
                <c:pt idx="6">
                  <c:v>0.16431145337627903</c:v>
                </c:pt>
                <c:pt idx="7">
                  <c:v>0.15941975896033897</c:v>
                </c:pt>
                <c:pt idx="8">
                  <c:v>0.15551541098363345</c:v>
                </c:pt>
                <c:pt idx="9">
                  <c:v>0.15267417669642977</c:v>
                </c:pt>
                <c:pt idx="10">
                  <c:v>0.15095609651996592</c:v>
                </c:pt>
                <c:pt idx="11">
                  <c:v>0.15039966620058126</c:v>
                </c:pt>
                <c:pt idx="12">
                  <c:v>0.1510177267079453</c:v>
                </c:pt>
                <c:pt idx="13">
                  <c:v>0.15279602624712929</c:v>
                </c:pt>
                <c:pt idx="14">
                  <c:v>0.15569481418428679</c:v>
                </c:pt>
                <c:pt idx="15">
                  <c:v>0.15965306874887855</c:v>
                </c:pt>
                <c:pt idx="16">
                  <c:v>0.16459437179951533</c:v>
                </c:pt>
                <c:pt idx="17">
                  <c:v>0.17043324137417679</c:v>
                </c:pt>
                <c:pt idx="18">
                  <c:v>0.17708091363167328</c:v>
                </c:pt>
                <c:pt idx="19">
                  <c:v>0.18444996028743463</c:v>
                </c:pt>
                <c:pt idx="20">
                  <c:v>0.19245753660881326</c:v>
                </c:pt>
                <c:pt idx="21">
                  <c:v>0.20102735290282653</c:v>
                </c:pt>
                <c:pt idx="22">
                  <c:v>0.21009061736020204</c:v>
                </c:pt>
                <c:pt idx="23">
                  <c:v>0.21958623832233309</c:v>
                </c:pt>
                <c:pt idx="24">
                  <c:v>0.22946054625665499</c:v>
                </c:pt>
                <c:pt idx="25">
                  <c:v>0.23966673984168291</c:v>
                </c:pt>
                <c:pt idx="26">
                  <c:v>0.25016420158441482</c:v>
                </c:pt>
                <c:pt idx="27">
                  <c:v>0.26091777822234136</c:v>
                </c:pt>
                <c:pt idx="28">
                  <c:v>0.2718970832883032</c:v>
                </c:pt>
                <c:pt idx="29">
                  <c:v>0.28307585287159065</c:v>
                </c:pt>
                <c:pt idx="30">
                  <c:v>0.29443136845003254</c:v>
                </c:pt>
              </c:numCache>
            </c:numRef>
          </c:xVal>
          <c:yVal>
            <c:numRef>
              <c:f>Sheet1!$T$33:$T$63</c:f>
              <c:numCache>
                <c:formatCode>0.0000</c:formatCode>
                <c:ptCount val="31"/>
                <c:pt idx="0">
                  <c:v>4.5848580640167114E-2</c:v>
                </c:pt>
                <c:pt idx="1">
                  <c:v>5.3963243723386657E-2</c:v>
                </c:pt>
                <c:pt idx="2">
                  <c:v>6.207790680660618E-2</c:v>
                </c:pt>
                <c:pt idx="3">
                  <c:v>7.0192569889825751E-2</c:v>
                </c:pt>
                <c:pt idx="4">
                  <c:v>7.830723297304526E-2</c:v>
                </c:pt>
                <c:pt idx="5">
                  <c:v>8.642189605626481E-2</c:v>
                </c:pt>
                <c:pt idx="6">
                  <c:v>9.4536559139484291E-2</c:v>
                </c:pt>
                <c:pt idx="7">
                  <c:v>0.10265122222270386</c:v>
                </c:pt>
                <c:pt idx="8">
                  <c:v>0.11076588530592338</c:v>
                </c:pt>
                <c:pt idx="9">
                  <c:v>0.11888054838914294</c:v>
                </c:pt>
                <c:pt idx="10">
                  <c:v>0.12699521147236248</c:v>
                </c:pt>
                <c:pt idx="11">
                  <c:v>0.13510987455558202</c:v>
                </c:pt>
                <c:pt idx="12">
                  <c:v>0.14322453763880155</c:v>
                </c:pt>
                <c:pt idx="13">
                  <c:v>0.15133920072202106</c:v>
                </c:pt>
                <c:pt idx="14">
                  <c:v>0.1594538638052406</c:v>
                </c:pt>
                <c:pt idx="15">
                  <c:v>0.16756852688846013</c:v>
                </c:pt>
                <c:pt idx="16">
                  <c:v>0.1756831899716797</c:v>
                </c:pt>
                <c:pt idx="17">
                  <c:v>0.18379785305489921</c:v>
                </c:pt>
                <c:pt idx="18">
                  <c:v>0.19191251613811877</c:v>
                </c:pt>
                <c:pt idx="19">
                  <c:v>0.20002717922133828</c:v>
                </c:pt>
                <c:pt idx="20">
                  <c:v>0.20814184230455782</c:v>
                </c:pt>
                <c:pt idx="21">
                  <c:v>0.21625650538777738</c:v>
                </c:pt>
                <c:pt idx="22">
                  <c:v>0.22437116847099692</c:v>
                </c:pt>
                <c:pt idx="23">
                  <c:v>0.23248583155421643</c:v>
                </c:pt>
                <c:pt idx="24">
                  <c:v>0.24060049463743591</c:v>
                </c:pt>
                <c:pt idx="25">
                  <c:v>0.24871515772065547</c:v>
                </c:pt>
                <c:pt idx="26">
                  <c:v>0.25682982080387506</c:v>
                </c:pt>
                <c:pt idx="27">
                  <c:v>0.26494448388709457</c:v>
                </c:pt>
                <c:pt idx="28">
                  <c:v>0.27305914697031408</c:v>
                </c:pt>
                <c:pt idx="29">
                  <c:v>0.28117381005353359</c:v>
                </c:pt>
                <c:pt idx="30">
                  <c:v>0.28928847313675315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F-104A-9E3B-E6F1EFEEB3D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07952153233573E-2"/>
                  <c:y val="8.378353736089222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GVA</a:t>
                    </a:r>
                  </a:p>
                </c:rich>
              </c:tx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546152568606594"/>
                      <c:h val="6.684147627592830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939F-104A-9E3B-E6F1EFEEB3DE}"/>
                </c:ext>
              </c:extLst>
            </c:dLbl>
            <c:dLbl>
              <c:idx val="1"/>
              <c:layout>
                <c:manualLayout>
                  <c:x val="5.5415068498878714E-2"/>
                  <c:y val="-6.1592615287917587E-3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SONY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39F-104A-9E3B-E6F1EFEEB3DE}"/>
                </c:ext>
              </c:extLst>
            </c:dLbl>
            <c:dLbl>
              <c:idx val="2"/>
              <c:layout>
                <c:manualLayout>
                  <c:x val="3.2450330279753518E-2"/>
                  <c:y val="-1.1315080786910331E-16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USRT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39F-104A-9E3B-E6F1EFEEB3DE}"/>
                </c:ext>
              </c:extLst>
            </c:dLbl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Sheet1!$P$3:$P$5</c:f>
              <c:numCache>
                <c:formatCode>0.00000</c:formatCode>
                <c:ptCount val="3"/>
                <c:pt idx="0">
                  <c:v>0.34457786331519663</c:v>
                </c:pt>
                <c:pt idx="1">
                  <c:v>0.28742427529649439</c:v>
                </c:pt>
                <c:pt idx="2">
                  <c:v>0.19458948283041183</c:v>
                </c:pt>
              </c:numCache>
            </c:numRef>
          </c:xVal>
          <c:yVal>
            <c:numRef>
              <c:f>Sheet1!$Q$3:$Q$5</c:f>
              <c:numCache>
                <c:formatCode>0.00000</c:formatCode>
                <c:ptCount val="3"/>
                <c:pt idx="0">
                  <c:v>0.3239136486868166</c:v>
                </c:pt>
                <c:pt idx="1">
                  <c:v>0.16055655486826154</c:v>
                </c:pt>
                <c:pt idx="2">
                  <c:v>9.1732541559590888E-2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9F-104A-9E3B-E6F1EFEEB3D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Sheet1!$AP$28:$AP$29</c:f>
              <c:numCache>
                <c:formatCode>General</c:formatCode>
                <c:ptCount val="2"/>
                <c:pt idx="0">
                  <c:v>0</c:v>
                </c:pt>
                <c:pt idx="1">
                  <c:v>0.19245753660881326</c:v>
                </c:pt>
              </c:numCache>
            </c:numRef>
          </c:xVal>
          <c:yVal>
            <c:numRef>
              <c:f>Sheet1!$AQ$28:$AQ$29</c:f>
              <c:numCache>
                <c:formatCode>General</c:formatCode>
                <c:ptCount val="2"/>
                <c:pt idx="0">
                  <c:v>0.02</c:v>
                </c:pt>
                <c:pt idx="1">
                  <c:v>0.20814184230455782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58-9A4A-BD2C-8A84C06B6454}"/>
            </c:ext>
          </c:extLst>
        </c:ser>
        <c:ser>
          <c:idx val="3"/>
          <c:order val="3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Sheet1!$AQ$33:$AQ$53</c:f>
              <c:numCache>
                <c:formatCode>General</c:formatCode>
                <c:ptCount val="21"/>
                <c:pt idx="0">
                  <c:v>0.38491507321762652</c:v>
                </c:pt>
                <c:pt idx="1">
                  <c:v>0.3656693195567452</c:v>
                </c:pt>
                <c:pt idx="2">
                  <c:v>0.34642356589586387</c:v>
                </c:pt>
                <c:pt idx="3">
                  <c:v>0.32717781223498255</c:v>
                </c:pt>
                <c:pt idx="4">
                  <c:v>0.30793205857410122</c:v>
                </c:pt>
                <c:pt idx="5">
                  <c:v>0.28868630491321989</c:v>
                </c:pt>
                <c:pt idx="6">
                  <c:v>0.26944055125233857</c:v>
                </c:pt>
                <c:pt idx="7">
                  <c:v>0.25019479759145724</c:v>
                </c:pt>
                <c:pt idx="8">
                  <c:v>0.23094904393057591</c:v>
                </c:pt>
                <c:pt idx="9">
                  <c:v>0.21170329026969462</c:v>
                </c:pt>
                <c:pt idx="10">
                  <c:v>0.19245753660881326</c:v>
                </c:pt>
                <c:pt idx="11">
                  <c:v>0.17321178294793194</c:v>
                </c:pt>
                <c:pt idx="12">
                  <c:v>0.15396602928705061</c:v>
                </c:pt>
                <c:pt idx="13">
                  <c:v>0.13472027562616928</c:v>
                </c:pt>
                <c:pt idx="14">
                  <c:v>0.11547452196528796</c:v>
                </c:pt>
                <c:pt idx="15">
                  <c:v>9.6228768304406631E-2</c:v>
                </c:pt>
                <c:pt idx="16">
                  <c:v>7.6983014643525305E-2</c:v>
                </c:pt>
                <c:pt idx="17">
                  <c:v>5.7737260982643979E-2</c:v>
                </c:pt>
                <c:pt idx="18">
                  <c:v>3.8491507321762652E-2</c:v>
                </c:pt>
                <c:pt idx="19">
                  <c:v>1.9245753660881326E-2</c:v>
                </c:pt>
                <c:pt idx="20">
                  <c:v>0</c:v>
                </c:pt>
              </c:numCache>
            </c:numRef>
          </c:xVal>
          <c:yVal>
            <c:numRef>
              <c:f>Sheet1!$AR$33:$AR$53</c:f>
              <c:numCache>
                <c:formatCode>General</c:formatCode>
                <c:ptCount val="21"/>
                <c:pt idx="0">
                  <c:v>0.39628368460911562</c:v>
                </c:pt>
                <c:pt idx="1">
                  <c:v>0.37746950037865984</c:v>
                </c:pt>
                <c:pt idx="2">
                  <c:v>0.35865531614820406</c:v>
                </c:pt>
                <c:pt idx="3">
                  <c:v>0.33984113191774828</c:v>
                </c:pt>
                <c:pt idx="4">
                  <c:v>0.32102694768729251</c:v>
                </c:pt>
                <c:pt idx="5">
                  <c:v>0.30221276345683673</c:v>
                </c:pt>
                <c:pt idx="6">
                  <c:v>0.2833985792263809</c:v>
                </c:pt>
                <c:pt idx="7">
                  <c:v>0.26458439499592518</c:v>
                </c:pt>
                <c:pt idx="8">
                  <c:v>0.24577021076546937</c:v>
                </c:pt>
                <c:pt idx="9">
                  <c:v>0.22695602653501362</c:v>
                </c:pt>
                <c:pt idx="10">
                  <c:v>0.20814184230455782</c:v>
                </c:pt>
                <c:pt idx="11">
                  <c:v>0.18932765807410204</c:v>
                </c:pt>
                <c:pt idx="12">
                  <c:v>0.17051347384364626</c:v>
                </c:pt>
                <c:pt idx="13">
                  <c:v>0.15169928961319046</c:v>
                </c:pt>
                <c:pt idx="14">
                  <c:v>0.13288510538273468</c:v>
                </c:pt>
                <c:pt idx="15">
                  <c:v>0.1140709211522789</c:v>
                </c:pt>
                <c:pt idx="16">
                  <c:v>9.5256736921823126E-2</c:v>
                </c:pt>
                <c:pt idx="17">
                  <c:v>7.6442552691367349E-2</c:v>
                </c:pt>
                <c:pt idx="18">
                  <c:v>5.7628368460911565E-2</c:v>
                </c:pt>
                <c:pt idx="19">
                  <c:v>3.8814184230455781E-2</c:v>
                </c:pt>
                <c:pt idx="2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458-9A4A-BD2C-8A84C06B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766144"/>
        <c:axId val="1876041328"/>
      </c:scatterChart>
      <c:valAx>
        <c:axId val="18777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041328"/>
        <c:crosses val="autoZero"/>
        <c:crossBetween val="midCat"/>
      </c:valAx>
      <c:valAx>
        <c:axId val="18760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70756</xdr:colOff>
      <xdr:row>0</xdr:row>
      <xdr:rowOff>203200</xdr:rowOff>
    </xdr:from>
    <xdr:to>
      <xdr:col>33</xdr:col>
      <xdr:colOff>812799</xdr:colOff>
      <xdr:row>27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CD2A3-FB00-6252-47E6-6A3F6D93C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87D7-A6BE-4841-827B-60632C54B9CF}">
  <sheetPr codeName="Sheet1"/>
  <dimension ref="A1:BI123"/>
  <sheetViews>
    <sheetView tabSelected="1" topLeftCell="AW6" zoomScale="75" zoomScaleNormal="75" workbookViewId="0">
      <selection activeCell="BK39" sqref="BK39"/>
    </sheetView>
  </sheetViews>
  <sheetFormatPr baseColWidth="10" defaultRowHeight="16" x14ac:dyDescent="0.2"/>
  <cols>
    <col min="1" max="1" width="9.6640625" customWidth="1"/>
    <col min="3" max="3" width="12.5" customWidth="1"/>
    <col min="4" max="4" width="11.33203125" customWidth="1"/>
    <col min="5" max="5" width="12.33203125" bestFit="1" customWidth="1"/>
    <col min="13" max="13" width="10.83203125" customWidth="1"/>
    <col min="14" max="14" width="15.5" customWidth="1"/>
    <col min="15" max="15" width="14.1640625" customWidth="1"/>
    <col min="16" max="16" width="13.83203125" customWidth="1"/>
    <col min="17" max="17" width="14.33203125" customWidth="1"/>
    <col min="18" max="18" width="4.1640625" customWidth="1"/>
    <col min="21" max="21" width="20" customWidth="1"/>
    <col min="27" max="27" width="13.1640625" customWidth="1"/>
    <col min="28" max="28" width="13.33203125" customWidth="1"/>
    <col min="37" max="37" width="13" customWidth="1"/>
    <col min="38" max="38" width="12.83203125" customWidth="1"/>
    <col min="39" max="39" width="12.6640625" customWidth="1"/>
    <col min="45" max="46" width="16.33203125" customWidth="1"/>
    <col min="47" max="47" width="21" customWidth="1"/>
    <col min="53" max="53" width="18.6640625" customWidth="1"/>
    <col min="54" max="54" width="17.5" customWidth="1"/>
    <col min="55" max="55" width="15.83203125" customWidth="1"/>
    <col min="56" max="56" width="15.6640625" customWidth="1"/>
    <col min="57" max="57" width="13.33203125" customWidth="1"/>
    <col min="58" max="58" width="15.5" customWidth="1"/>
    <col min="60" max="60" width="32.1640625" customWidth="1"/>
    <col min="61" max="61" width="30" customWidth="1"/>
  </cols>
  <sheetData>
    <row r="1" spans="1:29" ht="24" customHeight="1" thickBot="1" x14ac:dyDescent="0.25">
      <c r="A1" s="9" t="s">
        <v>0</v>
      </c>
      <c r="B1" s="9" t="s">
        <v>8</v>
      </c>
      <c r="C1" s="9" t="s">
        <v>1</v>
      </c>
      <c r="D1" s="9" t="s">
        <v>12</v>
      </c>
      <c r="E1" s="9" t="s">
        <v>7</v>
      </c>
      <c r="F1" s="9" t="s">
        <v>2</v>
      </c>
      <c r="G1" s="9" t="s">
        <v>11</v>
      </c>
      <c r="I1" s="9" t="s">
        <v>9</v>
      </c>
      <c r="J1" s="9" t="s">
        <v>3</v>
      </c>
      <c r="K1" s="9" t="s">
        <v>13</v>
      </c>
      <c r="N1" s="13" t="s">
        <v>16</v>
      </c>
      <c r="P1" s="5" t="s">
        <v>18</v>
      </c>
    </row>
    <row r="2" spans="1:29" ht="17" thickTop="1" x14ac:dyDescent="0.2">
      <c r="A2" s="3">
        <v>43922</v>
      </c>
      <c r="B2" s="10">
        <v>15.31</v>
      </c>
      <c r="C2" s="10">
        <v>11.53</v>
      </c>
      <c r="D2" s="10">
        <v>36.69</v>
      </c>
      <c r="M2" s="5"/>
      <c r="N2" s="7" t="s">
        <v>5</v>
      </c>
      <c r="O2" s="7" t="s">
        <v>6</v>
      </c>
      <c r="P2" s="7" t="s">
        <v>17</v>
      </c>
      <c r="Q2" s="7" t="s">
        <v>6</v>
      </c>
    </row>
    <row r="3" spans="1:29" x14ac:dyDescent="0.2">
      <c r="A3" s="3">
        <v>43952</v>
      </c>
      <c r="B3" s="10">
        <v>16.39</v>
      </c>
      <c r="C3" s="10">
        <v>11.62</v>
      </c>
      <c r="D3" s="10">
        <v>37.47</v>
      </c>
      <c r="E3" s="4">
        <f>LN($B3/$B2)</f>
        <v>6.8165183086145859E-2</v>
      </c>
      <c r="F3" s="4">
        <f>LN($C3/$C2)</f>
        <v>7.7754171427974446E-3</v>
      </c>
      <c r="G3" s="4">
        <f>LN($D3/$D2)</f>
        <v>2.1036374438405343E-2</v>
      </c>
      <c r="I3" s="4">
        <f>($E3-$O$3)</f>
        <v>4.1172379028911146E-2</v>
      </c>
      <c r="J3" s="4">
        <f>($F3-$O$4)</f>
        <v>-5.6042957628910173E-3</v>
      </c>
      <c r="K3" s="4">
        <f>($G3-$O$5)</f>
        <v>1.3391995975106104E-2</v>
      </c>
      <c r="M3" s="6" t="s">
        <v>10</v>
      </c>
      <c r="N3" s="5">
        <f>SQRT($N$9)</f>
        <v>9.9471061070907432E-2</v>
      </c>
      <c r="O3" s="8">
        <f>AVERAGE($E3:$E61)</f>
        <v>2.6992804057234716E-2</v>
      </c>
      <c r="P3" s="8">
        <f>$N$3*SQRT(12)</f>
        <v>0.34457786331519663</v>
      </c>
      <c r="Q3" s="8">
        <f>$O$3*12</f>
        <v>0.3239136486868166</v>
      </c>
    </row>
    <row r="4" spans="1:29" x14ac:dyDescent="0.2">
      <c r="A4" s="3">
        <v>43983</v>
      </c>
      <c r="B4" s="10">
        <v>17.829999999999998</v>
      </c>
      <c r="C4" s="10">
        <v>12.4</v>
      </c>
      <c r="D4" s="10">
        <v>39.32</v>
      </c>
      <c r="E4" s="4">
        <f t="shared" ref="E4:E61" si="0">LN($B4/$B3)</f>
        <v>8.4211039119310493E-2</v>
      </c>
      <c r="F4" s="4">
        <f t="shared" ref="F4:F61" si="1">LN($C4/$C3)</f>
        <v>6.49687211872262E-2</v>
      </c>
      <c r="G4" s="4">
        <f t="shared" ref="G4:G61" si="2">LN($D4/$D3)</f>
        <v>4.8192682473369747E-2</v>
      </c>
      <c r="I4" s="4">
        <f>($E4-$O$3)</f>
        <v>5.7218235062075781E-2</v>
      </c>
      <c r="J4" s="4">
        <f>($F4-$O$4)</f>
        <v>5.1589008281537736E-2</v>
      </c>
      <c r="K4" s="4">
        <f t="shared" ref="K4:K61" si="3">($G4-$O$5)</f>
        <v>4.0548304010070507E-2</v>
      </c>
      <c r="M4" s="6" t="s">
        <v>4</v>
      </c>
      <c r="N4" s="5">
        <f>SQRT($O$10)</f>
        <v>8.2972241357032073E-2</v>
      </c>
      <c r="O4" s="8">
        <f>AVERAGE($F3:$F61)</f>
        <v>1.3379712905688462E-2</v>
      </c>
      <c r="P4" s="8">
        <f>$N$4*SQRT(12)</f>
        <v>0.28742427529649439</v>
      </c>
      <c r="Q4" s="8">
        <f>$O$4*12</f>
        <v>0.16055655486826154</v>
      </c>
    </row>
    <row r="5" spans="1:29" x14ac:dyDescent="0.2">
      <c r="A5" s="3">
        <v>44013</v>
      </c>
      <c r="B5" s="10">
        <v>15.91</v>
      </c>
      <c r="C5" s="10">
        <v>13.99</v>
      </c>
      <c r="D5" s="10">
        <v>39.6</v>
      </c>
      <c r="E5" s="4">
        <f t="shared" si="0"/>
        <v>-0.11393458952535344</v>
      </c>
      <c r="F5" s="4">
        <f t="shared" si="1"/>
        <v>0.12064631606639858</v>
      </c>
      <c r="G5" s="4">
        <f t="shared" si="2"/>
        <v>7.0958229814690804E-3</v>
      </c>
      <c r="I5" s="4">
        <f t="shared" ref="I5:I61" si="4">($E5-$O$3)</f>
        <v>-0.14092739358258816</v>
      </c>
      <c r="J5" s="4">
        <f>($F5-$O$4)</f>
        <v>0.10726660316071013</v>
      </c>
      <c r="K5" s="4">
        <f t="shared" si="3"/>
        <v>-5.4855548183016002E-4</v>
      </c>
      <c r="M5" s="6" t="s">
        <v>14</v>
      </c>
      <c r="N5" s="5">
        <f>SQRT($P$11)</f>
        <v>5.6173145146804167E-2</v>
      </c>
      <c r="O5" s="8">
        <f>AVERAGE($G3:$G61)</f>
        <v>7.6443784632992404E-3</v>
      </c>
      <c r="P5" s="8">
        <f>$N$5*SQRT(12)</f>
        <v>0.19458948283041183</v>
      </c>
      <c r="Q5" s="8">
        <f>$O$5*12</f>
        <v>9.1732541559590888E-2</v>
      </c>
    </row>
    <row r="6" spans="1:29" x14ac:dyDescent="0.2">
      <c r="A6" s="3">
        <v>44044</v>
      </c>
      <c r="B6" s="10">
        <v>17.440000000000001</v>
      </c>
      <c r="C6" s="10">
        <v>14.11</v>
      </c>
      <c r="D6" s="10">
        <v>37.97</v>
      </c>
      <c r="E6" s="4">
        <f t="shared" si="0"/>
        <v>9.1818576131138183E-2</v>
      </c>
      <c r="F6" s="4">
        <f t="shared" si="1"/>
        <v>8.5409771873326823E-3</v>
      </c>
      <c r="G6" s="4">
        <f t="shared" si="2"/>
        <v>-4.2032744016723918E-2</v>
      </c>
      <c r="I6" s="4">
        <f t="shared" si="4"/>
        <v>6.482577207390347E-2</v>
      </c>
      <c r="J6" s="4">
        <f t="shared" ref="J6:J61" si="5">($F6-$O$4)</f>
        <v>-4.8387357183557796E-3</v>
      </c>
      <c r="K6" s="4">
        <f t="shared" si="3"/>
        <v>-4.9677122480023157E-2</v>
      </c>
    </row>
    <row r="7" spans="1:29" ht="17" thickBot="1" x14ac:dyDescent="0.25">
      <c r="A7" s="3">
        <v>44075</v>
      </c>
      <c r="B7" s="10">
        <v>16.52</v>
      </c>
      <c r="C7" s="10">
        <v>13.77</v>
      </c>
      <c r="D7" s="10">
        <v>37.29</v>
      </c>
      <c r="E7" s="4">
        <f t="shared" si="0"/>
        <v>-5.4194650388001642E-2</v>
      </c>
      <c r="F7" s="4">
        <f t="shared" si="1"/>
        <v>-2.4391453124159124E-2</v>
      </c>
      <c r="G7" s="4">
        <f t="shared" si="2"/>
        <v>-1.8071180052981556E-2</v>
      </c>
      <c r="I7" s="4">
        <f t="shared" si="4"/>
        <v>-8.1187454445236354E-2</v>
      </c>
      <c r="J7" s="4">
        <f t="shared" si="5"/>
        <v>-3.7771166029847585E-2</v>
      </c>
      <c r="K7" s="4">
        <f t="shared" si="3"/>
        <v>-2.5715558516280795E-2</v>
      </c>
      <c r="M7" s="30" t="s">
        <v>15</v>
      </c>
      <c r="N7" s="30"/>
      <c r="O7" s="30"/>
      <c r="P7" s="30"/>
    </row>
    <row r="8" spans="1:29" ht="17" thickTop="1" x14ac:dyDescent="0.2">
      <c r="A8" s="3">
        <v>44105</v>
      </c>
      <c r="B8" s="10">
        <v>18.239999999999998</v>
      </c>
      <c r="C8" s="10">
        <v>15.24</v>
      </c>
      <c r="D8" s="10">
        <v>41.4</v>
      </c>
      <c r="E8" s="4">
        <f t="shared" si="0"/>
        <v>9.9045216553353299E-2</v>
      </c>
      <c r="F8" s="4">
        <f t="shared" si="1"/>
        <v>0.10143123751793673</v>
      </c>
      <c r="G8" s="4">
        <f t="shared" si="2"/>
        <v>0.10455568664053921</v>
      </c>
      <c r="I8" s="4">
        <f t="shared" si="4"/>
        <v>7.2052412496118587E-2</v>
      </c>
      <c r="J8" s="4">
        <f t="shared" si="5"/>
        <v>8.8051524612248272E-2</v>
      </c>
      <c r="K8" s="4">
        <f t="shared" si="3"/>
        <v>9.6911308177239974E-2</v>
      </c>
      <c r="N8" s="11" t="s">
        <v>7</v>
      </c>
      <c r="O8" s="11" t="s">
        <v>2</v>
      </c>
      <c r="P8" s="11" t="s">
        <v>11</v>
      </c>
      <c r="AA8" s="34"/>
      <c r="AB8" s="34"/>
      <c r="AC8" s="34"/>
    </row>
    <row r="9" spans="1:29" x14ac:dyDescent="0.2">
      <c r="A9" s="3">
        <v>44136</v>
      </c>
      <c r="B9" s="10">
        <v>23.26</v>
      </c>
      <c r="C9" s="10">
        <v>17</v>
      </c>
      <c r="D9" s="10">
        <v>42.36</v>
      </c>
      <c r="E9" s="4">
        <f t="shared" si="0"/>
        <v>0.24311816244433326</v>
      </c>
      <c r="F9" s="4">
        <f t="shared" si="1"/>
        <v>0.10928979379771582</v>
      </c>
      <c r="G9" s="4">
        <f t="shared" si="2"/>
        <v>2.2923639901937024E-2</v>
      </c>
      <c r="I9" s="4">
        <f t="shared" si="4"/>
        <v>0.21612535838709854</v>
      </c>
      <c r="J9" s="4">
        <f t="shared" si="5"/>
        <v>9.5910080892027363E-2</v>
      </c>
      <c r="K9" s="4">
        <f t="shared" si="3"/>
        <v>1.5279261438637785E-2</v>
      </c>
      <c r="M9" s="6" t="s">
        <v>7</v>
      </c>
      <c r="N9" s="12" cm="1">
        <f t="array" ref="N9:P11">MMULT(TRANSPOSE(I3:K61),I3:K61)/(COUNT(I3:I61)-1)</f>
        <v>9.8944919905721972E-3</v>
      </c>
      <c r="O9" s="12">
        <v>3.1557493042527721E-3</v>
      </c>
      <c r="P9" s="12">
        <v>-1.9760785779137074E-5</v>
      </c>
      <c r="AA9" s="34"/>
      <c r="AB9" s="34"/>
      <c r="AC9" s="34"/>
    </row>
    <row r="10" spans="1:29" x14ac:dyDescent="0.2">
      <c r="A10" s="3">
        <v>44166</v>
      </c>
      <c r="B10" s="10">
        <v>25.24</v>
      </c>
      <c r="C10" s="10">
        <v>18.420000000000002</v>
      </c>
      <c r="D10" s="10">
        <v>42.77</v>
      </c>
      <c r="E10" s="4">
        <f t="shared" si="0"/>
        <v>8.1694890582493934E-2</v>
      </c>
      <c r="F10" s="4">
        <f t="shared" si="1"/>
        <v>8.022368677094488E-2</v>
      </c>
      <c r="G10" s="4">
        <f t="shared" si="2"/>
        <v>9.6324015056117283E-3</v>
      </c>
      <c r="I10" s="4">
        <f t="shared" si="4"/>
        <v>5.4702086525259222E-2</v>
      </c>
      <c r="J10" s="4">
        <f t="shared" si="5"/>
        <v>6.6843973865256423E-2</v>
      </c>
      <c r="K10" s="4">
        <f t="shared" si="3"/>
        <v>1.9880230423124879E-3</v>
      </c>
      <c r="M10" s="6" t="s">
        <v>2</v>
      </c>
      <c r="N10" s="12">
        <v>3.1557493042527721E-3</v>
      </c>
      <c r="O10" s="12">
        <v>6.8843928358095835E-3</v>
      </c>
      <c r="P10" s="12">
        <v>-3.9761191695660675E-4</v>
      </c>
      <c r="AA10" s="34"/>
      <c r="AB10" s="34"/>
      <c r="AC10" s="34"/>
    </row>
    <row r="11" spans="1:29" x14ac:dyDescent="0.2">
      <c r="A11" s="3">
        <v>44197</v>
      </c>
      <c r="B11" s="10">
        <v>28.11</v>
      </c>
      <c r="C11" s="10">
        <v>17.440000000000001</v>
      </c>
      <c r="D11" s="10">
        <v>44.5</v>
      </c>
      <c r="E11" s="4">
        <f t="shared" si="0"/>
        <v>0.10769534724542819</v>
      </c>
      <c r="F11" s="4">
        <f t="shared" si="1"/>
        <v>-5.4670612346327238E-2</v>
      </c>
      <c r="G11" s="4">
        <f t="shared" si="2"/>
        <v>3.965226693337711E-2</v>
      </c>
      <c r="I11" s="4">
        <f t="shared" si="4"/>
        <v>8.0702543188193476E-2</v>
      </c>
      <c r="J11" s="4">
        <f t="shared" si="5"/>
        <v>-6.8050325252015695E-2</v>
      </c>
      <c r="K11" s="4">
        <f t="shared" si="3"/>
        <v>3.2007888470077871E-2</v>
      </c>
      <c r="M11" s="6" t="s">
        <v>11</v>
      </c>
      <c r="N11" s="12">
        <v>-1.9760785779137074E-5</v>
      </c>
      <c r="O11" s="12">
        <v>-3.9761191695660675E-4</v>
      </c>
      <c r="P11" s="12">
        <v>3.1554222356839283E-3</v>
      </c>
      <c r="AA11" s="34"/>
      <c r="AB11" s="34"/>
      <c r="AC11" s="34"/>
    </row>
    <row r="12" spans="1:29" x14ac:dyDescent="0.2">
      <c r="A12" s="3">
        <v>44228</v>
      </c>
      <c r="B12" s="10">
        <v>32.64</v>
      </c>
      <c r="C12" s="10">
        <v>19.28</v>
      </c>
      <c r="D12" s="10">
        <v>46.23</v>
      </c>
      <c r="E12" s="4">
        <f t="shared" si="0"/>
        <v>0.14941314517746571</v>
      </c>
      <c r="F12" s="4">
        <f t="shared" si="1"/>
        <v>0.10030187070156592</v>
      </c>
      <c r="G12" s="4">
        <f t="shared" si="2"/>
        <v>3.8139748827939426E-2</v>
      </c>
      <c r="I12" s="4">
        <f t="shared" si="4"/>
        <v>0.12242034112023099</v>
      </c>
      <c r="J12" s="4">
        <f t="shared" si="5"/>
        <v>8.6922157795877461E-2</v>
      </c>
      <c r="K12" s="4">
        <f t="shared" si="3"/>
        <v>3.0495370364640187E-2</v>
      </c>
    </row>
    <row r="13" spans="1:29" x14ac:dyDescent="0.2">
      <c r="A13" s="3">
        <v>44256</v>
      </c>
      <c r="B13" s="10">
        <v>38.21</v>
      </c>
      <c r="C13" s="10">
        <v>19.32</v>
      </c>
      <c r="D13" s="10">
        <v>50.24</v>
      </c>
      <c r="E13" s="4">
        <f t="shared" si="0"/>
        <v>0.15755873136290233</v>
      </c>
      <c r="F13" s="4">
        <f t="shared" si="1"/>
        <v>2.0725396019723751E-3</v>
      </c>
      <c r="G13" s="4">
        <f t="shared" si="2"/>
        <v>8.3182584159809225E-2</v>
      </c>
      <c r="I13" s="4">
        <f t="shared" si="4"/>
        <v>0.1305659273056676</v>
      </c>
      <c r="J13" s="4">
        <f t="shared" si="5"/>
        <v>-1.1307173303716087E-2</v>
      </c>
      <c r="K13" s="4">
        <f t="shared" si="3"/>
        <v>7.5538205696509986E-2</v>
      </c>
    </row>
    <row r="14" spans="1:29" x14ac:dyDescent="0.2">
      <c r="A14" s="3">
        <v>44287</v>
      </c>
      <c r="B14" s="10">
        <v>36.299999999999997</v>
      </c>
      <c r="C14" s="10">
        <v>18.489999999999998</v>
      </c>
      <c r="D14" s="10">
        <v>50.82</v>
      </c>
      <c r="E14" s="4">
        <f t="shared" si="0"/>
        <v>-5.1279520188003566E-2</v>
      </c>
      <c r="F14" s="4">
        <f t="shared" si="1"/>
        <v>-4.3910783385338589E-2</v>
      </c>
      <c r="G14" s="4">
        <f t="shared" si="2"/>
        <v>1.14784557320748E-2</v>
      </c>
      <c r="I14" s="4">
        <f t="shared" si="4"/>
        <v>-7.8272324245238278E-2</v>
      </c>
      <c r="J14" s="4">
        <f t="shared" si="5"/>
        <v>-5.7290496291027053E-2</v>
      </c>
      <c r="K14" s="4">
        <f t="shared" si="3"/>
        <v>3.8340772687755599E-3</v>
      </c>
    </row>
    <row r="15" spans="1:29" x14ac:dyDescent="0.2">
      <c r="A15" s="3">
        <v>44317</v>
      </c>
      <c r="B15" s="10">
        <v>38.450000000000003</v>
      </c>
      <c r="C15" s="10">
        <v>18.39</v>
      </c>
      <c r="D15" s="10">
        <v>51.81</v>
      </c>
      <c r="E15" s="4">
        <f t="shared" si="0"/>
        <v>5.7540954680848085E-2</v>
      </c>
      <c r="F15" s="4">
        <f t="shared" si="1"/>
        <v>-5.4230067828036389E-3</v>
      </c>
      <c r="G15" s="4">
        <f t="shared" si="2"/>
        <v>1.9293202934678851E-2</v>
      </c>
      <c r="I15" s="4">
        <f t="shared" si="4"/>
        <v>3.0548150623613369E-2</v>
      </c>
      <c r="J15" s="4">
        <f t="shared" si="5"/>
        <v>-1.8802719688492099E-2</v>
      </c>
      <c r="K15" s="4">
        <f t="shared" si="3"/>
        <v>1.1648824471379611E-2</v>
      </c>
      <c r="N15" t="s">
        <v>34</v>
      </c>
      <c r="O15">
        <f>0.02/12</f>
        <v>1.6666666666666668E-3</v>
      </c>
      <c r="P15" s="14">
        <v>0.1</v>
      </c>
    </row>
    <row r="16" spans="1:29" x14ac:dyDescent="0.2">
      <c r="A16" s="3">
        <v>44348</v>
      </c>
      <c r="B16" s="10">
        <v>39.57</v>
      </c>
      <c r="C16" s="10">
        <v>17.95</v>
      </c>
      <c r="D16" s="10">
        <v>54.59</v>
      </c>
      <c r="E16" s="4">
        <f t="shared" si="0"/>
        <v>2.8712559445679849E-2</v>
      </c>
      <c r="F16" s="4">
        <f t="shared" si="1"/>
        <v>-2.4216923681941911E-2</v>
      </c>
      <c r="G16" s="4">
        <f t="shared" si="2"/>
        <v>5.226753496696928E-2</v>
      </c>
      <c r="I16" s="4">
        <f t="shared" si="4"/>
        <v>1.7197553884451336E-3</v>
      </c>
      <c r="J16" s="4">
        <f t="shared" si="5"/>
        <v>-3.7596636587630371E-2</v>
      </c>
      <c r="K16" s="4">
        <f t="shared" si="3"/>
        <v>4.462315650367004E-2</v>
      </c>
      <c r="N16" s="5"/>
      <c r="O16" s="5" t="s">
        <v>25</v>
      </c>
      <c r="P16" s="5" t="s">
        <v>26</v>
      </c>
    </row>
    <row r="17" spans="1:61" x14ac:dyDescent="0.2">
      <c r="A17" s="3">
        <v>44378</v>
      </c>
      <c r="B17" s="10">
        <v>36.72</v>
      </c>
      <c r="C17" s="10">
        <v>19.25</v>
      </c>
      <c r="D17" s="10">
        <v>55.62</v>
      </c>
      <c r="E17" s="4">
        <f t="shared" si="0"/>
        <v>-7.4749689645043194E-2</v>
      </c>
      <c r="F17" s="4">
        <f t="shared" si="1"/>
        <v>6.9920945799505363E-2</v>
      </c>
      <c r="G17" s="4">
        <f t="shared" si="2"/>
        <v>1.8692133012152546E-2</v>
      </c>
      <c r="I17" s="4">
        <f t="shared" si="4"/>
        <v>-0.10174249370227791</v>
      </c>
      <c r="J17" s="4">
        <f t="shared" si="5"/>
        <v>5.6541232893816899E-2</v>
      </c>
      <c r="K17" s="4">
        <f t="shared" si="3"/>
        <v>1.1047754548853306E-2</v>
      </c>
      <c r="M17" t="s">
        <v>19</v>
      </c>
      <c r="N17" s="5" t="s">
        <v>22</v>
      </c>
      <c r="O17" s="15">
        <v>0.45749361254149135</v>
      </c>
      <c r="P17" s="15">
        <v>7.1090163290608868E-2</v>
      </c>
    </row>
    <row r="18" spans="1:61" x14ac:dyDescent="0.2">
      <c r="A18" s="3">
        <v>44409</v>
      </c>
      <c r="B18" s="10">
        <v>38.74</v>
      </c>
      <c r="C18" s="10">
        <v>19.100000000000001</v>
      </c>
      <c r="D18" s="10">
        <v>52.4</v>
      </c>
      <c r="E18" s="4">
        <f t="shared" si="0"/>
        <v>5.3551092226560196E-2</v>
      </c>
      <c r="F18" s="4">
        <f t="shared" si="1"/>
        <v>-7.8227256812089321E-3</v>
      </c>
      <c r="G18" s="4">
        <f t="shared" si="2"/>
        <v>-5.9636257478822272E-2</v>
      </c>
      <c r="I18" s="4">
        <f t="shared" si="4"/>
        <v>2.655828816932548E-2</v>
      </c>
      <c r="J18" s="4">
        <f t="shared" si="5"/>
        <v>-2.1202438586897396E-2</v>
      </c>
      <c r="K18" s="4">
        <f t="shared" si="3"/>
        <v>-6.7280635942121511E-2</v>
      </c>
      <c r="M18" t="s">
        <v>20</v>
      </c>
      <c r="N18" s="5" t="s">
        <v>23</v>
      </c>
      <c r="O18" s="15">
        <v>0.148028671849673</v>
      </c>
      <c r="P18" s="15">
        <v>0.27253257212147286</v>
      </c>
    </row>
    <row r="19" spans="1:61" x14ac:dyDescent="0.2">
      <c r="A19" s="3">
        <v>44440</v>
      </c>
      <c r="B19" s="10">
        <v>37.799999999999997</v>
      </c>
      <c r="C19" s="10">
        <v>20.41</v>
      </c>
      <c r="D19" s="10">
        <v>56.58</v>
      </c>
      <c r="E19" s="4">
        <f t="shared" si="0"/>
        <v>-2.4563555353307936E-2</v>
      </c>
      <c r="F19" s="4">
        <f t="shared" si="1"/>
        <v>6.6336641769169188E-2</v>
      </c>
      <c r="G19" s="4">
        <f t="shared" si="2"/>
        <v>7.6748974546424709E-2</v>
      </c>
      <c r="I19" s="4">
        <f t="shared" si="4"/>
        <v>-5.1556359410542651E-2</v>
      </c>
      <c r="J19" s="4">
        <f t="shared" si="5"/>
        <v>5.2956928863480725E-2</v>
      </c>
      <c r="K19" s="4">
        <f t="shared" si="3"/>
        <v>6.9104596083125469E-2</v>
      </c>
      <c r="M19" t="s">
        <v>21</v>
      </c>
      <c r="N19" s="5" t="s">
        <v>24</v>
      </c>
      <c r="O19" s="15">
        <v>0.3944777156088653</v>
      </c>
      <c r="P19" s="15">
        <v>0.65637826448791781</v>
      </c>
    </row>
    <row r="20" spans="1:61" x14ac:dyDescent="0.2">
      <c r="A20" s="3">
        <v>44470</v>
      </c>
      <c r="B20" s="10">
        <v>35.590000000000003</v>
      </c>
      <c r="C20" s="10">
        <v>21.62</v>
      </c>
      <c r="D20" s="10">
        <v>56.24</v>
      </c>
      <c r="E20" s="4">
        <f t="shared" si="0"/>
        <v>-6.0244403103440557E-2</v>
      </c>
      <c r="F20" s="4">
        <f t="shared" si="1"/>
        <v>5.7593835389308859E-2</v>
      </c>
      <c r="G20" s="4">
        <f t="shared" si="2"/>
        <v>-6.0273183710115889E-3</v>
      </c>
      <c r="I20" s="4">
        <f t="shared" si="4"/>
        <v>-8.7237207160675276E-2</v>
      </c>
      <c r="J20" s="4">
        <f t="shared" si="5"/>
        <v>4.4214122483620395E-2</v>
      </c>
      <c r="K20" s="4">
        <f t="shared" si="3"/>
        <v>-1.3671696834310829E-2</v>
      </c>
      <c r="N20" s="5" t="s">
        <v>27</v>
      </c>
      <c r="O20" s="15">
        <f>SUM($O17:$O19)</f>
        <v>1.0000000000000295</v>
      </c>
      <c r="P20" s="15">
        <f>SUM(P17:P19)</f>
        <v>1.0000009998999995</v>
      </c>
    </row>
    <row r="21" spans="1:61" x14ac:dyDescent="0.2">
      <c r="A21" s="3">
        <v>44501</v>
      </c>
      <c r="B21" s="10">
        <v>37.270000000000003</v>
      </c>
      <c r="C21" s="10">
        <v>22.75</v>
      </c>
      <c r="D21" s="10">
        <v>60.64</v>
      </c>
      <c r="E21" s="4">
        <f t="shared" si="0"/>
        <v>4.6124013969065805E-2</v>
      </c>
      <c r="F21" s="4">
        <f t="shared" si="1"/>
        <v>5.0946333185897204E-2</v>
      </c>
      <c r="G21" s="4">
        <f t="shared" si="2"/>
        <v>7.5326493831706698E-2</v>
      </c>
      <c r="I21" s="4">
        <f t="shared" si="4"/>
        <v>1.913120991183109E-2</v>
      </c>
      <c r="J21" s="4">
        <f t="shared" si="5"/>
        <v>3.756662028020874E-2</v>
      </c>
      <c r="K21" s="4">
        <f t="shared" si="3"/>
        <v>6.7682115368407458E-2</v>
      </c>
    </row>
    <row r="22" spans="1:61" x14ac:dyDescent="0.2">
      <c r="A22" s="3">
        <v>44531</v>
      </c>
      <c r="B22" s="10">
        <v>37.1</v>
      </c>
      <c r="C22" s="10">
        <v>23.6</v>
      </c>
      <c r="D22" s="10">
        <v>56.92</v>
      </c>
      <c r="E22" s="4">
        <f t="shared" si="0"/>
        <v>-4.5717438777775976E-3</v>
      </c>
      <c r="F22" s="4">
        <f t="shared" si="1"/>
        <v>3.6681566634605048E-2</v>
      </c>
      <c r="G22" s="4">
        <f t="shared" si="2"/>
        <v>-6.3307968112464544E-2</v>
      </c>
      <c r="I22" s="4">
        <f t="shared" si="4"/>
        <v>-3.1564547935012316E-2</v>
      </c>
      <c r="J22" s="4">
        <f t="shared" si="5"/>
        <v>2.3301853728916584E-2</v>
      </c>
      <c r="K22" s="4">
        <f t="shared" si="3"/>
        <v>-7.0952346575763783E-2</v>
      </c>
      <c r="O22" t="s">
        <v>25</v>
      </c>
      <c r="P22" t="s">
        <v>26</v>
      </c>
    </row>
    <row r="23" spans="1:61" x14ac:dyDescent="0.2">
      <c r="A23" s="3">
        <v>44562</v>
      </c>
      <c r="B23" s="10">
        <v>34.61</v>
      </c>
      <c r="C23" s="10">
        <v>20.85</v>
      </c>
      <c r="D23" s="10">
        <v>55.19</v>
      </c>
      <c r="E23" s="4">
        <f t="shared" si="0"/>
        <v>-6.9474311966136626E-2</v>
      </c>
      <c r="F23" s="4">
        <f t="shared" si="1"/>
        <v>-0.12389276378675396</v>
      </c>
      <c r="G23" s="4">
        <f t="shared" si="2"/>
        <v>-3.0864995770241817E-2</v>
      </c>
      <c r="I23" s="4">
        <f t="shared" si="4"/>
        <v>-9.6467116023371338E-2</v>
      </c>
      <c r="J23" s="4">
        <f t="shared" si="5"/>
        <v>-0.13727247669244241</v>
      </c>
      <c r="K23" s="4">
        <f t="shared" si="3"/>
        <v>-3.850937423354106E-2</v>
      </c>
      <c r="M23" s="29" t="s">
        <v>28</v>
      </c>
      <c r="N23" s="29"/>
      <c r="O23" s="5" cm="1">
        <f t="array" ref="O23">MMULT(TRANSPOSE(O17:O19),O3:O5)</f>
        <v>1.7345153525379818E-2</v>
      </c>
      <c r="P23" s="5" cm="1">
        <f t="array" ref="P23">MMULT(TRANSPOSE(P17:P19),O3:O5)</f>
        <v>1.0582934289363539E-2</v>
      </c>
    </row>
    <row r="24" spans="1:61" x14ac:dyDescent="0.2">
      <c r="A24" s="3">
        <v>44593</v>
      </c>
      <c r="B24" s="10">
        <v>29.12</v>
      </c>
      <c r="C24" s="10">
        <v>19.149999999999999</v>
      </c>
      <c r="D24" s="10">
        <v>58.53</v>
      </c>
      <c r="E24" s="4">
        <f t="shared" si="0"/>
        <v>-0.17271743431876763</v>
      </c>
      <c r="F24" s="4">
        <f t="shared" si="1"/>
        <v>-8.5051232618155628E-2</v>
      </c>
      <c r="G24" s="4">
        <f t="shared" si="2"/>
        <v>5.8757665851719772E-2</v>
      </c>
      <c r="I24" s="4">
        <f t="shared" si="4"/>
        <v>-0.19971023837600235</v>
      </c>
      <c r="J24" s="4">
        <f t="shared" si="5"/>
        <v>-9.8430945523844085E-2</v>
      </c>
      <c r="K24" s="4">
        <f t="shared" si="3"/>
        <v>5.1113287388420532E-2</v>
      </c>
      <c r="M24" s="29" t="s">
        <v>29</v>
      </c>
      <c r="N24" s="29"/>
      <c r="O24" s="5" cm="1">
        <f t="array" ref="O24">MMULT(MMULT(TRANSPOSE(O17:O19),N9:P11),O17:O19)</f>
        <v>3.0866586164610584E-3</v>
      </c>
      <c r="P24" s="5" cm="1">
        <f t="array" ref="P24">MMULT(MMULT(TRANSPOSE(P17:P19),N9:P11),P17:P19)</f>
        <v>1.8989785897121055E-3</v>
      </c>
    </row>
    <row r="25" spans="1:61" x14ac:dyDescent="0.2">
      <c r="A25" s="3">
        <v>44621</v>
      </c>
      <c r="B25" s="10">
        <v>31.55</v>
      </c>
      <c r="C25" s="10">
        <v>19.18</v>
      </c>
      <c r="D25" s="10">
        <v>56.24</v>
      </c>
      <c r="E25" s="4">
        <f t="shared" si="0"/>
        <v>8.0148365658736981E-2</v>
      </c>
      <c r="F25" s="4">
        <f t="shared" si="1"/>
        <v>1.5653538286372396E-3</v>
      </c>
      <c r="G25" s="4">
        <f t="shared" si="2"/>
        <v>-3.9911195800720035E-2</v>
      </c>
      <c r="I25" s="4">
        <f t="shared" si="4"/>
        <v>5.3155561601502269E-2</v>
      </c>
      <c r="J25" s="4">
        <f t="shared" si="5"/>
        <v>-1.1814359077051223E-2</v>
      </c>
      <c r="K25" s="4">
        <f t="shared" si="3"/>
        <v>-4.7555574264019275E-2</v>
      </c>
      <c r="M25" s="29" t="s">
        <v>30</v>
      </c>
      <c r="N25" s="29"/>
      <c r="O25" s="5">
        <f>SQRT(O24)</f>
        <v>5.5557705284335297E-2</v>
      </c>
      <c r="P25" s="5">
        <f>SQRT(P24)</f>
        <v>4.3577271480808727E-2</v>
      </c>
    </row>
    <row r="26" spans="1:61" x14ac:dyDescent="0.2">
      <c r="A26" s="3">
        <v>44652</v>
      </c>
      <c r="B26" s="10">
        <v>28.64</v>
      </c>
      <c r="C26" s="10">
        <v>16.28</v>
      </c>
      <c r="D26" s="10">
        <v>52.75</v>
      </c>
      <c r="E26" s="4">
        <f t="shared" si="0"/>
        <v>-9.6769246894777325E-2</v>
      </c>
      <c r="F26" s="4">
        <f t="shared" si="1"/>
        <v>-0.16393070888089784</v>
      </c>
      <c r="G26" s="4">
        <f t="shared" si="2"/>
        <v>-6.4064475146233618E-2</v>
      </c>
      <c r="I26" s="4">
        <f t="shared" si="4"/>
        <v>-0.12376205095201204</v>
      </c>
      <c r="J26" s="4">
        <f t="shared" si="5"/>
        <v>-0.17731042178658629</v>
      </c>
      <c r="K26" s="4">
        <f t="shared" si="3"/>
        <v>-7.1708853609532858E-2</v>
      </c>
      <c r="M26" s="29" t="s">
        <v>31</v>
      </c>
      <c r="N26" s="29"/>
      <c r="O26" s="5" cm="1">
        <f t="array" ref="O26">MMULT(MMULT(TRANSPOSE(O17:O19),N9:P11),P17:P19)</f>
        <v>1.7553651237357762E-3</v>
      </c>
      <c r="P26" s="5"/>
      <c r="AP26" s="31" t="s">
        <v>54</v>
      </c>
    </row>
    <row r="27" spans="1:61" x14ac:dyDescent="0.2">
      <c r="A27" s="3">
        <v>44682</v>
      </c>
      <c r="B27" s="10">
        <v>31.53</v>
      </c>
      <c r="C27" s="10">
        <v>17.79</v>
      </c>
      <c r="D27" s="10">
        <v>48.55</v>
      </c>
      <c r="E27" s="4">
        <f t="shared" si="0"/>
        <v>9.6135131464524695E-2</v>
      </c>
      <c r="F27" s="4">
        <f t="shared" si="1"/>
        <v>8.8699141103349366E-2</v>
      </c>
      <c r="G27" s="4">
        <f t="shared" si="2"/>
        <v>-8.2969577618842008E-2</v>
      </c>
      <c r="I27" s="4">
        <f t="shared" si="4"/>
        <v>6.9142327407289983E-2</v>
      </c>
      <c r="J27" s="4">
        <f t="shared" si="5"/>
        <v>7.5319428197660909E-2</v>
      </c>
      <c r="K27" s="4">
        <f t="shared" si="3"/>
        <v>-9.0613956082141248E-2</v>
      </c>
      <c r="M27" s="29" t="s">
        <v>32</v>
      </c>
      <c r="N27" s="29"/>
      <c r="O27" s="5">
        <f>O26/(O25*P25)</f>
        <v>0.72504194429370605</v>
      </c>
      <c r="P27" s="5"/>
      <c r="AP27" s="25" t="s">
        <v>45</v>
      </c>
      <c r="AQ27" s="25" t="s">
        <v>53</v>
      </c>
    </row>
    <row r="28" spans="1:61" x14ac:dyDescent="0.2">
      <c r="A28" s="3">
        <v>44713</v>
      </c>
      <c r="B28" s="10">
        <v>28.14</v>
      </c>
      <c r="C28" s="10">
        <v>15.47</v>
      </c>
      <c r="D28" s="10">
        <v>53.19</v>
      </c>
      <c r="E28" s="4">
        <f t="shared" si="0"/>
        <v>-0.11374742187072651</v>
      </c>
      <c r="F28" s="4">
        <f t="shared" si="1"/>
        <v>-0.13973383709276896</v>
      </c>
      <c r="G28" s="4">
        <f t="shared" si="2"/>
        <v>9.1276214016892288E-2</v>
      </c>
      <c r="I28" s="4">
        <f t="shared" si="4"/>
        <v>-0.14074022592796123</v>
      </c>
      <c r="J28" s="4">
        <f t="shared" si="5"/>
        <v>-0.15311354999845742</v>
      </c>
      <c r="K28" s="4">
        <f t="shared" si="3"/>
        <v>8.3631835553593048E-2</v>
      </c>
      <c r="M28" s="29" t="s">
        <v>33</v>
      </c>
      <c r="N28" s="29"/>
      <c r="O28" s="5">
        <f>(O23-O15)/O25</f>
        <v>0.28220184362318795</v>
      </c>
      <c r="P28" s="5">
        <f>(P23-P15)/P25</f>
        <v>-2.0519197891959671</v>
      </c>
      <c r="AO28" s="25" t="s">
        <v>52</v>
      </c>
      <c r="AP28" s="5">
        <v>0</v>
      </c>
      <c r="AQ28" s="5">
        <v>0.02</v>
      </c>
    </row>
    <row r="29" spans="1:61" x14ac:dyDescent="0.2">
      <c r="A29" s="3">
        <v>44743</v>
      </c>
      <c r="B29" s="10">
        <v>29.01</v>
      </c>
      <c r="C29" s="10">
        <v>16.149999999999999</v>
      </c>
      <c r="D29" s="10">
        <v>50.03</v>
      </c>
      <c r="E29" s="4">
        <f t="shared" si="0"/>
        <v>3.04485464470696E-2</v>
      </c>
      <c r="F29" s="4">
        <f t="shared" si="1"/>
        <v>4.3017385083690643E-2</v>
      </c>
      <c r="G29" s="4">
        <f t="shared" si="2"/>
        <v>-6.1247583254112434E-2</v>
      </c>
      <c r="I29" s="4">
        <f t="shared" si="4"/>
        <v>3.4557423898348844E-3</v>
      </c>
      <c r="J29" s="4">
        <f t="shared" si="5"/>
        <v>2.9637672178002179E-2</v>
      </c>
      <c r="K29" s="4">
        <f t="shared" si="3"/>
        <v>-6.8891961717411673E-2</v>
      </c>
      <c r="P29" t="s">
        <v>35</v>
      </c>
      <c r="AO29" s="25" t="s">
        <v>25</v>
      </c>
      <c r="AP29" s="5">
        <f>$O$25*SQRT(12)</f>
        <v>0.19245753660881326</v>
      </c>
      <c r="AQ29" s="5">
        <f>$O$23*12</f>
        <v>0.20814184230455782</v>
      </c>
      <c r="BA29" s="27" t="s">
        <v>54</v>
      </c>
      <c r="BB29" s="27"/>
    </row>
    <row r="30" spans="1:61" x14ac:dyDescent="0.2">
      <c r="A30" s="3">
        <v>44774</v>
      </c>
      <c r="B30" s="10">
        <v>29.08</v>
      </c>
      <c r="C30" s="10">
        <v>15.01</v>
      </c>
      <c r="D30" s="10">
        <v>43.38</v>
      </c>
      <c r="E30" s="4">
        <f t="shared" si="0"/>
        <v>2.4100545320058968E-3</v>
      </c>
      <c r="F30" s="4">
        <f t="shared" si="1"/>
        <v>-7.3203404023294935E-2</v>
      </c>
      <c r="G30" s="4">
        <f t="shared" si="2"/>
        <v>-0.14262432010138532</v>
      </c>
      <c r="I30" s="4">
        <f t="shared" si="4"/>
        <v>-2.458274952522882E-2</v>
      </c>
      <c r="J30" s="4">
        <f t="shared" si="5"/>
        <v>-8.6583116928983392E-2</v>
      </c>
      <c r="K30" s="4">
        <f t="shared" si="3"/>
        <v>-0.15026869856468456</v>
      </c>
      <c r="O30" s="27" t="s">
        <v>38</v>
      </c>
      <c r="P30" s="27"/>
      <c r="Q30" s="18"/>
      <c r="S30" s="27" t="s">
        <v>44</v>
      </c>
      <c r="T30" s="27"/>
      <c r="AK30" s="25" t="s">
        <v>49</v>
      </c>
      <c r="AL30" s="25"/>
      <c r="AM30" s="25"/>
      <c r="AT30" t="s">
        <v>61</v>
      </c>
      <c r="AU30" s="36">
        <v>100000</v>
      </c>
      <c r="AV30" s="27" t="s">
        <v>66</v>
      </c>
      <c r="AW30" s="27"/>
      <c r="BA30" s="27" t="s">
        <v>67</v>
      </c>
      <c r="BB30" s="27"/>
      <c r="BC30" s="33" t="s">
        <v>49</v>
      </c>
      <c r="BD30" s="33"/>
      <c r="BE30" s="33"/>
      <c r="BF30" s="33"/>
    </row>
    <row r="31" spans="1:61" ht="17" customHeight="1" x14ac:dyDescent="0.2">
      <c r="A31" s="3">
        <v>44805</v>
      </c>
      <c r="B31" s="10">
        <v>24.63</v>
      </c>
      <c r="C31" s="10">
        <v>12.11</v>
      </c>
      <c r="D31" s="10">
        <v>46.05</v>
      </c>
      <c r="E31" s="4">
        <f t="shared" si="0"/>
        <v>-0.16608544053287203</v>
      </c>
      <c r="F31" s="4">
        <f t="shared" si="1"/>
        <v>-0.21468508808036968</v>
      </c>
      <c r="G31" s="4">
        <f t="shared" si="2"/>
        <v>5.9729257302587324E-2</v>
      </c>
      <c r="I31" s="4">
        <f t="shared" si="4"/>
        <v>-0.19307824459010675</v>
      </c>
      <c r="J31" s="4">
        <f t="shared" si="5"/>
        <v>-0.22806480098605814</v>
      </c>
      <c r="K31" s="4">
        <f t="shared" si="3"/>
        <v>5.2084878839288085E-2</v>
      </c>
      <c r="O31" s="27" t="s">
        <v>39</v>
      </c>
      <c r="P31" s="27"/>
      <c r="Q31" s="27"/>
      <c r="S31" s="27" t="s">
        <v>39</v>
      </c>
      <c r="T31" s="27"/>
      <c r="U31" s="27"/>
      <c r="AF31" s="28" t="s">
        <v>51</v>
      </c>
      <c r="AG31" s="28"/>
      <c r="AH31" s="28"/>
      <c r="AK31" s="25" t="s">
        <v>50</v>
      </c>
      <c r="AL31" s="25"/>
      <c r="AM31" s="25"/>
      <c r="AQ31" s="27" t="s">
        <v>55</v>
      </c>
      <c r="AR31" s="27"/>
      <c r="AS31" s="19" t="s">
        <v>59</v>
      </c>
      <c r="AT31" s="37" t="s">
        <v>62</v>
      </c>
      <c r="AU31" s="36"/>
      <c r="AV31" s="18" t="s">
        <v>64</v>
      </c>
      <c r="AW31" s="18" t="s">
        <v>65</v>
      </c>
      <c r="AX31" s="28" t="s">
        <v>51</v>
      </c>
      <c r="AY31" s="28"/>
      <c r="AZ31" s="28"/>
      <c r="BA31" s="41" t="s">
        <v>68</v>
      </c>
      <c r="BB31" s="42"/>
      <c r="BC31" s="43" t="s">
        <v>70</v>
      </c>
      <c r="BD31" s="43"/>
      <c r="BE31" s="43"/>
      <c r="BF31" s="36">
        <v>70000</v>
      </c>
      <c r="BI31" s="18" t="s">
        <v>57</v>
      </c>
    </row>
    <row r="32" spans="1:61" x14ac:dyDescent="0.2">
      <c r="A32" s="3">
        <v>44835</v>
      </c>
      <c r="B32" s="10">
        <v>32.880000000000003</v>
      </c>
      <c r="C32" s="10">
        <v>13.01</v>
      </c>
      <c r="D32" s="10">
        <v>48.74</v>
      </c>
      <c r="E32" s="4">
        <f t="shared" si="0"/>
        <v>0.28889935805553268</v>
      </c>
      <c r="F32" s="4">
        <f t="shared" si="1"/>
        <v>7.168673495941312E-2</v>
      </c>
      <c r="G32" s="4">
        <f t="shared" si="2"/>
        <v>5.6772285495744465E-2</v>
      </c>
      <c r="I32" s="4">
        <f t="shared" si="4"/>
        <v>0.26190655399829799</v>
      </c>
      <c r="J32" s="4">
        <f t="shared" si="5"/>
        <v>5.8307022053724657E-2</v>
      </c>
      <c r="K32" s="4">
        <f t="shared" si="3"/>
        <v>4.9127907032445225E-2</v>
      </c>
      <c r="M32" s="18" t="s">
        <v>36</v>
      </c>
      <c r="N32" s="18" t="s">
        <v>37</v>
      </c>
      <c r="O32" s="18" t="s">
        <v>17</v>
      </c>
      <c r="P32" s="18" t="s">
        <v>40</v>
      </c>
      <c r="Q32" s="18"/>
      <c r="S32" s="18" t="s">
        <v>41</v>
      </c>
      <c r="T32" s="18" t="s">
        <v>40</v>
      </c>
      <c r="W32" s="18" t="s">
        <v>36</v>
      </c>
      <c r="X32" s="18" t="s">
        <v>37</v>
      </c>
      <c r="Y32" s="18" t="s">
        <v>22</v>
      </c>
      <c r="Z32" s="18" t="s">
        <v>23</v>
      </c>
      <c r="AA32" s="18" t="s">
        <v>43</v>
      </c>
      <c r="AB32" s="20" t="s">
        <v>27</v>
      </c>
      <c r="AD32" s="21" t="s">
        <v>36</v>
      </c>
      <c r="AE32" s="22" t="s">
        <v>37</v>
      </c>
      <c r="AF32" s="22" t="s">
        <v>22</v>
      </c>
      <c r="AG32" s="22" t="s">
        <v>23</v>
      </c>
      <c r="AH32" s="22" t="s">
        <v>43</v>
      </c>
      <c r="AI32" s="22" t="s">
        <v>45</v>
      </c>
      <c r="AJ32" s="22" t="s">
        <v>42</v>
      </c>
      <c r="AK32" s="23" t="s">
        <v>46</v>
      </c>
      <c r="AL32" s="23" t="s">
        <v>47</v>
      </c>
      <c r="AM32" s="24" t="s">
        <v>48</v>
      </c>
      <c r="AO32" s="32" t="s">
        <v>36</v>
      </c>
      <c r="AP32" s="32" t="s">
        <v>37</v>
      </c>
      <c r="AQ32" s="32" t="s">
        <v>17</v>
      </c>
      <c r="AR32" s="32" t="s">
        <v>40</v>
      </c>
      <c r="AS32" s="38" t="s">
        <v>60</v>
      </c>
      <c r="AT32" s="38" t="s">
        <v>63</v>
      </c>
      <c r="AU32" s="38" t="s">
        <v>58</v>
      </c>
      <c r="AV32" s="38" t="s">
        <v>36</v>
      </c>
      <c r="AW32" s="38" t="s">
        <v>37</v>
      </c>
      <c r="AX32" s="22" t="s">
        <v>22</v>
      </c>
      <c r="AY32" s="22" t="s">
        <v>23</v>
      </c>
      <c r="AZ32" s="22" t="s">
        <v>43</v>
      </c>
      <c r="BA32" s="22" t="s">
        <v>45</v>
      </c>
      <c r="BB32" s="22" t="s">
        <v>42</v>
      </c>
      <c r="BC32" s="39" t="s">
        <v>46</v>
      </c>
      <c r="BD32" s="39" t="s">
        <v>47</v>
      </c>
      <c r="BE32" s="40" t="s">
        <v>48</v>
      </c>
      <c r="BF32" s="32" t="s">
        <v>69</v>
      </c>
      <c r="BH32" s="35" t="s">
        <v>71</v>
      </c>
      <c r="BI32" s="46">
        <f>AR46</f>
        <v>0.15169928961319046</v>
      </c>
    </row>
    <row r="33" spans="1:61" x14ac:dyDescent="0.2">
      <c r="A33" s="3">
        <v>44866</v>
      </c>
      <c r="B33" s="10">
        <v>35.119999999999997</v>
      </c>
      <c r="C33" s="10">
        <v>16.02</v>
      </c>
      <c r="D33" s="10">
        <v>45.75</v>
      </c>
      <c r="E33" s="4">
        <f t="shared" si="0"/>
        <v>6.5906198578936662E-2</v>
      </c>
      <c r="F33" s="4">
        <f t="shared" si="1"/>
        <v>0.20811964911579919</v>
      </c>
      <c r="G33" s="4">
        <f t="shared" si="2"/>
        <v>-6.3308256475529845E-2</v>
      </c>
      <c r="I33" s="4">
        <f t="shared" si="4"/>
        <v>3.8913394521701949E-2</v>
      </c>
      <c r="J33" s="4">
        <f t="shared" si="5"/>
        <v>0.19473993621011074</v>
      </c>
      <c r="K33" s="4">
        <f t="shared" si="3"/>
        <v>-7.0952634938829084E-2</v>
      </c>
      <c r="M33" s="16">
        <v>-1</v>
      </c>
      <c r="N33">
        <v>2</v>
      </c>
      <c r="O33" s="17">
        <f>SQRT(($M33*$O$25)^2+($N33*$P$25)^2+2*$M33*$N33*$O$27*$O$25*$P$25)</f>
        <v>6.0507127517065093E-2</v>
      </c>
      <c r="P33" s="17">
        <f>$M33*$O$23+$N33*$P$23</f>
        <v>3.8207150533472595E-3</v>
      </c>
      <c r="S33" s="17">
        <f>$O33*SQRT(12)</f>
        <v>0.20960283815921124</v>
      </c>
      <c r="T33" s="17">
        <f>$P33*12</f>
        <v>4.5848580640167114E-2</v>
      </c>
      <c r="W33" s="16">
        <v>-1</v>
      </c>
      <c r="X33">
        <v>2</v>
      </c>
      <c r="Y33" s="17">
        <f>$W33*$O$17+$X33*$P$17</f>
        <v>-0.31531328596027364</v>
      </c>
      <c r="Z33" s="17">
        <f>$W33*$O$18+$X33*$P$18</f>
        <v>0.39703647239327272</v>
      </c>
      <c r="AA33" s="17">
        <f>$W33*$O$19+$X33*$P$19</f>
        <v>0.91827881336697037</v>
      </c>
      <c r="AB33" s="17">
        <f>SUM(Y33:AA33)</f>
        <v>1.0000019997999694</v>
      </c>
      <c r="AD33" s="16">
        <v>-1</v>
      </c>
      <c r="AE33">
        <v>2</v>
      </c>
      <c r="AF33" s="17">
        <f>$W33*$O$17+$X33*$P$17</f>
        <v>-0.31531328596027364</v>
      </c>
      <c r="AG33" s="17">
        <f>$W33*$O$18+$X33*$P$18</f>
        <v>0.39703647239327272</v>
      </c>
      <c r="AH33" s="17">
        <f>$W33*$O$19+$X33*$P$19</f>
        <v>0.91827881336697037</v>
      </c>
      <c r="AI33" s="17">
        <f>$O33*SQRT(12)</f>
        <v>0.20960283815921124</v>
      </c>
      <c r="AJ33" s="17">
        <f>$P33*12</f>
        <v>4.5848580640167114E-2</v>
      </c>
      <c r="AK33" s="26">
        <f>$AF33*100000</f>
        <v>-31531.328596027364</v>
      </c>
      <c r="AL33" s="26">
        <f>$AG33*100000</f>
        <v>39703.647239327271</v>
      </c>
      <c r="AM33" s="26">
        <f>$AH33*100000</f>
        <v>91827.881336697043</v>
      </c>
      <c r="AO33">
        <v>-1</v>
      </c>
      <c r="AP33">
        <v>2</v>
      </c>
      <c r="AQ33">
        <f>AP33*$AP$29</f>
        <v>0.38491507321762652</v>
      </c>
      <c r="AR33">
        <f>AO33*$AQ$28+AP33*$AQ$29</f>
        <v>0.39628368460911562</v>
      </c>
      <c r="AS33" s="36">
        <f>$AU$30*AO33</f>
        <v>-100000</v>
      </c>
      <c r="AT33" s="36">
        <f>AP33*$AU$30</f>
        <v>200000</v>
      </c>
      <c r="AU33" s="36">
        <f>SUM(AS33:AT33)</f>
        <v>100000</v>
      </c>
      <c r="BH33" s="45" t="s">
        <v>56</v>
      </c>
      <c r="BI33" s="46">
        <f>AQ46</f>
        <v>0.13472027562616928</v>
      </c>
    </row>
    <row r="34" spans="1:61" x14ac:dyDescent="0.2">
      <c r="A34" s="3">
        <v>44896</v>
      </c>
      <c r="B34" s="10">
        <v>34.19</v>
      </c>
      <c r="C34" s="10">
        <v>14.71</v>
      </c>
      <c r="D34" s="10">
        <v>51.19</v>
      </c>
      <c r="E34" s="4">
        <f t="shared" si="0"/>
        <v>-2.6837565115706008E-2</v>
      </c>
      <c r="F34" s="4">
        <f t="shared" si="1"/>
        <v>-8.5310407026866986E-2</v>
      </c>
      <c r="G34" s="4">
        <f t="shared" si="2"/>
        <v>0.11235240874796154</v>
      </c>
      <c r="I34" s="4">
        <f t="shared" si="4"/>
        <v>-5.383036917294072E-2</v>
      </c>
      <c r="J34" s="4">
        <f t="shared" si="5"/>
        <v>-9.8690119932555442E-2</v>
      </c>
      <c r="K34" s="4">
        <f t="shared" si="3"/>
        <v>0.1047080302846623</v>
      </c>
      <c r="M34" s="16">
        <v>-0.9</v>
      </c>
      <c r="N34">
        <v>1.9</v>
      </c>
      <c r="O34" s="17">
        <f t="shared" ref="O34:O63" si="6">SQRT(($M34*$O$25)^2+($N34*$P$25)^2+2*$M34*$N34*$O$27*$O$25*$P$25)</f>
        <v>5.7897819173245241E-2</v>
      </c>
      <c r="P34" s="17">
        <f t="shared" ref="P34:P63" si="7">$M34*$O$23+$N34*$P$23</f>
        <v>4.4969369769488881E-3</v>
      </c>
      <c r="S34" s="17">
        <f t="shared" ref="S34:S63" si="8">$O34*SQRT(12)</f>
        <v>0.20056392891099248</v>
      </c>
      <c r="T34" s="17">
        <f t="shared" ref="T34:T63" si="9">$P34*12</f>
        <v>5.3963243723386657E-2</v>
      </c>
      <c r="W34" s="16">
        <v>-0.9</v>
      </c>
      <c r="X34">
        <v>1.9</v>
      </c>
      <c r="Y34" s="17">
        <f t="shared" ref="Y34:Y63" si="10">$W34*$O$17+$X34*$P$17</f>
        <v>-0.27667294103518536</v>
      </c>
      <c r="Z34" s="17">
        <f t="shared" ref="Z34:Z63" si="11">$W34*$O$18+$X34*$P$18</f>
        <v>0.38458608236609271</v>
      </c>
      <c r="AA34" s="17">
        <f t="shared" ref="AA34:AA63" si="12">$W34*$O$19+$X34*$P$19</f>
        <v>0.8920887584790651</v>
      </c>
      <c r="AB34" s="17">
        <f t="shared" ref="AB34:AB63" si="13">SUM(Y34:AA34)</f>
        <v>1.0000018998099724</v>
      </c>
      <c r="AD34" s="16">
        <v>-0.9</v>
      </c>
      <c r="AE34">
        <v>1.9</v>
      </c>
      <c r="AF34" s="17">
        <f t="shared" ref="AF34:AF63" si="14">$W34*$O$17+$X34*$P$17</f>
        <v>-0.27667294103518536</v>
      </c>
      <c r="AG34" s="17">
        <f t="shared" ref="AG34:AG63" si="15">$W34*$O$18+$X34*$P$18</f>
        <v>0.38458608236609271</v>
      </c>
      <c r="AH34" s="17">
        <f t="shared" ref="AH34:AH63" si="16">$W34*$O$19+$X34*$P$19</f>
        <v>0.8920887584790651</v>
      </c>
      <c r="AI34" s="17">
        <f t="shared" ref="AI34:AI63" si="17">$O34*SQRT(12)</f>
        <v>0.20056392891099248</v>
      </c>
      <c r="AJ34" s="17">
        <f t="shared" ref="AJ34:AJ63" si="18">$P34*12</f>
        <v>5.3963243723386657E-2</v>
      </c>
      <c r="AK34" s="26">
        <f t="shared" ref="AK34:AK63" si="19">$AF34*100000</f>
        <v>-27667.294103518536</v>
      </c>
      <c r="AL34" s="26">
        <f t="shared" ref="AL34:AL63" si="20">$AG34*100000</f>
        <v>38458.608236609274</v>
      </c>
      <c r="AM34" s="26">
        <f t="shared" ref="AM34:AM63" si="21">$AH34*100000</f>
        <v>89208.875847906515</v>
      </c>
      <c r="AO34">
        <v>-0.9</v>
      </c>
      <c r="AP34">
        <v>1.9</v>
      </c>
      <c r="AQ34">
        <f t="shared" ref="AQ34:AQ53" si="22">AP34*$AP$29</f>
        <v>0.3656693195567452</v>
      </c>
      <c r="AR34">
        <f t="shared" ref="AR34:AR53" si="23">AO34*$AQ$28+AP34*$AQ$29</f>
        <v>0.37746950037865984</v>
      </c>
      <c r="AS34" s="36">
        <f t="shared" ref="AS34:AS53" si="24">$AU$30*AO34</f>
        <v>-90000</v>
      </c>
      <c r="AT34" s="36">
        <f t="shared" ref="AT34:AT53" si="25">AP34*$AU$30</f>
        <v>190000</v>
      </c>
      <c r="AU34" s="36">
        <f t="shared" ref="AU34:AU53" si="26">SUM(AS34:AT34)</f>
        <v>100000</v>
      </c>
      <c r="BH34" s="45" t="s">
        <v>72</v>
      </c>
      <c r="BI34" s="10">
        <f>(BI32-BH35)/BI33</f>
        <v>0.97757586228993731</v>
      </c>
    </row>
    <row r="35" spans="1:61" x14ac:dyDescent="0.2">
      <c r="A35" s="3">
        <v>44927</v>
      </c>
      <c r="B35" s="10">
        <v>41.67</v>
      </c>
      <c r="C35" s="10">
        <v>17.25</v>
      </c>
      <c r="D35" s="10">
        <v>48.67</v>
      </c>
      <c r="E35" s="4">
        <f t="shared" si="0"/>
        <v>0.19784824178315233</v>
      </c>
      <c r="F35" s="4">
        <f t="shared" si="1"/>
        <v>0.15928460886402249</v>
      </c>
      <c r="G35" s="4">
        <f t="shared" si="2"/>
        <v>-5.0481376624128833E-2</v>
      </c>
      <c r="I35" s="4">
        <f t="shared" si="4"/>
        <v>0.1708554377259176</v>
      </c>
      <c r="J35" s="4">
        <f t="shared" si="5"/>
        <v>0.14590489595833403</v>
      </c>
      <c r="K35" s="4">
        <f t="shared" si="3"/>
        <v>-5.8125755087428073E-2</v>
      </c>
      <c r="M35" s="16">
        <v>-0.8</v>
      </c>
      <c r="N35">
        <v>1.8</v>
      </c>
      <c r="O35" s="17">
        <f t="shared" si="6"/>
        <v>5.5431945562493687E-2</v>
      </c>
      <c r="P35" s="17">
        <f t="shared" si="7"/>
        <v>5.173158900550515E-3</v>
      </c>
      <c r="S35" s="17">
        <f t="shared" si="8"/>
        <v>0.19202189215326246</v>
      </c>
      <c r="T35" s="17">
        <f t="shared" si="9"/>
        <v>6.207790680660618E-2</v>
      </c>
      <c r="W35" s="16">
        <v>-0.8</v>
      </c>
      <c r="X35">
        <v>1.8</v>
      </c>
      <c r="Y35" s="17">
        <f t="shared" si="10"/>
        <v>-0.23803259611009711</v>
      </c>
      <c r="Z35" s="17">
        <f t="shared" si="11"/>
        <v>0.37213569233891275</v>
      </c>
      <c r="AA35" s="17">
        <f t="shared" si="12"/>
        <v>0.86589870359115984</v>
      </c>
      <c r="AB35" s="17">
        <f t="shared" si="13"/>
        <v>1.0000017998199755</v>
      </c>
      <c r="AD35" s="16">
        <v>-0.8</v>
      </c>
      <c r="AE35">
        <v>1.8</v>
      </c>
      <c r="AF35" s="17">
        <f t="shared" si="14"/>
        <v>-0.23803259611009711</v>
      </c>
      <c r="AG35" s="17">
        <f t="shared" si="15"/>
        <v>0.37213569233891275</v>
      </c>
      <c r="AH35" s="17">
        <f t="shared" si="16"/>
        <v>0.86589870359115984</v>
      </c>
      <c r="AI35" s="17">
        <f t="shared" si="17"/>
        <v>0.19202189215326246</v>
      </c>
      <c r="AJ35" s="17">
        <f t="shared" si="18"/>
        <v>6.207790680660618E-2</v>
      </c>
      <c r="AK35" s="26">
        <f t="shared" si="19"/>
        <v>-23803.259611009711</v>
      </c>
      <c r="AL35" s="26">
        <f t="shared" si="20"/>
        <v>37213.569233891278</v>
      </c>
      <c r="AM35" s="26">
        <f t="shared" si="21"/>
        <v>86589.870359115987</v>
      </c>
      <c r="AO35">
        <v>-0.8</v>
      </c>
      <c r="AP35">
        <v>1.8</v>
      </c>
      <c r="AQ35">
        <f t="shared" si="22"/>
        <v>0.34642356589586387</v>
      </c>
      <c r="AR35">
        <f t="shared" si="23"/>
        <v>0.35865531614820406</v>
      </c>
      <c r="AS35" s="36">
        <f t="shared" si="24"/>
        <v>-80000</v>
      </c>
      <c r="AT35" s="36">
        <f t="shared" si="25"/>
        <v>180000</v>
      </c>
      <c r="AU35" s="36">
        <f t="shared" si="26"/>
        <v>100000</v>
      </c>
      <c r="BH35" s="47">
        <v>0.02</v>
      </c>
    </row>
    <row r="36" spans="1:61" x14ac:dyDescent="0.2">
      <c r="A36" s="3">
        <v>44958</v>
      </c>
      <c r="B36" s="10">
        <v>42.27</v>
      </c>
      <c r="C36" s="10">
        <v>16.12</v>
      </c>
      <c r="D36" s="10">
        <v>47.13</v>
      </c>
      <c r="E36" s="4">
        <f t="shared" si="0"/>
        <v>1.4296169144336462E-2</v>
      </c>
      <c r="F36" s="4">
        <f t="shared" si="1"/>
        <v>-6.7751406398886424E-2</v>
      </c>
      <c r="G36" s="4">
        <f t="shared" si="2"/>
        <v>-3.2153082909723456E-2</v>
      </c>
      <c r="I36" s="4">
        <f t="shared" si="4"/>
        <v>-1.2696634912898254E-2</v>
      </c>
      <c r="J36" s="4">
        <f t="shared" si="5"/>
        <v>-8.1131119304574881E-2</v>
      </c>
      <c r="K36" s="4">
        <f t="shared" si="3"/>
        <v>-3.9797461373022695E-2</v>
      </c>
      <c r="M36" s="16">
        <v>-0.7</v>
      </c>
      <c r="N36">
        <v>1.7</v>
      </c>
      <c r="O36" s="17">
        <f t="shared" si="6"/>
        <v>5.312948194592864E-2</v>
      </c>
      <c r="P36" s="17">
        <f t="shared" si="7"/>
        <v>5.8493808241521453E-3</v>
      </c>
      <c r="S36" s="17">
        <f t="shared" si="8"/>
        <v>0.18404592422032356</v>
      </c>
      <c r="T36" s="17">
        <f t="shared" si="9"/>
        <v>7.0192569889825751E-2</v>
      </c>
      <c r="W36" s="16">
        <v>-0.7</v>
      </c>
      <c r="X36">
        <v>1.7</v>
      </c>
      <c r="Y36" s="17">
        <f t="shared" si="10"/>
        <v>-0.19939225118500886</v>
      </c>
      <c r="Z36" s="17">
        <f t="shared" si="11"/>
        <v>0.35968530231173274</v>
      </c>
      <c r="AA36" s="17">
        <f t="shared" si="12"/>
        <v>0.83970864870325457</v>
      </c>
      <c r="AB36" s="17">
        <f t="shared" si="13"/>
        <v>1.0000016998299786</v>
      </c>
      <c r="AD36" s="16">
        <v>-0.7</v>
      </c>
      <c r="AE36">
        <v>1.7</v>
      </c>
      <c r="AF36" s="17">
        <f t="shared" si="14"/>
        <v>-0.19939225118500886</v>
      </c>
      <c r="AG36" s="17">
        <f t="shared" si="15"/>
        <v>0.35968530231173274</v>
      </c>
      <c r="AH36" s="17">
        <f t="shared" si="16"/>
        <v>0.83970864870325457</v>
      </c>
      <c r="AI36" s="17">
        <f t="shared" si="17"/>
        <v>0.18404592422032356</v>
      </c>
      <c r="AJ36" s="17">
        <f t="shared" si="18"/>
        <v>7.0192569889825751E-2</v>
      </c>
      <c r="AK36" s="26">
        <f t="shared" si="19"/>
        <v>-19939.225118500886</v>
      </c>
      <c r="AL36" s="26">
        <f t="shared" si="20"/>
        <v>35968.530231173274</v>
      </c>
      <c r="AM36" s="26">
        <f t="shared" si="21"/>
        <v>83970.864870325458</v>
      </c>
      <c r="AO36">
        <v>-0.7</v>
      </c>
      <c r="AP36">
        <v>1.7</v>
      </c>
      <c r="AQ36">
        <f t="shared" si="22"/>
        <v>0.32717781223498255</v>
      </c>
      <c r="AR36">
        <f t="shared" si="23"/>
        <v>0.33984113191774828</v>
      </c>
      <c r="AS36" s="36">
        <f t="shared" si="24"/>
        <v>-70000</v>
      </c>
      <c r="AT36" s="36">
        <f t="shared" si="25"/>
        <v>170000</v>
      </c>
      <c r="AU36" s="36">
        <f t="shared" si="26"/>
        <v>100000</v>
      </c>
    </row>
    <row r="37" spans="1:61" x14ac:dyDescent="0.2">
      <c r="A37" s="3">
        <v>44986</v>
      </c>
      <c r="B37" s="10">
        <v>40.200000000000003</v>
      </c>
      <c r="C37" s="10">
        <v>17.48</v>
      </c>
      <c r="D37" s="10">
        <v>47.82</v>
      </c>
      <c r="E37" s="4">
        <f t="shared" si="0"/>
        <v>-5.0210618953723224E-2</v>
      </c>
      <c r="F37" s="4">
        <f t="shared" si="1"/>
        <v>8.099663314890708E-2</v>
      </c>
      <c r="G37" s="4">
        <f t="shared" si="2"/>
        <v>1.4534221094539055E-2</v>
      </c>
      <c r="I37" s="4">
        <f t="shared" si="4"/>
        <v>-7.7203423010957936E-2</v>
      </c>
      <c r="J37" s="4">
        <f t="shared" si="5"/>
        <v>6.7616920243218623E-2</v>
      </c>
      <c r="K37" s="4">
        <f t="shared" si="3"/>
        <v>6.8898426312398149E-3</v>
      </c>
      <c r="M37" s="16">
        <v>-0.6</v>
      </c>
      <c r="N37">
        <v>1.6</v>
      </c>
      <c r="O37" s="17">
        <f t="shared" si="6"/>
        <v>5.1012559767338483E-2</v>
      </c>
      <c r="P37" s="17">
        <f t="shared" si="7"/>
        <v>6.5256027477537722E-3</v>
      </c>
      <c r="S37" s="17">
        <f t="shared" si="8"/>
        <v>0.17671269068234846</v>
      </c>
      <c r="T37" s="17">
        <f t="shared" si="9"/>
        <v>7.830723297304526E-2</v>
      </c>
      <c r="W37" s="16">
        <v>-0.6</v>
      </c>
      <c r="X37">
        <v>1.6</v>
      </c>
      <c r="Y37" s="17">
        <f t="shared" si="10"/>
        <v>-0.16075190625992061</v>
      </c>
      <c r="Z37" s="17">
        <f t="shared" si="11"/>
        <v>0.34723491228455283</v>
      </c>
      <c r="AA37" s="17">
        <f t="shared" si="12"/>
        <v>0.8135185938153493</v>
      </c>
      <c r="AB37" s="17">
        <f t="shared" si="13"/>
        <v>1.0000015998399816</v>
      </c>
      <c r="AD37" s="16">
        <v>-0.6</v>
      </c>
      <c r="AE37">
        <v>1.6</v>
      </c>
      <c r="AF37" s="17">
        <f t="shared" si="14"/>
        <v>-0.16075190625992061</v>
      </c>
      <c r="AG37" s="17">
        <f t="shared" si="15"/>
        <v>0.34723491228455283</v>
      </c>
      <c r="AH37" s="17">
        <f t="shared" si="16"/>
        <v>0.8135185938153493</v>
      </c>
      <c r="AI37" s="17">
        <f t="shared" si="17"/>
        <v>0.17671269068234846</v>
      </c>
      <c r="AJ37" s="17">
        <f t="shared" si="18"/>
        <v>7.830723297304526E-2</v>
      </c>
      <c r="AK37" s="26">
        <f t="shared" si="19"/>
        <v>-16075.190625992062</v>
      </c>
      <c r="AL37" s="26">
        <f t="shared" si="20"/>
        <v>34723.491228455285</v>
      </c>
      <c r="AM37" s="26">
        <f t="shared" si="21"/>
        <v>81351.85938153493</v>
      </c>
      <c r="AO37">
        <v>-0.6</v>
      </c>
      <c r="AP37">
        <v>1.6</v>
      </c>
      <c r="AQ37">
        <f t="shared" si="22"/>
        <v>0.30793205857410122</v>
      </c>
      <c r="AR37">
        <f t="shared" si="23"/>
        <v>0.32102694768729251</v>
      </c>
      <c r="AS37" s="36">
        <f t="shared" si="24"/>
        <v>-60000</v>
      </c>
      <c r="AT37" s="36">
        <f t="shared" si="25"/>
        <v>160000</v>
      </c>
      <c r="AU37" s="36">
        <f t="shared" si="26"/>
        <v>100000</v>
      </c>
    </row>
    <row r="38" spans="1:61" x14ac:dyDescent="0.2">
      <c r="A38" s="3">
        <v>45017</v>
      </c>
      <c r="B38" s="10">
        <v>37.43</v>
      </c>
      <c r="C38" s="10">
        <v>17.579999999999998</v>
      </c>
      <c r="D38" s="10">
        <v>46.33</v>
      </c>
      <c r="E38" s="4">
        <f t="shared" si="0"/>
        <v>-7.1394473708637871E-2</v>
      </c>
      <c r="F38" s="4">
        <f t="shared" si="1"/>
        <v>5.7045220296413528E-3</v>
      </c>
      <c r="G38" s="4">
        <f t="shared" si="2"/>
        <v>-3.1654262601621762E-2</v>
      </c>
      <c r="I38" s="4">
        <f t="shared" si="4"/>
        <v>-9.8387277765872583E-2</v>
      </c>
      <c r="J38" s="4">
        <f t="shared" si="5"/>
        <v>-7.6751908760471091E-3</v>
      </c>
      <c r="K38" s="4">
        <f t="shared" si="3"/>
        <v>-3.9298641064921001E-2</v>
      </c>
      <c r="M38" s="16">
        <v>-0.5</v>
      </c>
      <c r="N38">
        <v>1.5</v>
      </c>
      <c r="O38" s="17">
        <f t="shared" si="6"/>
        <v>4.9105180942175933E-2</v>
      </c>
      <c r="P38" s="17">
        <f t="shared" si="7"/>
        <v>7.2018246713554009E-3</v>
      </c>
      <c r="S38" s="17">
        <f t="shared" si="8"/>
        <v>0.17010533661342334</v>
      </c>
      <c r="T38" s="17">
        <f t="shared" si="9"/>
        <v>8.642189605626481E-2</v>
      </c>
      <c r="W38" s="16">
        <v>-0.5</v>
      </c>
      <c r="X38">
        <v>1.5</v>
      </c>
      <c r="Y38" s="17">
        <f t="shared" si="10"/>
        <v>-0.12211156133483236</v>
      </c>
      <c r="Z38" s="17">
        <f t="shared" si="11"/>
        <v>0.33478452225737276</v>
      </c>
      <c r="AA38" s="17">
        <f t="shared" si="12"/>
        <v>0.78732853892744403</v>
      </c>
      <c r="AB38" s="17">
        <f t="shared" si="13"/>
        <v>1.0000014998499844</v>
      </c>
      <c r="AD38" s="16">
        <v>-0.5</v>
      </c>
      <c r="AE38">
        <v>1.5</v>
      </c>
      <c r="AF38" s="17">
        <f t="shared" si="14"/>
        <v>-0.12211156133483236</v>
      </c>
      <c r="AG38" s="17">
        <f t="shared" si="15"/>
        <v>0.33478452225737276</v>
      </c>
      <c r="AH38" s="17">
        <f t="shared" si="16"/>
        <v>0.78732853892744403</v>
      </c>
      <c r="AI38" s="17">
        <f t="shared" si="17"/>
        <v>0.17010533661342334</v>
      </c>
      <c r="AJ38" s="17">
        <f t="shared" si="18"/>
        <v>8.642189605626481E-2</v>
      </c>
      <c r="AK38" s="26">
        <f t="shared" si="19"/>
        <v>-12211.156133483237</v>
      </c>
      <c r="AL38" s="26">
        <f t="shared" si="20"/>
        <v>33478.452225737274</v>
      </c>
      <c r="AM38" s="26">
        <f t="shared" si="21"/>
        <v>78732.853892744402</v>
      </c>
      <c r="AO38">
        <v>-0.5</v>
      </c>
      <c r="AP38">
        <v>1.5</v>
      </c>
      <c r="AQ38">
        <f t="shared" si="22"/>
        <v>0.28868630491321989</v>
      </c>
      <c r="AR38">
        <f t="shared" si="23"/>
        <v>0.30221276345683673</v>
      </c>
      <c r="AS38" s="36">
        <f t="shared" si="24"/>
        <v>-50000</v>
      </c>
      <c r="AT38" s="36">
        <f t="shared" si="25"/>
        <v>150000</v>
      </c>
      <c r="AU38" s="36">
        <f t="shared" si="26"/>
        <v>100000</v>
      </c>
    </row>
    <row r="39" spans="1:61" x14ac:dyDescent="0.2">
      <c r="A39" s="3">
        <v>45047</v>
      </c>
      <c r="B39" s="10">
        <v>35.53</v>
      </c>
      <c r="C39" s="10">
        <v>18.37</v>
      </c>
      <c r="D39" s="10">
        <v>48.39</v>
      </c>
      <c r="E39" s="4">
        <f t="shared" si="0"/>
        <v>-5.209511188340181E-2</v>
      </c>
      <c r="F39" s="4">
        <f t="shared" si="1"/>
        <v>4.3957006970003522E-2</v>
      </c>
      <c r="G39" s="4">
        <f t="shared" si="2"/>
        <v>4.3503481376670185E-2</v>
      </c>
      <c r="I39" s="4">
        <f t="shared" si="4"/>
        <v>-7.9087915940636522E-2</v>
      </c>
      <c r="J39" s="4">
        <f t="shared" si="5"/>
        <v>3.0577294064315058E-2</v>
      </c>
      <c r="K39" s="4">
        <f t="shared" si="3"/>
        <v>3.5859102913370945E-2</v>
      </c>
      <c r="M39" s="16">
        <v>-0.4</v>
      </c>
      <c r="N39">
        <v>1.4</v>
      </c>
      <c r="O39" s="17">
        <f t="shared" si="6"/>
        <v>4.7432630918866674E-2</v>
      </c>
      <c r="P39" s="17">
        <f t="shared" si="7"/>
        <v>7.8780465949570243E-3</v>
      </c>
      <c r="S39" s="17">
        <f t="shared" si="8"/>
        <v>0.16431145337627903</v>
      </c>
      <c r="T39" s="17">
        <f t="shared" si="9"/>
        <v>9.4536559139484291E-2</v>
      </c>
      <c r="W39" s="16">
        <v>-0.4</v>
      </c>
      <c r="X39">
        <v>1.4</v>
      </c>
      <c r="Y39" s="17">
        <f t="shared" si="10"/>
        <v>-8.3471216409744128E-2</v>
      </c>
      <c r="Z39" s="17">
        <f t="shared" si="11"/>
        <v>0.32233413223019275</v>
      </c>
      <c r="AA39" s="17">
        <f t="shared" si="12"/>
        <v>0.76113848403953877</v>
      </c>
      <c r="AB39" s="17">
        <f t="shared" si="13"/>
        <v>1.0000013998599875</v>
      </c>
      <c r="AD39" s="16">
        <v>-0.4</v>
      </c>
      <c r="AE39">
        <v>1.4</v>
      </c>
      <c r="AF39" s="17">
        <f t="shared" si="14"/>
        <v>-8.3471216409744128E-2</v>
      </c>
      <c r="AG39" s="17">
        <f t="shared" si="15"/>
        <v>0.32233413223019275</v>
      </c>
      <c r="AH39" s="17">
        <f t="shared" si="16"/>
        <v>0.76113848403953877</v>
      </c>
      <c r="AI39" s="17">
        <f t="shared" si="17"/>
        <v>0.16431145337627903</v>
      </c>
      <c r="AJ39" s="17">
        <f t="shared" si="18"/>
        <v>9.4536559139484291E-2</v>
      </c>
      <c r="AK39" s="26">
        <f t="shared" si="19"/>
        <v>-8347.121640974412</v>
      </c>
      <c r="AL39" s="26">
        <f t="shared" si="20"/>
        <v>32233.413223019274</v>
      </c>
      <c r="AM39" s="26">
        <f t="shared" si="21"/>
        <v>76113.848403953874</v>
      </c>
      <c r="AO39">
        <v>-0.4</v>
      </c>
      <c r="AP39">
        <v>1.4</v>
      </c>
      <c r="AQ39">
        <f t="shared" si="22"/>
        <v>0.26944055125233857</v>
      </c>
      <c r="AR39">
        <f t="shared" si="23"/>
        <v>0.2833985792263809</v>
      </c>
      <c r="AS39" s="36">
        <f t="shared" si="24"/>
        <v>-40000</v>
      </c>
      <c r="AT39" s="36">
        <f t="shared" si="25"/>
        <v>140000</v>
      </c>
      <c r="AU39" s="36">
        <f t="shared" si="26"/>
        <v>100000</v>
      </c>
    </row>
    <row r="40" spans="1:61" x14ac:dyDescent="0.2">
      <c r="A40" s="3">
        <v>45078</v>
      </c>
      <c r="B40" s="10">
        <v>39.049999999999997</v>
      </c>
      <c r="C40" s="10">
        <v>17.649999999999999</v>
      </c>
      <c r="D40" s="10">
        <v>50.08</v>
      </c>
      <c r="E40" s="4">
        <f t="shared" si="0"/>
        <v>9.4465466252759089E-2</v>
      </c>
      <c r="F40" s="4">
        <f t="shared" si="1"/>
        <v>-3.9983115847728651E-2</v>
      </c>
      <c r="G40" s="4">
        <f t="shared" si="2"/>
        <v>3.4328545986615895E-2</v>
      </c>
      <c r="I40" s="4">
        <f t="shared" si="4"/>
        <v>6.7472662195524377E-2</v>
      </c>
      <c r="J40" s="4">
        <f t="shared" si="5"/>
        <v>-5.3362828753417114E-2</v>
      </c>
      <c r="K40" s="4">
        <f t="shared" si="3"/>
        <v>2.6684167523316656E-2</v>
      </c>
      <c r="M40" s="16">
        <v>-0.3</v>
      </c>
      <c r="N40">
        <v>1.3</v>
      </c>
      <c r="O40" s="17">
        <f t="shared" si="6"/>
        <v>4.6020520374948484E-2</v>
      </c>
      <c r="P40" s="17">
        <f t="shared" si="7"/>
        <v>8.5542685185586546E-3</v>
      </c>
      <c r="S40" s="17">
        <f t="shared" si="8"/>
        <v>0.15941975896033897</v>
      </c>
      <c r="T40" s="17">
        <f t="shared" si="9"/>
        <v>0.10265122222270386</v>
      </c>
      <c r="W40" s="16">
        <v>-0.3</v>
      </c>
      <c r="X40">
        <v>1.3</v>
      </c>
      <c r="Y40" s="17">
        <f t="shared" si="10"/>
        <v>-4.4830871484655865E-2</v>
      </c>
      <c r="Z40" s="17">
        <f t="shared" si="11"/>
        <v>0.30988374220301285</v>
      </c>
      <c r="AA40" s="17">
        <f t="shared" si="12"/>
        <v>0.73494842915163361</v>
      </c>
      <c r="AB40" s="17">
        <f t="shared" si="13"/>
        <v>1.0000012998699905</v>
      </c>
      <c r="AD40" s="16">
        <v>-0.3</v>
      </c>
      <c r="AE40">
        <v>1.3</v>
      </c>
      <c r="AF40" s="17">
        <f t="shared" si="14"/>
        <v>-4.4830871484655865E-2</v>
      </c>
      <c r="AG40" s="17">
        <f t="shared" si="15"/>
        <v>0.30988374220301285</v>
      </c>
      <c r="AH40" s="17">
        <f t="shared" si="16"/>
        <v>0.73494842915163361</v>
      </c>
      <c r="AI40" s="17">
        <f t="shared" si="17"/>
        <v>0.15941975896033897</v>
      </c>
      <c r="AJ40" s="17">
        <f t="shared" si="18"/>
        <v>0.10265122222270386</v>
      </c>
      <c r="AK40" s="26">
        <f t="shared" si="19"/>
        <v>-4483.0871484655863</v>
      </c>
      <c r="AL40" s="26">
        <f t="shared" si="20"/>
        <v>30988.374220301284</v>
      </c>
      <c r="AM40" s="26">
        <f t="shared" si="21"/>
        <v>73494.842915163361</v>
      </c>
      <c r="AO40">
        <v>-0.3</v>
      </c>
      <c r="AP40">
        <v>1.3</v>
      </c>
      <c r="AQ40">
        <f t="shared" si="22"/>
        <v>0.25019479759145724</v>
      </c>
      <c r="AR40">
        <f t="shared" si="23"/>
        <v>0.26458439499592518</v>
      </c>
      <c r="AS40" s="36">
        <f t="shared" si="24"/>
        <v>-30000</v>
      </c>
      <c r="AT40" s="36">
        <f t="shared" si="25"/>
        <v>130000</v>
      </c>
      <c r="AU40" s="36">
        <f t="shared" si="26"/>
        <v>100000</v>
      </c>
    </row>
    <row r="41" spans="1:61" x14ac:dyDescent="0.2">
      <c r="A41" s="3">
        <v>45108</v>
      </c>
      <c r="B41" s="10">
        <v>40.31</v>
      </c>
      <c r="C41" s="10">
        <v>18.350000000000001</v>
      </c>
      <c r="D41" s="10">
        <v>48.49</v>
      </c>
      <c r="E41" s="4">
        <f t="shared" si="0"/>
        <v>3.1756700843379539E-2</v>
      </c>
      <c r="F41" s="4">
        <f t="shared" si="1"/>
        <v>3.8893791121273752E-2</v>
      </c>
      <c r="G41" s="4">
        <f t="shared" si="2"/>
        <v>-3.2264135674582126E-2</v>
      </c>
      <c r="I41" s="4">
        <f t="shared" si="4"/>
        <v>4.763896786144823E-3</v>
      </c>
      <c r="J41" s="4">
        <f t="shared" si="5"/>
        <v>2.5514078215585288E-2</v>
      </c>
      <c r="K41" s="4">
        <f t="shared" si="3"/>
        <v>-3.9908514137881365E-2</v>
      </c>
      <c r="M41" s="16">
        <v>-0.2</v>
      </c>
      <c r="N41">
        <v>1.2</v>
      </c>
      <c r="O41" s="17">
        <f t="shared" si="6"/>
        <v>4.4893432197268032E-2</v>
      </c>
      <c r="P41" s="17">
        <f t="shared" si="7"/>
        <v>9.2304904421602815E-3</v>
      </c>
      <c r="S41" s="17">
        <f t="shared" si="8"/>
        <v>0.15551541098363345</v>
      </c>
      <c r="T41" s="17">
        <f t="shared" si="9"/>
        <v>0.11076588530592338</v>
      </c>
      <c r="W41" s="16">
        <v>-0.2</v>
      </c>
      <c r="X41">
        <v>1.2</v>
      </c>
      <c r="Y41" s="17">
        <f t="shared" si="10"/>
        <v>-6.1905265595676301E-3</v>
      </c>
      <c r="Z41" s="17">
        <f t="shared" si="11"/>
        <v>0.29743335217583283</v>
      </c>
      <c r="AA41" s="17">
        <f t="shared" si="12"/>
        <v>0.70875837426372834</v>
      </c>
      <c r="AB41" s="17">
        <f t="shared" si="13"/>
        <v>1.0000011998799936</v>
      </c>
      <c r="AD41" s="16">
        <v>-0.2</v>
      </c>
      <c r="AE41">
        <v>1.2</v>
      </c>
      <c r="AF41" s="17">
        <f t="shared" si="14"/>
        <v>-6.1905265595676301E-3</v>
      </c>
      <c r="AG41" s="17">
        <f t="shared" si="15"/>
        <v>0.29743335217583283</v>
      </c>
      <c r="AH41" s="17">
        <f t="shared" si="16"/>
        <v>0.70875837426372834</v>
      </c>
      <c r="AI41" s="17">
        <f t="shared" si="17"/>
        <v>0.15551541098363345</v>
      </c>
      <c r="AJ41" s="17">
        <f t="shared" si="18"/>
        <v>0.11076588530592338</v>
      </c>
      <c r="AK41" s="26">
        <f t="shared" si="19"/>
        <v>-619.05265595676303</v>
      </c>
      <c r="AL41" s="26">
        <f t="shared" si="20"/>
        <v>29743.335217583284</v>
      </c>
      <c r="AM41" s="26">
        <f t="shared" si="21"/>
        <v>70875.837426372833</v>
      </c>
      <c r="AO41">
        <v>-0.2</v>
      </c>
      <c r="AP41">
        <v>1.2</v>
      </c>
      <c r="AQ41">
        <f t="shared" si="22"/>
        <v>0.23094904393057591</v>
      </c>
      <c r="AR41">
        <f t="shared" si="23"/>
        <v>0.24577021076546937</v>
      </c>
      <c r="AS41" s="36">
        <f t="shared" si="24"/>
        <v>-20000</v>
      </c>
      <c r="AT41" s="36">
        <f t="shared" si="25"/>
        <v>120000</v>
      </c>
      <c r="AU41" s="36">
        <f t="shared" si="26"/>
        <v>100000</v>
      </c>
    </row>
    <row r="42" spans="1:61" x14ac:dyDescent="0.2">
      <c r="A42" s="3">
        <v>45139</v>
      </c>
      <c r="B42" s="10">
        <v>40.67</v>
      </c>
      <c r="C42" s="10">
        <v>16.309999999999999</v>
      </c>
      <c r="D42" s="10">
        <v>44.65</v>
      </c>
      <c r="E42" s="4">
        <f t="shared" si="0"/>
        <v>8.8911427900587696E-3</v>
      </c>
      <c r="F42" s="4">
        <f t="shared" si="1"/>
        <v>-0.11785115786765687</v>
      </c>
      <c r="G42" s="4">
        <f t="shared" si="2"/>
        <v>-8.2503283794752982E-2</v>
      </c>
      <c r="I42" s="4">
        <f t="shared" si="4"/>
        <v>-1.8101661267175946E-2</v>
      </c>
      <c r="J42" s="4">
        <f t="shared" si="5"/>
        <v>-0.13123087077334533</v>
      </c>
      <c r="K42" s="4">
        <f t="shared" si="3"/>
        <v>-9.0147662258052222E-2</v>
      </c>
      <c r="M42" s="16">
        <v>-0.1</v>
      </c>
      <c r="N42">
        <v>1.1000000000000001</v>
      </c>
      <c r="O42" s="17">
        <f t="shared" si="6"/>
        <v>4.4073238506994107E-2</v>
      </c>
      <c r="P42" s="17">
        <f t="shared" si="7"/>
        <v>9.9067123657619119E-3</v>
      </c>
      <c r="S42" s="17">
        <f t="shared" si="8"/>
        <v>0.15267417669642977</v>
      </c>
      <c r="T42" s="17">
        <f t="shared" si="9"/>
        <v>0.11888054838914294</v>
      </c>
      <c r="W42" s="16">
        <v>-0.1</v>
      </c>
      <c r="X42">
        <v>1.1000000000000001</v>
      </c>
      <c r="Y42" s="17">
        <f t="shared" si="10"/>
        <v>3.2449818365520633E-2</v>
      </c>
      <c r="Z42" s="17">
        <f t="shared" si="11"/>
        <v>0.28498296214865287</v>
      </c>
      <c r="AA42" s="17">
        <f t="shared" si="12"/>
        <v>0.68256831937582307</v>
      </c>
      <c r="AB42" s="17">
        <f t="shared" si="13"/>
        <v>1.0000010998899966</v>
      </c>
      <c r="AD42" s="16">
        <v>-0.1</v>
      </c>
      <c r="AE42">
        <v>1.1000000000000001</v>
      </c>
      <c r="AF42" s="17">
        <f t="shared" si="14"/>
        <v>3.2449818365520633E-2</v>
      </c>
      <c r="AG42" s="17">
        <f t="shared" si="15"/>
        <v>0.28498296214865287</v>
      </c>
      <c r="AH42" s="17">
        <f t="shared" si="16"/>
        <v>0.68256831937582307</v>
      </c>
      <c r="AI42" s="17">
        <f t="shared" si="17"/>
        <v>0.15267417669642977</v>
      </c>
      <c r="AJ42" s="17">
        <f t="shared" si="18"/>
        <v>0.11888054838914294</v>
      </c>
      <c r="AK42" s="26">
        <f t="shared" si="19"/>
        <v>3244.9818365520632</v>
      </c>
      <c r="AL42" s="26">
        <f t="shared" si="20"/>
        <v>28498.296214865288</v>
      </c>
      <c r="AM42" s="26">
        <f t="shared" si="21"/>
        <v>68256.831937582305</v>
      </c>
      <c r="AO42">
        <v>-0.1</v>
      </c>
      <c r="AP42">
        <v>1.1000000000000001</v>
      </c>
      <c r="AQ42">
        <f t="shared" si="22"/>
        <v>0.21170329026969462</v>
      </c>
      <c r="AR42">
        <f t="shared" si="23"/>
        <v>0.22695602653501362</v>
      </c>
      <c r="AS42" s="36">
        <f t="shared" si="24"/>
        <v>-10000</v>
      </c>
      <c r="AT42" s="36">
        <f t="shared" si="25"/>
        <v>110000.00000000001</v>
      </c>
      <c r="AU42" s="36">
        <f t="shared" si="26"/>
        <v>100000.00000000001</v>
      </c>
    </row>
    <row r="43" spans="1:61" x14ac:dyDescent="0.2">
      <c r="A43" s="3">
        <v>45170</v>
      </c>
      <c r="B43" s="10">
        <v>37.450000000000003</v>
      </c>
      <c r="C43" s="10">
        <v>16.16</v>
      </c>
      <c r="D43" s="10">
        <v>43.19</v>
      </c>
      <c r="E43" s="4">
        <f t="shared" si="0"/>
        <v>-8.24840099559047E-2</v>
      </c>
      <c r="F43" s="4">
        <f t="shared" si="1"/>
        <v>-9.2393635399731135E-3</v>
      </c>
      <c r="G43" s="4">
        <f t="shared" si="2"/>
        <v>-3.3245320349898341E-2</v>
      </c>
      <c r="I43" s="4">
        <f t="shared" si="4"/>
        <v>-0.10947681401313941</v>
      </c>
      <c r="J43" s="4">
        <f t="shared" si="5"/>
        <v>-2.2619076445661575E-2</v>
      </c>
      <c r="K43" s="4">
        <f t="shared" si="3"/>
        <v>-4.0889698813197581E-2</v>
      </c>
      <c r="M43" s="16">
        <v>0</v>
      </c>
      <c r="N43">
        <v>1</v>
      </c>
      <c r="O43" s="17">
        <f t="shared" si="6"/>
        <v>4.3577271480808727E-2</v>
      </c>
      <c r="P43" s="17">
        <f t="shared" si="7"/>
        <v>1.0582934289363539E-2</v>
      </c>
      <c r="S43" s="17">
        <f t="shared" si="8"/>
        <v>0.15095609651996592</v>
      </c>
      <c r="T43" s="17">
        <f t="shared" si="9"/>
        <v>0.12699521147236248</v>
      </c>
      <c r="W43" s="16">
        <v>0</v>
      </c>
      <c r="X43">
        <v>1</v>
      </c>
      <c r="Y43" s="17">
        <f t="shared" si="10"/>
        <v>7.1090163290608868E-2</v>
      </c>
      <c r="Z43" s="17">
        <f t="shared" si="11"/>
        <v>0.27253257212147286</v>
      </c>
      <c r="AA43" s="17">
        <f t="shared" si="12"/>
        <v>0.65637826448791781</v>
      </c>
      <c r="AB43" s="17">
        <f t="shared" si="13"/>
        <v>1.0000009998999995</v>
      </c>
      <c r="AD43" s="16">
        <v>0</v>
      </c>
      <c r="AE43">
        <v>1</v>
      </c>
      <c r="AF43" s="17">
        <f t="shared" si="14"/>
        <v>7.1090163290608868E-2</v>
      </c>
      <c r="AG43" s="17">
        <f t="shared" si="15"/>
        <v>0.27253257212147286</v>
      </c>
      <c r="AH43" s="17">
        <f t="shared" si="16"/>
        <v>0.65637826448791781</v>
      </c>
      <c r="AI43" s="17">
        <f t="shared" si="17"/>
        <v>0.15095609651996592</v>
      </c>
      <c r="AJ43" s="17">
        <f t="shared" si="18"/>
        <v>0.12699521147236248</v>
      </c>
      <c r="AK43" s="26">
        <f t="shared" si="19"/>
        <v>7109.0163290608871</v>
      </c>
      <c r="AL43" s="26">
        <f t="shared" si="20"/>
        <v>27253.257212147288</v>
      </c>
      <c r="AM43" s="26">
        <f t="shared" si="21"/>
        <v>65637.826448791777</v>
      </c>
      <c r="AO43">
        <v>0</v>
      </c>
      <c r="AP43">
        <v>1</v>
      </c>
      <c r="AQ43">
        <f t="shared" si="22"/>
        <v>0.19245753660881326</v>
      </c>
      <c r="AR43">
        <f t="shared" si="23"/>
        <v>0.20814184230455782</v>
      </c>
      <c r="AS43" s="36">
        <f t="shared" si="24"/>
        <v>0</v>
      </c>
      <c r="AT43" s="36">
        <f t="shared" si="25"/>
        <v>100000</v>
      </c>
      <c r="AU43" s="36">
        <f t="shared" si="26"/>
        <v>100000</v>
      </c>
    </row>
    <row r="44" spans="1:61" x14ac:dyDescent="0.2">
      <c r="A44" s="3">
        <v>45200</v>
      </c>
      <c r="B44" s="10">
        <v>40.01</v>
      </c>
      <c r="C44" s="10">
        <v>16.34</v>
      </c>
      <c r="D44" s="10">
        <v>47.79</v>
      </c>
      <c r="E44" s="4">
        <f t="shared" si="0"/>
        <v>6.6122712905915107E-2</v>
      </c>
      <c r="F44" s="4">
        <f t="shared" si="1"/>
        <v>1.1077036338907404E-2</v>
      </c>
      <c r="G44" s="4">
        <f t="shared" si="2"/>
        <v>0.10120742561745721</v>
      </c>
      <c r="I44" s="4">
        <f t="shared" si="4"/>
        <v>3.9129908848680395E-2</v>
      </c>
      <c r="J44" s="4">
        <f t="shared" si="5"/>
        <v>-2.3026765667810579E-3</v>
      </c>
      <c r="K44" s="4">
        <f t="shared" si="3"/>
        <v>9.3563047154157974E-2</v>
      </c>
      <c r="M44" s="16">
        <v>0.1</v>
      </c>
      <c r="N44">
        <v>0.9</v>
      </c>
      <c r="O44" s="17">
        <f t="shared" si="6"/>
        <v>4.3416643883467727E-2</v>
      </c>
      <c r="P44" s="17">
        <f t="shared" si="7"/>
        <v>1.1259156212965167E-2</v>
      </c>
      <c r="S44" s="17">
        <f t="shared" si="8"/>
        <v>0.15039966620058126</v>
      </c>
      <c r="T44" s="17">
        <f t="shared" si="9"/>
        <v>0.13510987455558202</v>
      </c>
      <c r="W44" s="16">
        <v>0.1</v>
      </c>
      <c r="X44">
        <v>0.9</v>
      </c>
      <c r="Y44" s="17">
        <f t="shared" si="10"/>
        <v>0.10973050821569712</v>
      </c>
      <c r="Z44" s="17">
        <f t="shared" si="11"/>
        <v>0.2600821820942929</v>
      </c>
      <c r="AA44" s="17">
        <f t="shared" si="12"/>
        <v>0.63018820960001254</v>
      </c>
      <c r="AB44" s="17">
        <f t="shared" si="13"/>
        <v>1.0000008999100025</v>
      </c>
      <c r="AD44" s="16">
        <v>0.1</v>
      </c>
      <c r="AE44">
        <v>0.9</v>
      </c>
      <c r="AF44" s="17">
        <f t="shared" si="14"/>
        <v>0.10973050821569712</v>
      </c>
      <c r="AG44" s="17">
        <f t="shared" si="15"/>
        <v>0.2600821820942929</v>
      </c>
      <c r="AH44" s="17">
        <f t="shared" si="16"/>
        <v>0.63018820960001254</v>
      </c>
      <c r="AI44" s="17">
        <f t="shared" si="17"/>
        <v>0.15039966620058126</v>
      </c>
      <c r="AJ44" s="17">
        <f t="shared" si="18"/>
        <v>0.13510987455558202</v>
      </c>
      <c r="AK44" s="26">
        <f t="shared" si="19"/>
        <v>10973.050821569712</v>
      </c>
      <c r="AL44" s="26">
        <f t="shared" si="20"/>
        <v>26008.218209429291</v>
      </c>
      <c r="AM44" s="26">
        <f t="shared" si="21"/>
        <v>63018.820960001256</v>
      </c>
      <c r="AO44">
        <v>0.1</v>
      </c>
      <c r="AP44">
        <v>0.9</v>
      </c>
      <c r="AQ44">
        <f t="shared" si="22"/>
        <v>0.17321178294793194</v>
      </c>
      <c r="AR44">
        <f t="shared" si="23"/>
        <v>0.18932765807410204</v>
      </c>
      <c r="AS44" s="36">
        <f t="shared" si="24"/>
        <v>10000</v>
      </c>
      <c r="AT44" s="36">
        <f t="shared" si="25"/>
        <v>90000</v>
      </c>
      <c r="AU44" s="36">
        <f t="shared" si="26"/>
        <v>100000</v>
      </c>
    </row>
    <row r="45" spans="1:61" x14ac:dyDescent="0.2">
      <c r="A45" s="3">
        <v>45231</v>
      </c>
      <c r="B45" s="10">
        <v>45.41</v>
      </c>
      <c r="C45" s="10">
        <v>16.91</v>
      </c>
      <c r="D45" s="10">
        <v>52.02</v>
      </c>
      <c r="E45" s="4">
        <f t="shared" si="0"/>
        <v>0.12660292224071618</v>
      </c>
      <c r="F45" s="4">
        <f t="shared" si="1"/>
        <v>3.4289073478632165E-2</v>
      </c>
      <c r="G45" s="4">
        <f t="shared" si="2"/>
        <v>8.4811847430438667E-2</v>
      </c>
      <c r="I45" s="4">
        <f t="shared" si="4"/>
        <v>9.9610118183481464E-2</v>
      </c>
      <c r="J45" s="4">
        <f t="shared" si="5"/>
        <v>2.0909360572943701E-2</v>
      </c>
      <c r="K45" s="4">
        <f t="shared" si="3"/>
        <v>7.7167468967139427E-2</v>
      </c>
      <c r="M45" s="16">
        <v>0.2</v>
      </c>
      <c r="N45">
        <v>0.8</v>
      </c>
      <c r="O45" s="17">
        <f t="shared" si="6"/>
        <v>4.3595062583618782E-2</v>
      </c>
      <c r="P45" s="17">
        <f t="shared" si="7"/>
        <v>1.1935378136566796E-2</v>
      </c>
      <c r="S45" s="17">
        <f t="shared" si="8"/>
        <v>0.1510177267079453</v>
      </c>
      <c r="T45" s="17">
        <f t="shared" si="9"/>
        <v>0.14322453763880155</v>
      </c>
      <c r="W45" s="16">
        <v>0.2</v>
      </c>
      <c r="X45">
        <v>0.8</v>
      </c>
      <c r="Y45" s="17">
        <f t="shared" si="10"/>
        <v>0.14837085314078535</v>
      </c>
      <c r="Z45" s="17">
        <f t="shared" si="11"/>
        <v>0.24763179206711292</v>
      </c>
      <c r="AA45" s="17">
        <f t="shared" si="12"/>
        <v>0.60399815471210727</v>
      </c>
      <c r="AB45" s="17">
        <f t="shared" si="13"/>
        <v>1.0000007999200056</v>
      </c>
      <c r="AD45" s="16">
        <v>0.2</v>
      </c>
      <c r="AE45">
        <v>0.8</v>
      </c>
      <c r="AF45" s="17">
        <f t="shared" si="14"/>
        <v>0.14837085314078535</v>
      </c>
      <c r="AG45" s="17">
        <f t="shared" si="15"/>
        <v>0.24763179206711292</v>
      </c>
      <c r="AH45" s="17">
        <f t="shared" si="16"/>
        <v>0.60399815471210727</v>
      </c>
      <c r="AI45" s="17">
        <f t="shared" si="17"/>
        <v>0.1510177267079453</v>
      </c>
      <c r="AJ45" s="17">
        <f t="shared" si="18"/>
        <v>0.14322453763880155</v>
      </c>
      <c r="AK45" s="26">
        <f t="shared" si="19"/>
        <v>14837.085314078535</v>
      </c>
      <c r="AL45" s="26">
        <f t="shared" si="20"/>
        <v>24763.179206711291</v>
      </c>
      <c r="AM45" s="26">
        <f t="shared" si="21"/>
        <v>60399.815471210728</v>
      </c>
      <c r="AO45">
        <v>0.2</v>
      </c>
      <c r="AP45">
        <v>0.8</v>
      </c>
      <c r="AQ45">
        <f t="shared" si="22"/>
        <v>0.15396602928705061</v>
      </c>
      <c r="AR45">
        <f t="shared" si="23"/>
        <v>0.17051347384364626</v>
      </c>
      <c r="AS45" s="36">
        <f t="shared" si="24"/>
        <v>20000</v>
      </c>
      <c r="AT45" s="36">
        <f t="shared" si="25"/>
        <v>80000</v>
      </c>
      <c r="AU45" s="36">
        <f t="shared" si="26"/>
        <v>100000</v>
      </c>
    </row>
    <row r="46" spans="1:61" x14ac:dyDescent="0.2">
      <c r="A46" s="3">
        <v>45261</v>
      </c>
      <c r="B46" s="10">
        <v>50.27</v>
      </c>
      <c r="C46" s="10">
        <v>18.62</v>
      </c>
      <c r="D46" s="10">
        <v>50.29</v>
      </c>
      <c r="E46" s="4">
        <f t="shared" si="0"/>
        <v>0.10167613259462434</v>
      </c>
      <c r="F46" s="4">
        <f t="shared" si="1"/>
        <v>9.6331108938432108E-2</v>
      </c>
      <c r="G46" s="4">
        <f t="shared" si="2"/>
        <v>-3.3822009836632173E-2</v>
      </c>
      <c r="I46" s="4">
        <f t="shared" si="4"/>
        <v>7.4683328537389626E-2</v>
      </c>
      <c r="J46" s="4">
        <f t="shared" si="5"/>
        <v>8.2951396032743652E-2</v>
      </c>
      <c r="K46" s="4">
        <f t="shared" si="3"/>
        <v>-4.1466388299931413E-2</v>
      </c>
      <c r="M46" s="16">
        <v>0.3</v>
      </c>
      <c r="N46">
        <v>0.7</v>
      </c>
      <c r="O46" s="17">
        <f t="shared" si="6"/>
        <v>4.4108413442442616E-2</v>
      </c>
      <c r="P46" s="17">
        <f t="shared" si="7"/>
        <v>1.2611600060168423E-2</v>
      </c>
      <c r="S46" s="17">
        <f t="shared" si="8"/>
        <v>0.15279602624712929</v>
      </c>
      <c r="T46" s="17">
        <f t="shared" si="9"/>
        <v>0.15133920072202106</v>
      </c>
      <c r="W46" s="16">
        <v>0.3</v>
      </c>
      <c r="X46">
        <v>0.7</v>
      </c>
      <c r="Y46" s="17">
        <f t="shared" si="10"/>
        <v>0.1870111980658736</v>
      </c>
      <c r="Z46" s="17">
        <f t="shared" si="11"/>
        <v>0.23518140203993287</v>
      </c>
      <c r="AA46" s="17">
        <f t="shared" si="12"/>
        <v>0.577808099824202</v>
      </c>
      <c r="AB46" s="17">
        <f t="shared" si="13"/>
        <v>1.0000006999300086</v>
      </c>
      <c r="AD46" s="16">
        <v>0.3</v>
      </c>
      <c r="AE46">
        <v>0.7</v>
      </c>
      <c r="AF46" s="17">
        <f t="shared" si="14"/>
        <v>0.1870111980658736</v>
      </c>
      <c r="AG46" s="17">
        <f t="shared" si="15"/>
        <v>0.23518140203993287</v>
      </c>
      <c r="AH46" s="17">
        <f t="shared" si="16"/>
        <v>0.577808099824202</v>
      </c>
      <c r="AI46" s="17">
        <f t="shared" si="17"/>
        <v>0.15279602624712929</v>
      </c>
      <c r="AJ46" s="17">
        <f t="shared" si="18"/>
        <v>0.15133920072202106</v>
      </c>
      <c r="AK46" s="26">
        <f t="shared" si="19"/>
        <v>18701.119806587361</v>
      </c>
      <c r="AL46" s="26">
        <f t="shared" si="20"/>
        <v>23518.140203993287</v>
      </c>
      <c r="AM46" s="26">
        <f t="shared" si="21"/>
        <v>57780.8099824202</v>
      </c>
      <c r="AO46">
        <v>0.3</v>
      </c>
      <c r="AP46">
        <v>0.7</v>
      </c>
      <c r="AQ46">
        <f t="shared" si="22"/>
        <v>0.13472027562616928</v>
      </c>
      <c r="AR46">
        <f t="shared" si="23"/>
        <v>0.15169928961319046</v>
      </c>
      <c r="AS46" s="36">
        <f t="shared" si="24"/>
        <v>30000</v>
      </c>
      <c r="AT46" s="36">
        <f t="shared" si="25"/>
        <v>70000</v>
      </c>
      <c r="AU46" s="36">
        <f t="shared" si="26"/>
        <v>100000</v>
      </c>
      <c r="AV46" s="16">
        <f>AD53</f>
        <v>1</v>
      </c>
      <c r="AW46">
        <f>AE53</f>
        <v>0</v>
      </c>
      <c r="AX46" s="17">
        <f>AF53</f>
        <v>0.45749361254149135</v>
      </c>
      <c r="AY46" s="17">
        <f>AG53</f>
        <v>0.148028671849673</v>
      </c>
      <c r="AZ46" s="17">
        <f>AH53</f>
        <v>0.3944777156088653</v>
      </c>
      <c r="BA46" s="17">
        <f>AI53</f>
        <v>0.19245753660881326</v>
      </c>
      <c r="BB46" s="17">
        <f>AJ53</f>
        <v>0.20814184230455782</v>
      </c>
      <c r="BC46" s="44">
        <f>AX46*BF31</f>
        <v>32024.552877904393</v>
      </c>
      <c r="BD46" s="44">
        <f>AY46*BF31</f>
        <v>10362.00702947711</v>
      </c>
      <c r="BE46" s="44">
        <f>AZ46*BF31</f>
        <v>27613.440092620571</v>
      </c>
      <c r="BF46" s="44">
        <f>SUM(BC46:BE46)</f>
        <v>70000.000000002066</v>
      </c>
    </row>
    <row r="47" spans="1:61" x14ac:dyDescent="0.2">
      <c r="A47" s="3">
        <v>45292</v>
      </c>
      <c r="B47" s="10">
        <v>44.69</v>
      </c>
      <c r="C47" s="10">
        <v>19.23</v>
      </c>
      <c r="D47" s="10">
        <v>51.27</v>
      </c>
      <c r="E47" s="4">
        <f t="shared" si="0"/>
        <v>-0.11765871475912387</v>
      </c>
      <c r="F47" s="4">
        <f t="shared" si="1"/>
        <v>3.2235287751767414E-2</v>
      </c>
      <c r="G47" s="4">
        <f t="shared" si="2"/>
        <v>1.9299535611735998E-2</v>
      </c>
      <c r="I47" s="4">
        <f t="shared" si="4"/>
        <v>-0.1446515188163586</v>
      </c>
      <c r="J47" s="4">
        <f t="shared" si="5"/>
        <v>1.885557484607895E-2</v>
      </c>
      <c r="K47" s="4">
        <f t="shared" si="3"/>
        <v>1.1655157148436759E-2</v>
      </c>
      <c r="M47" s="16">
        <v>0.4</v>
      </c>
      <c r="N47">
        <v>0.6</v>
      </c>
      <c r="O47" s="17">
        <f t="shared" si="6"/>
        <v>4.4945221440363378E-2</v>
      </c>
      <c r="P47" s="17">
        <f t="shared" si="7"/>
        <v>1.328782198377005E-2</v>
      </c>
      <c r="S47" s="17">
        <f t="shared" si="8"/>
        <v>0.15569481418428679</v>
      </c>
      <c r="T47" s="17">
        <f t="shared" si="9"/>
        <v>0.1594538638052406</v>
      </c>
      <c r="W47" s="16">
        <v>0.4</v>
      </c>
      <c r="X47">
        <v>0.6</v>
      </c>
      <c r="Y47" s="17">
        <f t="shared" si="10"/>
        <v>0.22565154299096185</v>
      </c>
      <c r="Z47" s="17">
        <f t="shared" si="11"/>
        <v>0.22273101201275292</v>
      </c>
      <c r="AA47" s="17">
        <f t="shared" si="12"/>
        <v>0.55161804493629685</v>
      </c>
      <c r="AB47" s="17">
        <f t="shared" si="13"/>
        <v>1.0000005999400117</v>
      </c>
      <c r="AD47" s="16">
        <v>0.4</v>
      </c>
      <c r="AE47">
        <v>0.6</v>
      </c>
      <c r="AF47" s="17">
        <f t="shared" si="14"/>
        <v>0.22565154299096185</v>
      </c>
      <c r="AG47" s="17">
        <f t="shared" si="15"/>
        <v>0.22273101201275292</v>
      </c>
      <c r="AH47" s="17">
        <f t="shared" si="16"/>
        <v>0.55161804493629685</v>
      </c>
      <c r="AI47" s="17">
        <f t="shared" si="17"/>
        <v>0.15569481418428679</v>
      </c>
      <c r="AJ47" s="17">
        <f t="shared" si="18"/>
        <v>0.1594538638052406</v>
      </c>
      <c r="AK47" s="26">
        <f t="shared" si="19"/>
        <v>22565.154299096186</v>
      </c>
      <c r="AL47" s="26">
        <f t="shared" si="20"/>
        <v>22273.101201275291</v>
      </c>
      <c r="AM47" s="26">
        <f t="shared" si="21"/>
        <v>55161.804493629686</v>
      </c>
      <c r="AO47">
        <v>0.4</v>
      </c>
      <c r="AP47">
        <v>0.6</v>
      </c>
      <c r="AQ47">
        <f t="shared" si="22"/>
        <v>0.11547452196528796</v>
      </c>
      <c r="AR47">
        <f t="shared" si="23"/>
        <v>0.13288510538273468</v>
      </c>
      <c r="AS47" s="36">
        <f t="shared" si="24"/>
        <v>40000</v>
      </c>
      <c r="AT47" s="36">
        <f t="shared" si="25"/>
        <v>60000</v>
      </c>
      <c r="AU47" s="36">
        <f t="shared" si="26"/>
        <v>100000</v>
      </c>
    </row>
    <row r="48" spans="1:61" x14ac:dyDescent="0.2">
      <c r="A48" s="3">
        <v>45323</v>
      </c>
      <c r="B48" s="10">
        <v>51.06</v>
      </c>
      <c r="C48" s="10">
        <v>16.88</v>
      </c>
      <c r="D48" s="10">
        <v>52.08</v>
      </c>
      <c r="E48" s="4">
        <f t="shared" si="0"/>
        <v>0.13325164886797769</v>
      </c>
      <c r="F48" s="4">
        <f t="shared" si="1"/>
        <v>-0.13034207043287738</v>
      </c>
      <c r="G48" s="4">
        <f t="shared" si="2"/>
        <v>1.5675212104704579E-2</v>
      </c>
      <c r="I48" s="4">
        <f t="shared" si="4"/>
        <v>0.10625884481074298</v>
      </c>
      <c r="J48" s="4">
        <f t="shared" si="5"/>
        <v>-0.14372178333856583</v>
      </c>
      <c r="K48" s="4">
        <f t="shared" si="3"/>
        <v>8.0308336414053397E-3</v>
      </c>
      <c r="M48" s="16">
        <v>0.5</v>
      </c>
      <c r="N48">
        <v>0.5</v>
      </c>
      <c r="O48" s="17">
        <f t="shared" si="6"/>
        <v>4.6087871109557435E-2</v>
      </c>
      <c r="P48" s="17">
        <f t="shared" si="7"/>
        <v>1.3964043907371678E-2</v>
      </c>
      <c r="S48" s="17">
        <f t="shared" si="8"/>
        <v>0.15965306874887855</v>
      </c>
      <c r="T48" s="17">
        <f t="shared" si="9"/>
        <v>0.16756852688846013</v>
      </c>
      <c r="W48" s="16">
        <v>0.5</v>
      </c>
      <c r="X48">
        <v>0.5</v>
      </c>
      <c r="Y48" s="17">
        <f t="shared" si="10"/>
        <v>0.26429188791605013</v>
      </c>
      <c r="Z48" s="17">
        <f t="shared" si="11"/>
        <v>0.21028062198557293</v>
      </c>
      <c r="AA48" s="17">
        <f t="shared" si="12"/>
        <v>0.52542799004839158</v>
      </c>
      <c r="AB48" s="17">
        <f t="shared" si="13"/>
        <v>1.0000004999500147</v>
      </c>
      <c r="AD48" s="16">
        <v>0.5</v>
      </c>
      <c r="AE48">
        <v>0.5</v>
      </c>
      <c r="AF48" s="17">
        <f t="shared" si="14"/>
        <v>0.26429188791605013</v>
      </c>
      <c r="AG48" s="17">
        <f t="shared" si="15"/>
        <v>0.21028062198557293</v>
      </c>
      <c r="AH48" s="17">
        <f t="shared" si="16"/>
        <v>0.52542799004839158</v>
      </c>
      <c r="AI48" s="17">
        <f t="shared" si="17"/>
        <v>0.15965306874887855</v>
      </c>
      <c r="AJ48" s="17">
        <f t="shared" si="18"/>
        <v>0.16756852688846013</v>
      </c>
      <c r="AK48" s="26">
        <f t="shared" si="19"/>
        <v>26429.188791605015</v>
      </c>
      <c r="AL48" s="26">
        <f t="shared" si="20"/>
        <v>21028.062198557294</v>
      </c>
      <c r="AM48" s="26">
        <f t="shared" si="21"/>
        <v>52542.799004839158</v>
      </c>
      <c r="AO48">
        <v>0.5</v>
      </c>
      <c r="AP48">
        <v>0.5</v>
      </c>
      <c r="AQ48">
        <f t="shared" si="22"/>
        <v>9.6228768304406631E-2</v>
      </c>
      <c r="AR48">
        <f t="shared" si="23"/>
        <v>0.1140709211522789</v>
      </c>
      <c r="AS48" s="36">
        <f t="shared" si="24"/>
        <v>50000</v>
      </c>
      <c r="AT48" s="36">
        <f t="shared" si="25"/>
        <v>50000</v>
      </c>
      <c r="AU48" s="36">
        <f t="shared" si="26"/>
        <v>100000</v>
      </c>
    </row>
    <row r="49" spans="1:47" x14ac:dyDescent="0.2">
      <c r="A49" s="3">
        <v>45352</v>
      </c>
      <c r="B49" s="10">
        <v>56.6</v>
      </c>
      <c r="C49" s="10">
        <v>16.86</v>
      </c>
      <c r="D49" s="10">
        <v>48.69</v>
      </c>
      <c r="E49" s="4">
        <f t="shared" si="0"/>
        <v>0.10300757339579944</v>
      </c>
      <c r="F49" s="4">
        <f t="shared" si="1"/>
        <v>-1.185536594101587E-3</v>
      </c>
      <c r="G49" s="4">
        <f t="shared" si="2"/>
        <v>-6.7307327705704301E-2</v>
      </c>
      <c r="I49" s="4">
        <f t="shared" si="4"/>
        <v>7.6014769338564728E-2</v>
      </c>
      <c r="J49" s="4">
        <f t="shared" si="5"/>
        <v>-1.4565249499790048E-2</v>
      </c>
      <c r="K49" s="4">
        <f t="shared" si="3"/>
        <v>-7.495170616900354E-2</v>
      </c>
      <c r="M49" s="16">
        <v>0.6</v>
      </c>
      <c r="N49">
        <v>0.4</v>
      </c>
      <c r="O49" s="17">
        <f t="shared" si="6"/>
        <v>4.7514302432773763E-2</v>
      </c>
      <c r="P49" s="17">
        <f t="shared" si="7"/>
        <v>1.4640265830973307E-2</v>
      </c>
      <c r="S49" s="17">
        <f t="shared" si="8"/>
        <v>0.16459437179951533</v>
      </c>
      <c r="T49" s="17">
        <f t="shared" si="9"/>
        <v>0.1756831899716797</v>
      </c>
      <c r="W49" s="16">
        <v>0.6</v>
      </c>
      <c r="X49">
        <v>0.4</v>
      </c>
      <c r="Y49" s="17">
        <f t="shared" si="10"/>
        <v>0.30293223284113835</v>
      </c>
      <c r="Z49" s="17">
        <f t="shared" si="11"/>
        <v>0.19783023195839294</v>
      </c>
      <c r="AA49" s="17">
        <f t="shared" si="12"/>
        <v>0.49923793516048631</v>
      </c>
      <c r="AB49" s="17">
        <f t="shared" si="13"/>
        <v>1.0000003999600175</v>
      </c>
      <c r="AD49" s="16">
        <v>0.6</v>
      </c>
      <c r="AE49">
        <v>0.4</v>
      </c>
      <c r="AF49" s="17">
        <f t="shared" si="14"/>
        <v>0.30293223284113835</v>
      </c>
      <c r="AG49" s="17">
        <f t="shared" si="15"/>
        <v>0.19783023195839294</v>
      </c>
      <c r="AH49" s="17">
        <f t="shared" si="16"/>
        <v>0.49923793516048631</v>
      </c>
      <c r="AI49" s="17">
        <f t="shared" si="17"/>
        <v>0.16459437179951533</v>
      </c>
      <c r="AJ49" s="17">
        <f t="shared" si="18"/>
        <v>0.1756831899716797</v>
      </c>
      <c r="AK49" s="26">
        <f t="shared" si="19"/>
        <v>30293.223284113836</v>
      </c>
      <c r="AL49" s="26">
        <f t="shared" si="20"/>
        <v>19783.023195839294</v>
      </c>
      <c r="AM49" s="26">
        <f t="shared" si="21"/>
        <v>49923.79351604863</v>
      </c>
      <c r="AO49">
        <v>0.6</v>
      </c>
      <c r="AP49">
        <v>0.4</v>
      </c>
      <c r="AQ49">
        <f t="shared" si="22"/>
        <v>7.6983014643525305E-2</v>
      </c>
      <c r="AR49">
        <f t="shared" si="23"/>
        <v>9.5256736921823126E-2</v>
      </c>
      <c r="AS49" s="36">
        <f t="shared" si="24"/>
        <v>60000</v>
      </c>
      <c r="AT49" s="36">
        <f t="shared" si="25"/>
        <v>40000</v>
      </c>
      <c r="AU49" s="36">
        <f t="shared" si="26"/>
        <v>100000</v>
      </c>
    </row>
    <row r="50" spans="1:47" x14ac:dyDescent="0.2">
      <c r="A50" s="3">
        <v>45383</v>
      </c>
      <c r="B50" s="10">
        <v>55.12</v>
      </c>
      <c r="C50" s="10">
        <v>16.510000000000002</v>
      </c>
      <c r="D50" s="10">
        <v>50.98</v>
      </c>
      <c r="E50" s="4">
        <f t="shared" si="0"/>
        <v>-2.6496358503734219E-2</v>
      </c>
      <c r="F50" s="4">
        <f t="shared" si="1"/>
        <v>-2.0977694641672633E-2</v>
      </c>
      <c r="G50" s="4">
        <f t="shared" si="2"/>
        <v>4.5959728753359901E-2</v>
      </c>
      <c r="I50" s="4">
        <f t="shared" si="4"/>
        <v>-5.3489162560968931E-2</v>
      </c>
      <c r="J50" s="4">
        <f t="shared" si="5"/>
        <v>-3.4357407547361093E-2</v>
      </c>
      <c r="K50" s="4">
        <f t="shared" si="3"/>
        <v>3.8315350290060661E-2</v>
      </c>
      <c r="M50" s="16">
        <v>0.7</v>
      </c>
      <c r="N50">
        <v>0.3</v>
      </c>
      <c r="O50" s="17">
        <f t="shared" si="6"/>
        <v>4.9199838893120719E-2</v>
      </c>
      <c r="P50" s="17">
        <f t="shared" si="7"/>
        <v>1.5316487754574934E-2</v>
      </c>
      <c r="S50" s="17">
        <f t="shared" si="8"/>
        <v>0.17043324137417679</v>
      </c>
      <c r="T50" s="17">
        <f t="shared" si="9"/>
        <v>0.18379785305489921</v>
      </c>
      <c r="W50" s="16">
        <v>0.7</v>
      </c>
      <c r="X50">
        <v>0.3</v>
      </c>
      <c r="Y50" s="17">
        <f t="shared" si="10"/>
        <v>0.34157257776622663</v>
      </c>
      <c r="Z50" s="17">
        <f t="shared" si="11"/>
        <v>0.18537984193121293</v>
      </c>
      <c r="AA50" s="17">
        <f t="shared" si="12"/>
        <v>0.47304788027258104</v>
      </c>
      <c r="AB50" s="17">
        <f t="shared" si="13"/>
        <v>1.0000002999700206</v>
      </c>
      <c r="AD50" s="16">
        <v>0.7</v>
      </c>
      <c r="AE50">
        <v>0.3</v>
      </c>
      <c r="AF50" s="17">
        <f t="shared" si="14"/>
        <v>0.34157257776622663</v>
      </c>
      <c r="AG50" s="17">
        <f t="shared" si="15"/>
        <v>0.18537984193121293</v>
      </c>
      <c r="AH50" s="17">
        <f t="shared" si="16"/>
        <v>0.47304788027258104</v>
      </c>
      <c r="AI50" s="17">
        <f t="shared" si="17"/>
        <v>0.17043324137417679</v>
      </c>
      <c r="AJ50" s="17">
        <f t="shared" si="18"/>
        <v>0.18379785305489921</v>
      </c>
      <c r="AK50" s="26">
        <f t="shared" si="19"/>
        <v>34157.25777662266</v>
      </c>
      <c r="AL50" s="26">
        <f t="shared" si="20"/>
        <v>18537.984193121294</v>
      </c>
      <c r="AM50" s="26">
        <f t="shared" si="21"/>
        <v>47304.788027258102</v>
      </c>
      <c r="AO50">
        <v>0.7</v>
      </c>
      <c r="AP50">
        <v>0.3</v>
      </c>
      <c r="AQ50">
        <f t="shared" si="22"/>
        <v>5.7737260982643979E-2</v>
      </c>
      <c r="AR50">
        <f t="shared" si="23"/>
        <v>7.6442552691367349E-2</v>
      </c>
      <c r="AS50" s="36">
        <f t="shared" si="24"/>
        <v>70000</v>
      </c>
      <c r="AT50" s="36">
        <f t="shared" si="25"/>
        <v>30000</v>
      </c>
      <c r="AU50" s="36">
        <f t="shared" si="26"/>
        <v>100000</v>
      </c>
    </row>
    <row r="51" spans="1:47" x14ac:dyDescent="0.2">
      <c r="A51" s="3">
        <v>45413</v>
      </c>
      <c r="B51" s="10">
        <v>61.86</v>
      </c>
      <c r="C51" s="10">
        <v>16.47</v>
      </c>
      <c r="D51" s="10">
        <v>52.11</v>
      </c>
      <c r="E51" s="4">
        <f t="shared" si="0"/>
        <v>0.11536114055152057</v>
      </c>
      <c r="F51" s="4">
        <f t="shared" si="1"/>
        <v>-2.4257137424878272E-3</v>
      </c>
      <c r="G51" s="4">
        <f t="shared" si="2"/>
        <v>2.1923469973154006E-2</v>
      </c>
      <c r="I51" s="4">
        <f t="shared" si="4"/>
        <v>8.8368336494285854E-2</v>
      </c>
      <c r="J51" s="4">
        <f t="shared" si="5"/>
        <v>-1.5805426648176288E-2</v>
      </c>
      <c r="K51" s="4">
        <f t="shared" si="3"/>
        <v>1.4279091509854767E-2</v>
      </c>
      <c r="M51" s="16">
        <v>0.8</v>
      </c>
      <c r="N51">
        <v>0.2</v>
      </c>
      <c r="O51" s="17">
        <f t="shared" si="6"/>
        <v>5.111885657679572E-2</v>
      </c>
      <c r="P51" s="17">
        <f t="shared" si="7"/>
        <v>1.5992709678176564E-2</v>
      </c>
      <c r="S51" s="17">
        <f t="shared" si="8"/>
        <v>0.17708091363167328</v>
      </c>
      <c r="T51" s="17">
        <f t="shared" si="9"/>
        <v>0.19191251613811877</v>
      </c>
      <c r="W51" s="16">
        <v>0.8</v>
      </c>
      <c r="X51">
        <v>0.2</v>
      </c>
      <c r="Y51" s="17">
        <f t="shared" si="10"/>
        <v>0.38021292269131485</v>
      </c>
      <c r="Z51" s="17">
        <f t="shared" si="11"/>
        <v>0.17292945190403297</v>
      </c>
      <c r="AA51" s="17">
        <f t="shared" si="12"/>
        <v>0.44685782538467578</v>
      </c>
      <c r="AB51" s="17">
        <f t="shared" si="13"/>
        <v>1.0000001999800237</v>
      </c>
      <c r="AD51" s="16">
        <v>0.8</v>
      </c>
      <c r="AE51">
        <v>0.2</v>
      </c>
      <c r="AF51" s="17">
        <f t="shared" si="14"/>
        <v>0.38021292269131485</v>
      </c>
      <c r="AG51" s="17">
        <f t="shared" si="15"/>
        <v>0.17292945190403297</v>
      </c>
      <c r="AH51" s="17">
        <f t="shared" si="16"/>
        <v>0.44685782538467578</v>
      </c>
      <c r="AI51" s="17">
        <f t="shared" si="17"/>
        <v>0.17708091363167328</v>
      </c>
      <c r="AJ51" s="17">
        <f t="shared" si="18"/>
        <v>0.19191251613811877</v>
      </c>
      <c r="AK51" s="26">
        <f t="shared" si="19"/>
        <v>38021.292269131482</v>
      </c>
      <c r="AL51" s="26">
        <f t="shared" si="20"/>
        <v>17292.945190403298</v>
      </c>
      <c r="AM51" s="26">
        <f t="shared" si="21"/>
        <v>44685.782538467574</v>
      </c>
      <c r="AO51">
        <v>0.8</v>
      </c>
      <c r="AP51">
        <v>0.2</v>
      </c>
      <c r="AQ51">
        <f t="shared" si="22"/>
        <v>3.8491507321762652E-2</v>
      </c>
      <c r="AR51">
        <f t="shared" si="23"/>
        <v>5.7628368460911565E-2</v>
      </c>
      <c r="AS51" s="36">
        <f t="shared" si="24"/>
        <v>80000</v>
      </c>
      <c r="AT51" s="36">
        <f t="shared" si="25"/>
        <v>20000</v>
      </c>
      <c r="AU51" s="36">
        <f t="shared" si="26"/>
        <v>100000</v>
      </c>
    </row>
    <row r="52" spans="1:47" x14ac:dyDescent="0.2">
      <c r="A52" s="3">
        <v>45444</v>
      </c>
      <c r="B52" s="10">
        <v>61.54</v>
      </c>
      <c r="C52" s="10">
        <v>16.989999999999998</v>
      </c>
      <c r="D52" s="10">
        <v>55.71</v>
      </c>
      <c r="E52" s="4">
        <f t="shared" si="0"/>
        <v>-5.1863973630277751E-3</v>
      </c>
      <c r="F52" s="4">
        <f t="shared" si="1"/>
        <v>3.1084391494291638E-2</v>
      </c>
      <c r="G52" s="4">
        <f t="shared" si="2"/>
        <v>6.6802795111600949E-2</v>
      </c>
      <c r="I52" s="4">
        <f t="shared" si="4"/>
        <v>-3.2179201420262489E-2</v>
      </c>
      <c r="J52" s="4">
        <f t="shared" si="5"/>
        <v>1.7704678588603175E-2</v>
      </c>
      <c r="K52" s="4">
        <f t="shared" si="3"/>
        <v>5.9158416648301709E-2</v>
      </c>
      <c r="M52" s="16">
        <v>0.9</v>
      </c>
      <c r="N52">
        <v>0.1</v>
      </c>
      <c r="O52" s="17">
        <f t="shared" si="6"/>
        <v>5.3246117111983085E-2</v>
      </c>
      <c r="P52" s="17">
        <f t="shared" si="7"/>
        <v>1.6668931601778191E-2</v>
      </c>
      <c r="S52" s="17">
        <f t="shared" si="8"/>
        <v>0.18444996028743463</v>
      </c>
      <c r="T52" s="17">
        <f t="shared" si="9"/>
        <v>0.20002717922133828</v>
      </c>
      <c r="W52" s="16">
        <v>0.9</v>
      </c>
      <c r="X52">
        <v>0.1</v>
      </c>
      <c r="Y52" s="17">
        <f t="shared" si="10"/>
        <v>0.41885326761640312</v>
      </c>
      <c r="Z52" s="17">
        <f t="shared" si="11"/>
        <v>0.16047906187685301</v>
      </c>
      <c r="AA52" s="17">
        <f t="shared" si="12"/>
        <v>0.42066777049677057</v>
      </c>
      <c r="AB52" s="17">
        <f t="shared" si="13"/>
        <v>1.0000000999900267</v>
      </c>
      <c r="AD52" s="16">
        <v>0.9</v>
      </c>
      <c r="AE52">
        <v>0.1</v>
      </c>
      <c r="AF52" s="17">
        <f t="shared" si="14"/>
        <v>0.41885326761640312</v>
      </c>
      <c r="AG52" s="17">
        <f t="shared" si="15"/>
        <v>0.16047906187685301</v>
      </c>
      <c r="AH52" s="17">
        <f t="shared" si="16"/>
        <v>0.42066777049677057</v>
      </c>
      <c r="AI52" s="17">
        <f t="shared" si="17"/>
        <v>0.18444996028743463</v>
      </c>
      <c r="AJ52" s="17">
        <f t="shared" si="18"/>
        <v>0.20002717922133828</v>
      </c>
      <c r="AK52" s="26">
        <f t="shared" si="19"/>
        <v>41885.32676164031</v>
      </c>
      <c r="AL52" s="26">
        <f t="shared" si="20"/>
        <v>16047.906187685301</v>
      </c>
      <c r="AM52" s="26">
        <f t="shared" si="21"/>
        <v>42066.777049677054</v>
      </c>
      <c r="AO52">
        <v>0.9</v>
      </c>
      <c r="AP52">
        <v>0.1</v>
      </c>
      <c r="AQ52">
        <f t="shared" si="22"/>
        <v>1.9245753660881326E-2</v>
      </c>
      <c r="AR52">
        <f t="shared" si="23"/>
        <v>3.8814184230455781E-2</v>
      </c>
      <c r="AS52" s="36">
        <f t="shared" si="24"/>
        <v>90000</v>
      </c>
      <c r="AT52" s="36">
        <f t="shared" si="25"/>
        <v>10000</v>
      </c>
      <c r="AU52" s="36">
        <f t="shared" si="26"/>
        <v>100000</v>
      </c>
    </row>
    <row r="53" spans="1:47" x14ac:dyDescent="0.2">
      <c r="A53" s="3">
        <v>45474</v>
      </c>
      <c r="B53" s="10">
        <v>68.13</v>
      </c>
      <c r="C53" s="10">
        <v>17.72</v>
      </c>
      <c r="D53" s="10">
        <v>59.22</v>
      </c>
      <c r="E53" s="4">
        <f t="shared" si="0"/>
        <v>0.10173027489168091</v>
      </c>
      <c r="F53" s="4">
        <f t="shared" si="1"/>
        <v>4.2069009493094334E-2</v>
      </c>
      <c r="G53" s="4">
        <f t="shared" si="2"/>
        <v>6.1099658640721144E-2</v>
      </c>
      <c r="I53" s="4">
        <f t="shared" si="4"/>
        <v>7.4737470834446193E-2</v>
      </c>
      <c r="J53" s="4">
        <f t="shared" si="5"/>
        <v>2.868929658740587E-2</v>
      </c>
      <c r="K53" s="4">
        <f t="shared" si="3"/>
        <v>5.3455280177421904E-2</v>
      </c>
      <c r="M53" s="16">
        <v>1</v>
      </c>
      <c r="N53">
        <v>0</v>
      </c>
      <c r="O53" s="17">
        <f t="shared" si="6"/>
        <v>5.5557705284335297E-2</v>
      </c>
      <c r="P53" s="17">
        <f t="shared" si="7"/>
        <v>1.7345153525379818E-2</v>
      </c>
      <c r="S53" s="17">
        <f t="shared" si="8"/>
        <v>0.19245753660881326</v>
      </c>
      <c r="T53" s="17">
        <f t="shared" si="9"/>
        <v>0.20814184230455782</v>
      </c>
      <c r="W53" s="16">
        <v>1</v>
      </c>
      <c r="X53">
        <v>0</v>
      </c>
      <c r="Y53" s="17">
        <f t="shared" si="10"/>
        <v>0.45749361254149135</v>
      </c>
      <c r="Z53" s="17">
        <f t="shared" si="11"/>
        <v>0.148028671849673</v>
      </c>
      <c r="AA53" s="17">
        <f t="shared" si="12"/>
        <v>0.3944777156088653</v>
      </c>
      <c r="AB53" s="17">
        <f t="shared" si="13"/>
        <v>1.0000000000000295</v>
      </c>
      <c r="AD53" s="16">
        <v>1</v>
      </c>
      <c r="AE53">
        <v>0</v>
      </c>
      <c r="AF53" s="17">
        <f t="shared" si="14"/>
        <v>0.45749361254149135</v>
      </c>
      <c r="AG53" s="17">
        <f t="shared" si="15"/>
        <v>0.148028671849673</v>
      </c>
      <c r="AH53" s="17">
        <f t="shared" si="16"/>
        <v>0.3944777156088653</v>
      </c>
      <c r="AI53" s="17">
        <f t="shared" si="17"/>
        <v>0.19245753660881326</v>
      </c>
      <c r="AJ53" s="17">
        <f t="shared" si="18"/>
        <v>0.20814184230455782</v>
      </c>
      <c r="AK53" s="26">
        <f t="shared" si="19"/>
        <v>45749.361254149131</v>
      </c>
      <c r="AL53" s="26">
        <f t="shared" si="20"/>
        <v>14802.867184967299</v>
      </c>
      <c r="AM53" s="26">
        <f t="shared" si="21"/>
        <v>39447.771560886533</v>
      </c>
      <c r="AO53">
        <v>1</v>
      </c>
      <c r="AP53">
        <v>0</v>
      </c>
      <c r="AQ53">
        <f t="shared" si="22"/>
        <v>0</v>
      </c>
      <c r="AR53">
        <f t="shared" si="23"/>
        <v>0.02</v>
      </c>
      <c r="AS53" s="36">
        <f t="shared" si="24"/>
        <v>100000</v>
      </c>
      <c r="AT53" s="36">
        <f t="shared" si="25"/>
        <v>0</v>
      </c>
      <c r="AU53" s="36">
        <f t="shared" si="26"/>
        <v>100000</v>
      </c>
    </row>
    <row r="54" spans="1:47" x14ac:dyDescent="0.2">
      <c r="A54" s="3">
        <v>45505</v>
      </c>
      <c r="B54" s="10">
        <v>74.8</v>
      </c>
      <c r="C54" s="10">
        <v>19.510000000000002</v>
      </c>
      <c r="D54" s="10">
        <v>60.24</v>
      </c>
      <c r="E54" s="4">
        <f t="shared" si="0"/>
        <v>9.3400240194854794E-2</v>
      </c>
      <c r="F54" s="4">
        <f t="shared" si="1"/>
        <v>9.6233209458085153E-2</v>
      </c>
      <c r="G54" s="4">
        <f t="shared" si="2"/>
        <v>1.7077260818193024E-2</v>
      </c>
      <c r="I54" s="4">
        <f t="shared" si="4"/>
        <v>6.6407436137620082E-2</v>
      </c>
      <c r="J54" s="4">
        <f t="shared" si="5"/>
        <v>8.2853496552396697E-2</v>
      </c>
      <c r="K54" s="4">
        <f t="shared" si="3"/>
        <v>9.4328823548937846E-3</v>
      </c>
      <c r="M54" s="16">
        <v>1.1000000000000001</v>
      </c>
      <c r="N54">
        <v>-0.1</v>
      </c>
      <c r="O54" s="17">
        <f t="shared" si="6"/>
        <v>5.8031598156462402E-2</v>
      </c>
      <c r="P54" s="17">
        <f t="shared" si="7"/>
        <v>1.8021375448981448E-2</v>
      </c>
      <c r="S54" s="17">
        <f t="shared" si="8"/>
        <v>0.20102735290282653</v>
      </c>
      <c r="T54" s="17">
        <f t="shared" si="9"/>
        <v>0.21625650538777738</v>
      </c>
      <c r="W54" s="16">
        <v>1.1000000000000001</v>
      </c>
      <c r="X54">
        <v>-0.1</v>
      </c>
      <c r="Y54" s="17">
        <f t="shared" si="10"/>
        <v>0.49613395746657962</v>
      </c>
      <c r="Z54" s="17">
        <f t="shared" si="11"/>
        <v>0.13557828182249304</v>
      </c>
      <c r="AA54" s="17">
        <f t="shared" si="12"/>
        <v>0.36828766072096009</v>
      </c>
      <c r="AB54" s="17">
        <f t="shared" si="13"/>
        <v>0.99999990001003269</v>
      </c>
      <c r="AD54" s="16">
        <v>1.1000000000000001</v>
      </c>
      <c r="AE54">
        <v>-0.1</v>
      </c>
      <c r="AF54" s="17">
        <f t="shared" si="14"/>
        <v>0.49613395746657962</v>
      </c>
      <c r="AG54" s="17">
        <f t="shared" si="15"/>
        <v>0.13557828182249304</v>
      </c>
      <c r="AH54" s="17">
        <f t="shared" si="16"/>
        <v>0.36828766072096009</v>
      </c>
      <c r="AI54" s="17">
        <f t="shared" si="17"/>
        <v>0.20102735290282653</v>
      </c>
      <c r="AJ54" s="17">
        <f t="shared" si="18"/>
        <v>0.21625650538777738</v>
      </c>
      <c r="AK54" s="26">
        <f t="shared" si="19"/>
        <v>49613.39574665796</v>
      </c>
      <c r="AL54" s="26">
        <f t="shared" si="20"/>
        <v>13557.828182249305</v>
      </c>
      <c r="AM54" s="26">
        <f t="shared" si="21"/>
        <v>36828.766072096012</v>
      </c>
    </row>
    <row r="55" spans="1:47" x14ac:dyDescent="0.2">
      <c r="A55" s="3">
        <v>45536</v>
      </c>
      <c r="B55" s="10">
        <v>78.900000000000006</v>
      </c>
      <c r="C55" s="10">
        <v>19.309999999999999</v>
      </c>
      <c r="D55" s="10">
        <v>59.04</v>
      </c>
      <c r="E55" s="4">
        <f t="shared" si="0"/>
        <v>5.3363342871397101E-2</v>
      </c>
      <c r="F55" s="4">
        <f t="shared" si="1"/>
        <v>-1.0304058194596965E-2</v>
      </c>
      <c r="G55" s="4">
        <f t="shared" si="2"/>
        <v>-2.0121403199421177E-2</v>
      </c>
      <c r="I55" s="4">
        <f t="shared" si="4"/>
        <v>2.6370538814162386E-2</v>
      </c>
      <c r="J55" s="4">
        <f t="shared" si="5"/>
        <v>-2.3683771100285425E-2</v>
      </c>
      <c r="K55" s="4">
        <f t="shared" si="3"/>
        <v>-2.7765781662720417E-2</v>
      </c>
      <c r="M55" s="16">
        <v>1.2</v>
      </c>
      <c r="N55">
        <v>-0.2</v>
      </c>
      <c r="O55" s="17">
        <f t="shared" si="6"/>
        <v>6.0647937243563661E-2</v>
      </c>
      <c r="P55" s="17">
        <f t="shared" si="7"/>
        <v>1.8697597372583075E-2</v>
      </c>
      <c r="S55" s="17">
        <f t="shared" si="8"/>
        <v>0.21009061736020204</v>
      </c>
      <c r="T55" s="17">
        <f t="shared" si="9"/>
        <v>0.22437116847099692</v>
      </c>
      <c r="W55" s="16">
        <v>1.2</v>
      </c>
      <c r="X55">
        <v>-0.2</v>
      </c>
      <c r="Y55" s="17">
        <f t="shared" si="10"/>
        <v>0.53477430239166779</v>
      </c>
      <c r="Z55" s="17">
        <f t="shared" si="11"/>
        <v>0.12312789179531303</v>
      </c>
      <c r="AA55" s="17">
        <f t="shared" si="12"/>
        <v>0.34209760583305482</v>
      </c>
      <c r="AB55" s="17">
        <f t="shared" si="13"/>
        <v>0.99999980002003563</v>
      </c>
      <c r="AD55" s="16">
        <v>1.2</v>
      </c>
      <c r="AE55">
        <v>-0.2</v>
      </c>
      <c r="AF55" s="17">
        <f t="shared" si="14"/>
        <v>0.53477430239166779</v>
      </c>
      <c r="AG55" s="17">
        <f t="shared" si="15"/>
        <v>0.12312789179531303</v>
      </c>
      <c r="AH55" s="17">
        <f t="shared" si="16"/>
        <v>0.34209760583305482</v>
      </c>
      <c r="AI55" s="17">
        <f t="shared" si="17"/>
        <v>0.21009061736020204</v>
      </c>
      <c r="AJ55" s="17">
        <f t="shared" si="18"/>
        <v>0.22437116847099692</v>
      </c>
      <c r="AK55" s="26">
        <f t="shared" si="19"/>
        <v>53477.430239166781</v>
      </c>
      <c r="AL55" s="26">
        <f t="shared" si="20"/>
        <v>12312.789179531303</v>
      </c>
      <c r="AM55" s="26">
        <f t="shared" si="21"/>
        <v>34209.760583305484</v>
      </c>
    </row>
    <row r="56" spans="1:47" x14ac:dyDescent="0.2">
      <c r="A56" s="3">
        <v>45566</v>
      </c>
      <c r="B56" s="10">
        <v>83.78</v>
      </c>
      <c r="C56" s="10">
        <v>17.600000000000001</v>
      </c>
      <c r="D56" s="10">
        <v>61.66</v>
      </c>
      <c r="E56" s="4">
        <f t="shared" si="0"/>
        <v>6.0013087667060108E-2</v>
      </c>
      <c r="F56" s="4">
        <f t="shared" si="1"/>
        <v>-9.2724194396316781E-2</v>
      </c>
      <c r="G56" s="4">
        <f t="shared" si="2"/>
        <v>4.3420242165787222E-2</v>
      </c>
      <c r="I56" s="4">
        <f t="shared" si="4"/>
        <v>3.3020283609825396E-2</v>
      </c>
      <c r="J56" s="4">
        <f t="shared" si="5"/>
        <v>-0.10610390730200524</v>
      </c>
      <c r="K56" s="4">
        <f t="shared" si="3"/>
        <v>3.5775863702487982E-2</v>
      </c>
      <c r="M56" s="16">
        <v>1.3</v>
      </c>
      <c r="N56">
        <v>-0.3</v>
      </c>
      <c r="O56" s="17">
        <f t="shared" si="6"/>
        <v>6.3389086902868166E-2</v>
      </c>
      <c r="P56" s="17">
        <f t="shared" si="7"/>
        <v>1.9373819296184702E-2</v>
      </c>
      <c r="S56" s="17">
        <f t="shared" si="8"/>
        <v>0.21958623832233309</v>
      </c>
      <c r="T56" s="17">
        <f t="shared" si="9"/>
        <v>0.23248583155421643</v>
      </c>
      <c r="W56" s="16">
        <v>1.3</v>
      </c>
      <c r="X56">
        <v>-0.3</v>
      </c>
      <c r="Y56" s="17">
        <f t="shared" si="10"/>
        <v>0.57341464731675618</v>
      </c>
      <c r="Z56" s="17">
        <f t="shared" si="11"/>
        <v>0.11067750176813304</v>
      </c>
      <c r="AA56" s="17">
        <f t="shared" si="12"/>
        <v>0.31590755094514955</v>
      </c>
      <c r="AB56" s="17">
        <f t="shared" si="13"/>
        <v>0.9999997000300388</v>
      </c>
      <c r="AD56" s="16">
        <v>1.3</v>
      </c>
      <c r="AE56">
        <v>-0.3</v>
      </c>
      <c r="AF56" s="17">
        <f t="shared" si="14"/>
        <v>0.57341464731675618</v>
      </c>
      <c r="AG56" s="17">
        <f t="shared" si="15"/>
        <v>0.11067750176813304</v>
      </c>
      <c r="AH56" s="17">
        <f t="shared" si="16"/>
        <v>0.31590755094514955</v>
      </c>
      <c r="AI56" s="17">
        <f t="shared" si="17"/>
        <v>0.21958623832233309</v>
      </c>
      <c r="AJ56" s="17">
        <f t="shared" si="18"/>
        <v>0.23248583155421643</v>
      </c>
      <c r="AK56" s="26">
        <f t="shared" si="19"/>
        <v>57341.464731675616</v>
      </c>
      <c r="AL56" s="26">
        <f t="shared" si="20"/>
        <v>11067.750176813304</v>
      </c>
      <c r="AM56" s="26">
        <f t="shared" si="21"/>
        <v>31590.755094514956</v>
      </c>
    </row>
    <row r="57" spans="1:47" x14ac:dyDescent="0.2">
      <c r="A57" s="3">
        <v>45597</v>
      </c>
      <c r="B57" s="10">
        <v>99.05</v>
      </c>
      <c r="C57" s="10">
        <v>20.05</v>
      </c>
      <c r="D57" s="10">
        <v>56.58</v>
      </c>
      <c r="E57" s="4">
        <f t="shared" si="0"/>
        <v>0.16743045762567108</v>
      </c>
      <c r="F57" s="4">
        <f t="shared" si="1"/>
        <v>0.13033025170847207</v>
      </c>
      <c r="G57" s="4">
        <f t="shared" si="2"/>
        <v>-8.5979856584583139E-2</v>
      </c>
      <c r="I57" s="4">
        <f t="shared" si="4"/>
        <v>0.14043765356843635</v>
      </c>
      <c r="J57" s="4">
        <f t="shared" si="5"/>
        <v>0.11695053880278361</v>
      </c>
      <c r="K57" s="4">
        <f t="shared" si="3"/>
        <v>-9.3624235047882379E-2</v>
      </c>
      <c r="M57" s="16">
        <v>1.4</v>
      </c>
      <c r="N57">
        <v>-0.4</v>
      </c>
      <c r="O57" s="17">
        <f t="shared" si="6"/>
        <v>6.6239554074839169E-2</v>
      </c>
      <c r="P57" s="17">
        <f t="shared" si="7"/>
        <v>2.0050041219786326E-2</v>
      </c>
      <c r="S57" s="17">
        <f t="shared" si="8"/>
        <v>0.22946054625665499</v>
      </c>
      <c r="T57" s="17">
        <f t="shared" si="9"/>
        <v>0.24060049463743591</v>
      </c>
      <c r="W57" s="16">
        <v>1.4</v>
      </c>
      <c r="X57">
        <v>-0.4</v>
      </c>
      <c r="Y57" s="17">
        <f t="shared" si="10"/>
        <v>0.61205499224184434</v>
      </c>
      <c r="Z57" s="17">
        <f t="shared" si="11"/>
        <v>9.8227111740953027E-2</v>
      </c>
      <c r="AA57" s="17">
        <f t="shared" si="12"/>
        <v>0.28971749605724423</v>
      </c>
      <c r="AB57" s="17">
        <f t="shared" si="13"/>
        <v>0.99999960004004151</v>
      </c>
      <c r="AD57" s="16">
        <v>1.4</v>
      </c>
      <c r="AE57">
        <v>-0.4</v>
      </c>
      <c r="AF57" s="17">
        <f t="shared" si="14"/>
        <v>0.61205499224184434</v>
      </c>
      <c r="AG57" s="17">
        <f t="shared" si="15"/>
        <v>9.8227111740953027E-2</v>
      </c>
      <c r="AH57" s="17">
        <f t="shared" si="16"/>
        <v>0.28971749605724423</v>
      </c>
      <c r="AI57" s="17">
        <f t="shared" si="17"/>
        <v>0.22946054625665499</v>
      </c>
      <c r="AJ57" s="17">
        <f t="shared" si="18"/>
        <v>0.24060049463743591</v>
      </c>
      <c r="AK57" s="26">
        <f t="shared" si="19"/>
        <v>61205.499224184437</v>
      </c>
      <c r="AL57" s="26">
        <f t="shared" si="20"/>
        <v>9822.7111740953023</v>
      </c>
      <c r="AM57" s="26">
        <f t="shared" si="21"/>
        <v>28971.749605724424</v>
      </c>
    </row>
    <row r="58" spans="1:47" x14ac:dyDescent="0.2">
      <c r="A58" s="3">
        <v>45627</v>
      </c>
      <c r="B58" s="10">
        <v>87.43</v>
      </c>
      <c r="C58" s="10">
        <v>21.16</v>
      </c>
      <c r="D58" s="10">
        <v>57.59</v>
      </c>
      <c r="E58" s="4">
        <f t="shared" si="0"/>
        <v>-0.12478629995176022</v>
      </c>
      <c r="F58" s="4">
        <f t="shared" si="1"/>
        <v>5.3883453237520307E-2</v>
      </c>
      <c r="G58" s="4">
        <f t="shared" si="2"/>
        <v>1.7693375645160051E-2</v>
      </c>
      <c r="I58" s="4">
        <f t="shared" si="4"/>
        <v>-0.15177910400899494</v>
      </c>
      <c r="J58" s="4">
        <f t="shared" si="5"/>
        <v>4.0503740331831843E-2</v>
      </c>
      <c r="K58" s="4">
        <f t="shared" si="3"/>
        <v>1.0048997181860812E-2</v>
      </c>
      <c r="M58" s="16">
        <v>1.5</v>
      </c>
      <c r="N58">
        <v>-0.5</v>
      </c>
      <c r="O58" s="17">
        <f t="shared" si="6"/>
        <v>6.9185828381697817E-2</v>
      </c>
      <c r="P58" s="17">
        <f t="shared" si="7"/>
        <v>2.0726263143387956E-2</v>
      </c>
      <c r="S58" s="17">
        <f t="shared" si="8"/>
        <v>0.23966673984168291</v>
      </c>
      <c r="T58" s="17">
        <f t="shared" si="9"/>
        <v>0.24871515772065547</v>
      </c>
      <c r="W58" s="16">
        <v>1.5</v>
      </c>
      <c r="X58">
        <v>-0.5</v>
      </c>
      <c r="Y58" s="17">
        <f t="shared" si="10"/>
        <v>0.65069533716693262</v>
      </c>
      <c r="Z58" s="17">
        <f t="shared" si="11"/>
        <v>8.5776721713773069E-2</v>
      </c>
      <c r="AA58" s="17">
        <f t="shared" si="12"/>
        <v>0.26352744116933907</v>
      </c>
      <c r="AB58" s="17">
        <f t="shared" si="13"/>
        <v>0.99999950005004479</v>
      </c>
      <c r="AD58" s="16">
        <v>1.5</v>
      </c>
      <c r="AE58">
        <v>-0.5</v>
      </c>
      <c r="AF58" s="17">
        <f t="shared" si="14"/>
        <v>0.65069533716693262</v>
      </c>
      <c r="AG58" s="17">
        <f t="shared" si="15"/>
        <v>8.5776721713773069E-2</v>
      </c>
      <c r="AH58" s="17">
        <f t="shared" si="16"/>
        <v>0.26352744116933907</v>
      </c>
      <c r="AI58" s="17">
        <f t="shared" si="17"/>
        <v>0.23966673984168291</v>
      </c>
      <c r="AJ58" s="17">
        <f t="shared" si="18"/>
        <v>0.24871515772065547</v>
      </c>
      <c r="AK58" s="26">
        <f t="shared" si="19"/>
        <v>65069.533716693259</v>
      </c>
      <c r="AL58" s="26">
        <f t="shared" si="20"/>
        <v>8577.6721713773077</v>
      </c>
      <c r="AM58" s="26">
        <f t="shared" si="21"/>
        <v>26352.744116933907</v>
      </c>
    </row>
    <row r="59" spans="1:47" x14ac:dyDescent="0.2">
      <c r="A59" s="3">
        <v>45658</v>
      </c>
      <c r="B59" s="10">
        <v>87.99</v>
      </c>
      <c r="C59" s="10">
        <v>22.01</v>
      </c>
      <c r="D59" s="10">
        <v>59.67</v>
      </c>
      <c r="E59" s="4">
        <f t="shared" si="0"/>
        <v>6.3846984646696156E-3</v>
      </c>
      <c r="F59" s="4">
        <f t="shared" si="1"/>
        <v>3.9384288548271661E-2</v>
      </c>
      <c r="G59" s="4">
        <f t="shared" si="2"/>
        <v>3.5480440015409426E-2</v>
      </c>
      <c r="I59" s="4">
        <f t="shared" si="4"/>
        <v>-2.0608105592565099E-2</v>
      </c>
      <c r="J59" s="4">
        <f t="shared" si="5"/>
        <v>2.6004575642583197E-2</v>
      </c>
      <c r="K59" s="4">
        <f t="shared" si="3"/>
        <v>2.7836061552110186E-2</v>
      </c>
      <c r="M59" s="16">
        <v>1.6</v>
      </c>
      <c r="N59">
        <v>-0.6</v>
      </c>
      <c r="O59" s="17">
        <f t="shared" si="6"/>
        <v>7.2216184563184849E-2</v>
      </c>
      <c r="P59" s="17">
        <f t="shared" si="7"/>
        <v>2.1402485066989586E-2</v>
      </c>
      <c r="S59" s="17">
        <f t="shared" si="8"/>
        <v>0.25016420158441482</v>
      </c>
      <c r="T59" s="17">
        <f t="shared" si="9"/>
        <v>0.25682982080387506</v>
      </c>
      <c r="W59" s="16">
        <v>1.6</v>
      </c>
      <c r="X59">
        <v>-0.6</v>
      </c>
      <c r="Y59" s="17">
        <f t="shared" si="10"/>
        <v>0.68933568209202079</v>
      </c>
      <c r="Z59" s="17">
        <f t="shared" si="11"/>
        <v>7.332633168659311E-2</v>
      </c>
      <c r="AA59" s="17">
        <f t="shared" si="12"/>
        <v>0.2373373862814338</v>
      </c>
      <c r="AB59" s="17">
        <f t="shared" si="13"/>
        <v>0.99999940006004762</v>
      </c>
      <c r="AD59" s="16">
        <v>1.6</v>
      </c>
      <c r="AE59">
        <v>-0.6</v>
      </c>
      <c r="AF59" s="17">
        <f t="shared" si="14"/>
        <v>0.68933568209202079</v>
      </c>
      <c r="AG59" s="17">
        <f t="shared" si="15"/>
        <v>7.332633168659311E-2</v>
      </c>
      <c r="AH59" s="17">
        <f t="shared" si="16"/>
        <v>0.2373373862814338</v>
      </c>
      <c r="AI59" s="17">
        <f t="shared" si="17"/>
        <v>0.25016420158441482</v>
      </c>
      <c r="AJ59" s="17">
        <f t="shared" si="18"/>
        <v>0.25682982080387506</v>
      </c>
      <c r="AK59" s="26">
        <f t="shared" si="19"/>
        <v>68933.568209202072</v>
      </c>
      <c r="AL59" s="26">
        <f t="shared" si="20"/>
        <v>7332.6331686593112</v>
      </c>
      <c r="AM59" s="26">
        <f t="shared" si="21"/>
        <v>23733.738628143379</v>
      </c>
    </row>
    <row r="60" spans="1:47" x14ac:dyDescent="0.2">
      <c r="A60" s="3">
        <v>45689</v>
      </c>
      <c r="B60" s="10">
        <v>82.44</v>
      </c>
      <c r="C60" s="10">
        <v>25.04</v>
      </c>
      <c r="D60" s="10">
        <v>57.35</v>
      </c>
      <c r="E60" s="4">
        <f t="shared" si="0"/>
        <v>-6.5152415635211042E-2</v>
      </c>
      <c r="F60" s="4">
        <f t="shared" si="1"/>
        <v>0.12897765069352729</v>
      </c>
      <c r="G60" s="4">
        <f t="shared" si="2"/>
        <v>-3.9656537958610835E-2</v>
      </c>
      <c r="I60" s="4">
        <f t="shared" si="4"/>
        <v>-9.2145219692445754E-2</v>
      </c>
      <c r="J60" s="4">
        <f t="shared" si="5"/>
        <v>0.11559793778783883</v>
      </c>
      <c r="K60" s="4">
        <f t="shared" si="3"/>
        <v>-4.7300916421910075E-2</v>
      </c>
      <c r="M60" s="16">
        <v>1.7</v>
      </c>
      <c r="N60">
        <v>-0.7</v>
      </c>
      <c r="O60" s="17">
        <f t="shared" si="6"/>
        <v>7.5320474746513932E-2</v>
      </c>
      <c r="P60" s="17">
        <f t="shared" si="7"/>
        <v>2.2078706990591217E-2</v>
      </c>
      <c r="S60" s="17">
        <f t="shared" si="8"/>
        <v>0.26091777822234136</v>
      </c>
      <c r="T60" s="17">
        <f t="shared" si="9"/>
        <v>0.26494448388709457</v>
      </c>
      <c r="W60" s="16">
        <v>1.7</v>
      </c>
      <c r="X60">
        <v>-0.7</v>
      </c>
      <c r="Y60" s="17">
        <f t="shared" si="10"/>
        <v>0.72797602701710906</v>
      </c>
      <c r="Z60" s="17">
        <f t="shared" si="11"/>
        <v>6.0875941659413124E-2</v>
      </c>
      <c r="AA60" s="17">
        <f t="shared" si="12"/>
        <v>0.21114733139352859</v>
      </c>
      <c r="AB60" s="17">
        <f t="shared" si="13"/>
        <v>0.99999930007005078</v>
      </c>
      <c r="AD60" s="16">
        <v>1.7</v>
      </c>
      <c r="AE60">
        <v>-0.7</v>
      </c>
      <c r="AF60" s="17">
        <f t="shared" si="14"/>
        <v>0.72797602701710906</v>
      </c>
      <c r="AG60" s="17">
        <f t="shared" si="15"/>
        <v>6.0875941659413124E-2</v>
      </c>
      <c r="AH60" s="17">
        <f t="shared" si="16"/>
        <v>0.21114733139352859</v>
      </c>
      <c r="AI60" s="17">
        <f t="shared" si="17"/>
        <v>0.26091777822234136</v>
      </c>
      <c r="AJ60" s="17">
        <f t="shared" si="18"/>
        <v>0.26494448388709457</v>
      </c>
      <c r="AK60" s="26">
        <f t="shared" si="19"/>
        <v>72797.602701710901</v>
      </c>
      <c r="AL60" s="26">
        <f t="shared" si="20"/>
        <v>6087.594165941312</v>
      </c>
      <c r="AM60" s="26">
        <f t="shared" si="21"/>
        <v>21114.733139352858</v>
      </c>
    </row>
    <row r="61" spans="1:47" x14ac:dyDescent="0.2">
      <c r="A61" s="3">
        <v>45717</v>
      </c>
      <c r="B61" s="10">
        <v>75.27</v>
      </c>
      <c r="C61" s="10">
        <v>25.39</v>
      </c>
      <c r="D61" s="10">
        <v>57.6</v>
      </c>
      <c r="E61" s="4">
        <f t="shared" si="0"/>
        <v>-9.0989106975817705E-2</v>
      </c>
      <c r="F61" s="4">
        <f t="shared" si="1"/>
        <v>1.3880849484689373E-2</v>
      </c>
      <c r="G61" s="4">
        <f t="shared" si="2"/>
        <v>4.3497241264658423E-3</v>
      </c>
      <c r="I61" s="4">
        <f t="shared" si="4"/>
        <v>-0.11798191103305242</v>
      </c>
      <c r="J61" s="4">
        <f t="shared" si="5"/>
        <v>5.011365790009107E-4</v>
      </c>
      <c r="K61" s="4">
        <f t="shared" si="3"/>
        <v>-3.2946543368333981E-3</v>
      </c>
      <c r="M61" s="16">
        <v>1.8</v>
      </c>
      <c r="N61">
        <v>-0.8</v>
      </c>
      <c r="O61" s="17">
        <f t="shared" si="6"/>
        <v>7.848992711418798E-2</v>
      </c>
      <c r="P61" s="17">
        <f t="shared" si="7"/>
        <v>2.275492891419284E-2</v>
      </c>
      <c r="S61" s="17">
        <f t="shared" si="8"/>
        <v>0.2718970832883032</v>
      </c>
      <c r="T61" s="17">
        <f t="shared" si="9"/>
        <v>0.27305914697031408</v>
      </c>
      <c r="W61" s="16">
        <v>1.8</v>
      </c>
      <c r="X61">
        <v>-0.8</v>
      </c>
      <c r="Y61" s="17">
        <f t="shared" si="10"/>
        <v>0.76661637194219734</v>
      </c>
      <c r="Z61" s="17">
        <f t="shared" si="11"/>
        <v>4.842555163223311E-2</v>
      </c>
      <c r="AA61" s="17">
        <f t="shared" si="12"/>
        <v>0.18495727650562332</v>
      </c>
      <c r="AB61" s="17">
        <f t="shared" si="13"/>
        <v>0.99999920008005372</v>
      </c>
      <c r="AD61" s="16">
        <v>1.8</v>
      </c>
      <c r="AE61">
        <v>-0.8</v>
      </c>
      <c r="AF61" s="17">
        <f t="shared" si="14"/>
        <v>0.76661637194219734</v>
      </c>
      <c r="AG61" s="17">
        <f t="shared" si="15"/>
        <v>4.842555163223311E-2</v>
      </c>
      <c r="AH61" s="17">
        <f t="shared" si="16"/>
        <v>0.18495727650562332</v>
      </c>
      <c r="AI61" s="17">
        <f t="shared" si="17"/>
        <v>0.2718970832883032</v>
      </c>
      <c r="AJ61" s="17">
        <f t="shared" si="18"/>
        <v>0.27305914697031408</v>
      </c>
      <c r="AK61" s="26">
        <f t="shared" si="19"/>
        <v>76661.637194219729</v>
      </c>
      <c r="AL61" s="26">
        <f t="shared" si="20"/>
        <v>4842.555163223311</v>
      </c>
      <c r="AM61" s="26">
        <f t="shared" si="21"/>
        <v>18495.727650562334</v>
      </c>
    </row>
    <row r="62" spans="1:47" x14ac:dyDescent="0.2">
      <c r="E62" s="4"/>
      <c r="M62" s="16">
        <v>1.9</v>
      </c>
      <c r="N62">
        <v>-0.9</v>
      </c>
      <c r="O62" s="17">
        <f t="shared" si="6"/>
        <v>8.1716959928247887E-2</v>
      </c>
      <c r="P62" s="17">
        <f t="shared" si="7"/>
        <v>2.3431150837794467E-2</v>
      </c>
      <c r="S62" s="17">
        <f t="shared" si="8"/>
        <v>0.28307585287159065</v>
      </c>
      <c r="T62" s="17">
        <f t="shared" si="9"/>
        <v>0.28117381005353359</v>
      </c>
      <c r="W62" s="16">
        <v>1.9</v>
      </c>
      <c r="X62">
        <v>-0.9</v>
      </c>
      <c r="Y62" s="17">
        <f t="shared" si="10"/>
        <v>0.8052567168672855</v>
      </c>
      <c r="Z62" s="17">
        <f t="shared" si="11"/>
        <v>3.5975161605053096E-2</v>
      </c>
      <c r="AA62" s="17">
        <f t="shared" si="12"/>
        <v>0.15876722161771806</v>
      </c>
      <c r="AB62" s="17">
        <f t="shared" si="13"/>
        <v>0.99999910009005666</v>
      </c>
      <c r="AD62" s="16">
        <v>1.9</v>
      </c>
      <c r="AE62">
        <v>-0.9</v>
      </c>
      <c r="AF62" s="17">
        <f t="shared" si="14"/>
        <v>0.8052567168672855</v>
      </c>
      <c r="AG62" s="17">
        <f t="shared" si="15"/>
        <v>3.5975161605053096E-2</v>
      </c>
      <c r="AH62" s="17">
        <f t="shared" si="16"/>
        <v>0.15876722161771806</v>
      </c>
      <c r="AI62" s="17">
        <f t="shared" si="17"/>
        <v>0.28307585287159065</v>
      </c>
      <c r="AJ62" s="17">
        <f t="shared" si="18"/>
        <v>0.28117381005353359</v>
      </c>
      <c r="AK62" s="26">
        <f t="shared" si="19"/>
        <v>80525.671686728558</v>
      </c>
      <c r="AL62" s="26">
        <f t="shared" si="20"/>
        <v>3597.5161605053095</v>
      </c>
      <c r="AM62" s="26">
        <f t="shared" si="21"/>
        <v>15876.722161771806</v>
      </c>
    </row>
    <row r="63" spans="1:47" x14ac:dyDescent="0.2">
      <c r="M63" s="16">
        <v>2</v>
      </c>
      <c r="N63">
        <v>-1</v>
      </c>
      <c r="O63" s="17">
        <f t="shared" si="6"/>
        <v>8.4995014916248085E-2</v>
      </c>
      <c r="P63" s="17">
        <f t="shared" si="7"/>
        <v>2.4107372761396097E-2</v>
      </c>
      <c r="S63" s="17">
        <f t="shared" si="8"/>
        <v>0.29443136845003254</v>
      </c>
      <c r="T63" s="17">
        <f t="shared" si="9"/>
        <v>0.28928847313675315</v>
      </c>
      <c r="W63" s="16">
        <v>2</v>
      </c>
      <c r="X63">
        <v>-1</v>
      </c>
      <c r="Y63" s="17">
        <f t="shared" si="10"/>
        <v>0.84389706179237378</v>
      </c>
      <c r="Z63" s="17">
        <f t="shared" si="11"/>
        <v>2.3524771577873138E-2</v>
      </c>
      <c r="AA63" s="17">
        <f t="shared" si="12"/>
        <v>0.13257716672981279</v>
      </c>
      <c r="AB63" s="17">
        <f t="shared" si="13"/>
        <v>0.99999900010005971</v>
      </c>
      <c r="AD63" s="16">
        <v>2</v>
      </c>
      <c r="AE63">
        <v>-1</v>
      </c>
      <c r="AF63" s="17">
        <f t="shared" si="14"/>
        <v>0.84389706179237378</v>
      </c>
      <c r="AG63" s="17">
        <f t="shared" si="15"/>
        <v>2.3524771577873138E-2</v>
      </c>
      <c r="AH63" s="17">
        <f t="shared" si="16"/>
        <v>0.13257716672981279</v>
      </c>
      <c r="AI63" s="17">
        <f t="shared" si="17"/>
        <v>0.29443136845003254</v>
      </c>
      <c r="AJ63" s="17">
        <f t="shared" si="18"/>
        <v>0.28928847313675315</v>
      </c>
      <c r="AK63" s="26">
        <f t="shared" si="19"/>
        <v>84389.706179237372</v>
      </c>
      <c r="AL63" s="26">
        <f t="shared" si="20"/>
        <v>2352.4771577873139</v>
      </c>
      <c r="AM63" s="26">
        <f t="shared" si="21"/>
        <v>13257.71667298128</v>
      </c>
    </row>
    <row r="64" spans="1:47" x14ac:dyDescent="0.2">
      <c r="A64" s="1"/>
      <c r="G64" s="2"/>
      <c r="M64" s="10"/>
    </row>
    <row r="65" spans="1:13" x14ac:dyDescent="0.2">
      <c r="A65" s="1"/>
      <c r="G65" s="2"/>
      <c r="M65" s="10"/>
    </row>
    <row r="66" spans="1:13" x14ac:dyDescent="0.2">
      <c r="A66" s="1"/>
      <c r="G66" s="2"/>
      <c r="M66" s="10"/>
    </row>
    <row r="67" spans="1:13" x14ac:dyDescent="0.2">
      <c r="A67" s="1"/>
      <c r="G67" s="2"/>
      <c r="M67" s="10"/>
    </row>
    <row r="68" spans="1:13" x14ac:dyDescent="0.2">
      <c r="A68" s="1"/>
      <c r="G68" s="2"/>
      <c r="M68" s="10"/>
    </row>
    <row r="69" spans="1:13" x14ac:dyDescent="0.2">
      <c r="A69" s="1"/>
      <c r="G69" s="2"/>
      <c r="M69" s="10"/>
    </row>
    <row r="70" spans="1:13" x14ac:dyDescent="0.2">
      <c r="A70" s="1"/>
      <c r="G70" s="2"/>
    </row>
    <row r="71" spans="1:13" x14ac:dyDescent="0.2">
      <c r="A71" s="1"/>
      <c r="G71" s="2"/>
    </row>
    <row r="72" spans="1:13" x14ac:dyDescent="0.2">
      <c r="A72" s="1"/>
      <c r="G72" s="2"/>
    </row>
    <row r="73" spans="1:13" x14ac:dyDescent="0.2">
      <c r="A73" s="1"/>
      <c r="G73" s="2"/>
    </row>
    <row r="74" spans="1:13" x14ac:dyDescent="0.2">
      <c r="A74" s="1"/>
      <c r="G74" s="2"/>
    </row>
    <row r="75" spans="1:13" x14ac:dyDescent="0.2">
      <c r="A75" s="1"/>
      <c r="G75" s="2"/>
    </row>
    <row r="76" spans="1:13" x14ac:dyDescent="0.2">
      <c r="A76" s="1"/>
      <c r="G76" s="2"/>
    </row>
    <row r="77" spans="1:13" x14ac:dyDescent="0.2">
      <c r="A77" s="1"/>
      <c r="G77" s="2"/>
    </row>
    <row r="78" spans="1:13" x14ac:dyDescent="0.2">
      <c r="A78" s="1"/>
      <c r="G78" s="2"/>
    </row>
    <row r="79" spans="1:13" x14ac:dyDescent="0.2">
      <c r="A79" s="1"/>
      <c r="G79" s="2"/>
    </row>
    <row r="80" spans="1:13" x14ac:dyDescent="0.2">
      <c r="A80" s="1"/>
      <c r="G80" s="2"/>
    </row>
    <row r="81" spans="1:7" x14ac:dyDescent="0.2">
      <c r="A81" s="1"/>
      <c r="G81" s="2"/>
    </row>
    <row r="82" spans="1:7" x14ac:dyDescent="0.2">
      <c r="A82" s="1"/>
      <c r="G82" s="2"/>
    </row>
    <row r="83" spans="1:7" x14ac:dyDescent="0.2">
      <c r="A83" s="1"/>
      <c r="G83" s="2"/>
    </row>
    <row r="84" spans="1:7" x14ac:dyDescent="0.2">
      <c r="A84" s="1"/>
      <c r="G84" s="2"/>
    </row>
    <row r="85" spans="1:7" x14ac:dyDescent="0.2">
      <c r="A85" s="1"/>
      <c r="G85" s="2"/>
    </row>
    <row r="86" spans="1:7" x14ac:dyDescent="0.2">
      <c r="A86" s="1"/>
      <c r="G86" s="2"/>
    </row>
    <row r="87" spans="1:7" x14ac:dyDescent="0.2">
      <c r="A87" s="1"/>
      <c r="G87" s="2"/>
    </row>
    <row r="88" spans="1:7" x14ac:dyDescent="0.2">
      <c r="A88" s="1"/>
      <c r="G88" s="2"/>
    </row>
    <row r="89" spans="1:7" x14ac:dyDescent="0.2">
      <c r="A89" s="1"/>
      <c r="G89" s="2"/>
    </row>
    <row r="90" spans="1:7" x14ac:dyDescent="0.2">
      <c r="A90" s="1"/>
      <c r="G90" s="2"/>
    </row>
    <row r="91" spans="1:7" x14ac:dyDescent="0.2">
      <c r="A91" s="1"/>
      <c r="G91" s="2"/>
    </row>
    <row r="92" spans="1:7" x14ac:dyDescent="0.2">
      <c r="A92" s="1"/>
      <c r="G92" s="2"/>
    </row>
    <row r="93" spans="1:7" x14ac:dyDescent="0.2">
      <c r="A93" s="1"/>
      <c r="G93" s="2"/>
    </row>
    <row r="94" spans="1:7" x14ac:dyDescent="0.2">
      <c r="A94" s="1"/>
      <c r="G94" s="2"/>
    </row>
    <row r="95" spans="1:7" x14ac:dyDescent="0.2">
      <c r="A95" s="1"/>
      <c r="G95" s="2"/>
    </row>
    <row r="96" spans="1:7" x14ac:dyDescent="0.2">
      <c r="A96" s="1"/>
      <c r="G96" s="2"/>
    </row>
    <row r="97" spans="1:7" x14ac:dyDescent="0.2">
      <c r="A97" s="1"/>
      <c r="G97" s="2"/>
    </row>
    <row r="98" spans="1:7" x14ac:dyDescent="0.2">
      <c r="A98" s="1"/>
      <c r="G98" s="2"/>
    </row>
    <row r="99" spans="1:7" x14ac:dyDescent="0.2">
      <c r="A99" s="1"/>
      <c r="G99" s="2"/>
    </row>
    <row r="100" spans="1:7" x14ac:dyDescent="0.2">
      <c r="A100" s="1"/>
      <c r="G100" s="2"/>
    </row>
    <row r="101" spans="1:7" x14ac:dyDescent="0.2">
      <c r="A101" s="1"/>
      <c r="G101" s="2"/>
    </row>
    <row r="102" spans="1:7" x14ac:dyDescent="0.2">
      <c r="A102" s="1"/>
      <c r="G102" s="2"/>
    </row>
    <row r="103" spans="1:7" x14ac:dyDescent="0.2">
      <c r="A103" s="1"/>
      <c r="G103" s="2"/>
    </row>
    <row r="104" spans="1:7" x14ac:dyDescent="0.2">
      <c r="A104" s="1"/>
      <c r="G104" s="2"/>
    </row>
    <row r="105" spans="1:7" x14ac:dyDescent="0.2">
      <c r="A105" s="1"/>
      <c r="G105" s="2"/>
    </row>
    <row r="106" spans="1:7" x14ac:dyDescent="0.2">
      <c r="A106" s="1"/>
      <c r="G106" s="2"/>
    </row>
    <row r="107" spans="1:7" x14ac:dyDescent="0.2">
      <c r="A107" s="1"/>
      <c r="G107" s="2"/>
    </row>
    <row r="108" spans="1:7" x14ac:dyDescent="0.2">
      <c r="A108" s="1"/>
      <c r="G108" s="2"/>
    </row>
    <row r="109" spans="1:7" x14ac:dyDescent="0.2">
      <c r="A109" s="1"/>
      <c r="G109" s="2"/>
    </row>
    <row r="110" spans="1:7" x14ac:dyDescent="0.2">
      <c r="A110" s="1"/>
      <c r="G110" s="2"/>
    </row>
    <row r="111" spans="1:7" x14ac:dyDescent="0.2">
      <c r="A111" s="1"/>
      <c r="G111" s="2"/>
    </row>
    <row r="112" spans="1:7" x14ac:dyDescent="0.2">
      <c r="A112" s="1"/>
      <c r="G112" s="2"/>
    </row>
    <row r="113" spans="1:7" x14ac:dyDescent="0.2">
      <c r="A113" s="1"/>
      <c r="G113" s="2"/>
    </row>
    <row r="114" spans="1:7" x14ac:dyDescent="0.2">
      <c r="A114" s="1"/>
      <c r="G114" s="2"/>
    </row>
    <row r="115" spans="1:7" x14ac:dyDescent="0.2">
      <c r="A115" s="1"/>
      <c r="G115" s="2"/>
    </row>
    <row r="116" spans="1:7" x14ac:dyDescent="0.2">
      <c r="A116" s="1"/>
      <c r="G116" s="2"/>
    </row>
    <row r="117" spans="1:7" x14ac:dyDescent="0.2">
      <c r="A117" s="1"/>
      <c r="G117" s="2"/>
    </row>
    <row r="118" spans="1:7" x14ac:dyDescent="0.2">
      <c r="A118" s="1"/>
      <c r="G118" s="2"/>
    </row>
    <row r="119" spans="1:7" x14ac:dyDescent="0.2">
      <c r="A119" s="1"/>
      <c r="G119" s="2"/>
    </row>
    <row r="120" spans="1:7" x14ac:dyDescent="0.2">
      <c r="A120" s="1"/>
      <c r="G120" s="2"/>
    </row>
    <row r="121" spans="1:7" x14ac:dyDescent="0.2">
      <c r="A121" s="1"/>
      <c r="G121" s="2"/>
    </row>
    <row r="122" spans="1:7" x14ac:dyDescent="0.2">
      <c r="A122" s="1"/>
      <c r="G122" s="2"/>
    </row>
    <row r="123" spans="1:7" x14ac:dyDescent="0.2">
      <c r="A123" s="1"/>
      <c r="G123" s="2"/>
    </row>
  </sheetData>
  <sortState xmlns:xlrd2="http://schemas.microsoft.com/office/spreadsheetml/2017/richdata2" ref="A64:G123">
    <sortCondition ref="A64:A123"/>
  </sortState>
  <mergeCells count="20">
    <mergeCell ref="BA29:BB29"/>
    <mergeCell ref="BC30:BF30"/>
    <mergeCell ref="BC31:BE31"/>
    <mergeCell ref="AX31:AZ31"/>
    <mergeCell ref="BA30:BB30"/>
    <mergeCell ref="BA31:BB31"/>
    <mergeCell ref="AQ31:AR31"/>
    <mergeCell ref="AV30:AW30"/>
    <mergeCell ref="M7:P7"/>
    <mergeCell ref="M23:N23"/>
    <mergeCell ref="M24:N24"/>
    <mergeCell ref="M25:N25"/>
    <mergeCell ref="M26:N26"/>
    <mergeCell ref="S30:T30"/>
    <mergeCell ref="S31:U31"/>
    <mergeCell ref="AF31:AH31"/>
    <mergeCell ref="M27:N27"/>
    <mergeCell ref="M28:N28"/>
    <mergeCell ref="O31:Q31"/>
    <mergeCell ref="O30:P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Panchal</dc:creator>
  <cp:lastModifiedBy>Shivam Panchal</cp:lastModifiedBy>
  <dcterms:created xsi:type="dcterms:W3CDTF">2025-04-02T00:42:27Z</dcterms:created>
  <dcterms:modified xsi:type="dcterms:W3CDTF">2025-04-17T02:13:49Z</dcterms:modified>
</cp:coreProperties>
</file>