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5dd96e58838cf5/Documents/Data Science_Batch 119/Assignments/"/>
    </mc:Choice>
  </mc:AlternateContent>
  <xr:revisionPtr revIDLastSave="0" documentId="8_{16FEFC6D-2F47-4276-B3C4-C352D4F486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2" i="3" l="1"/>
  <c r="F9" i="3"/>
  <c r="F10" i="3"/>
  <c r="F11" i="3"/>
  <c r="E11" i="3"/>
  <c r="E10" i="3"/>
  <c r="E9" i="3"/>
  <c r="D9" i="3"/>
  <c r="D11" i="3"/>
  <c r="D10" i="3"/>
  <c r="C11" i="3"/>
  <c r="C10" i="3"/>
  <c r="C9" i="3"/>
  <c r="B11" i="3"/>
  <c r="B10" i="3"/>
  <c r="B9" i="3"/>
  <c r="F5" i="3"/>
  <c r="F4" i="3"/>
  <c r="F3" i="3"/>
  <c r="D5" i="3"/>
  <c r="D4" i="3"/>
  <c r="D3" i="3"/>
  <c r="D2" i="3"/>
  <c r="F2" i="3"/>
  <c r="E5" i="3"/>
  <c r="E4" i="3"/>
  <c r="E3" i="3"/>
  <c r="E2" i="3"/>
  <c r="C5" i="3"/>
  <c r="C4" i="3"/>
  <c r="C3" i="3"/>
  <c r="C2" i="3"/>
  <c r="B5" i="3"/>
  <c r="B4" i="3"/>
  <c r="B3" i="3"/>
  <c r="B2" i="3"/>
  <c r="H52" i="1"/>
  <c r="H49" i="1"/>
  <c r="H48" i="1"/>
  <c r="H47" i="1"/>
  <c r="H45" i="1"/>
  <c r="H44" i="1"/>
  <c r="H43" i="1"/>
  <c r="H42" i="1"/>
  <c r="H39" i="1"/>
  <c r="H38" i="1"/>
  <c r="H37" i="1"/>
  <c r="H36" i="1"/>
  <c r="H32" i="1"/>
  <c r="H31" i="1"/>
  <c r="H33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<sst xmlns="http://schemas.openxmlformats.org/spreadsheetml/2006/main" count="825" uniqueCount="73">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</sst>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164" fontId="6" fillId="0" borderId="1" xfId="1" applyFont="1" applyBorder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activeCell="E53" sqref="E53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COUNTIFS(G2:G25, "Boston")</f>
        <v>4</v>
      </c>
    </row>
    <row r="30" spans="1:8" ht="15.75" x14ac:dyDescent="0.25">
      <c r="E30" s="14" t="s">
        <v>32</v>
      </c>
      <c r="H30">
        <f>COUNTIF($D$2:$D$25,"microwave")</f>
        <v>5</v>
      </c>
    </row>
    <row r="31" spans="1:8" ht="15.75" x14ac:dyDescent="0.25">
      <c r="E31" s="14" t="s">
        <v>33</v>
      </c>
      <c r="H31">
        <f>COUNTIF($F$2:$F$25,"truck 3")</f>
        <v>8</v>
      </c>
    </row>
    <row r="32" spans="1:8" ht="15.75" x14ac:dyDescent="0.25">
      <c r="E32" s="14" t="s">
        <v>34</v>
      </c>
      <c r="H32">
        <f>COUNTIF($C$2:$C$25,"Peter White")</f>
        <v>6</v>
      </c>
    </row>
    <row r="33" spans="5:8" ht="15.75" x14ac:dyDescent="0.25">
      <c r="E33" s="14" t="s">
        <v>26</v>
      </c>
      <c r="H33">
        <f>COUNTIF(E2:E25,"&lt;20")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SUMIF($D$2:$D$25, "refrigerator", $E$2:$E$25)</f>
        <v>105</v>
      </c>
    </row>
    <row r="37" spans="5:8" ht="15.75" x14ac:dyDescent="0.25">
      <c r="E37" s="14" t="s">
        <v>24</v>
      </c>
      <c r="H37">
        <f>SUMIF($D$2:$D$25, "washing machine", $E$2:$E$25)</f>
        <v>164</v>
      </c>
    </row>
    <row r="38" spans="5:8" ht="15.75" x14ac:dyDescent="0.25">
      <c r="E38" s="14" t="s">
        <v>30</v>
      </c>
      <c r="H38">
        <f>SUMIF($F$2:$F$25, "truck 4", $E$2:$E$25)</f>
        <v>156</v>
      </c>
    </row>
    <row r="39" spans="5:8" ht="15.75" x14ac:dyDescent="0.25">
      <c r="E39" s="14" t="s">
        <v>40</v>
      </c>
      <c r="H39">
        <f>SUMIFS(E2:E25, F2:F25, "truck*")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COUNTIFS($D$2:$D$25,"microwave",$G$2:$G$25,"Boston")</f>
        <v>2</v>
      </c>
    </row>
    <row r="43" spans="5:8" ht="15.75" x14ac:dyDescent="0.25">
      <c r="E43" s="14" t="s">
        <v>36</v>
      </c>
      <c r="H43">
        <f>COUNTIFS($C$2:$C$25,"Peter White",$F$2:$F$25,"truck 1")</f>
        <v>2</v>
      </c>
    </row>
    <row r="44" spans="5:8" ht="15.75" x14ac:dyDescent="0.25">
      <c r="E44" s="14" t="s">
        <v>37</v>
      </c>
      <c r="H44">
        <f>COUNTIFS(G2:G25, "Boston", B2:B25, "&gt;02-03-2013")</f>
        <v>0</v>
      </c>
    </row>
    <row r="45" spans="5:8" ht="15.75" x14ac:dyDescent="0.25">
      <c r="E45" s="14" t="s">
        <v>38</v>
      </c>
      <c r="H45">
        <f>COUNTIFS(B2:B25, "&gt;=02-03-2013", B2:B25, "&lt;=02-06-2013")</f>
        <v>0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 D2:D25, "microwave", G2:G25, "NY")</f>
        <v>25</v>
      </c>
    </row>
    <row r="48" spans="5:8" ht="15.75" x14ac:dyDescent="0.25">
      <c r="E48" s="14" t="s">
        <v>29</v>
      </c>
      <c r="H48">
        <f>SUMIFS($E$2:$E$25,G2:G25,"Pittsburgh",F2:F25,"truck 1")</f>
        <v>75</v>
      </c>
    </row>
    <row r="49" spans="5:8" ht="15.75" x14ac:dyDescent="0.25">
      <c r="E49" s="14" t="s">
        <v>39</v>
      </c>
      <c r="H49">
        <f>SUMIFS(E2:E25, B2:B25, "&gt;=02-03-2013", B2:B25, "&lt;=02-06-2013")</f>
        <v>0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SUM(SUMIFS(E2:E25, G2:G25, "NY"), SUMIFS(E2:E25, G2:G25, "Baltimore"), SUMIFS(E2:E25, G2:G25, "Philadelphia"))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2"/>
  <sheetViews>
    <sheetView tabSelected="1"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SUMIFS($E$16:$E$241,$B$16:$B$241,A2,$D$16:$D$241,"credit card")</f>
        <v>303</v>
      </c>
      <c r="F2" s="1">
        <f>SUMIFS($E$16:$E$241,$B$16:$B$241,A2,$D$16:$D$241,"cash")</f>
        <v>414</v>
      </c>
    </row>
    <row r="3" spans="1:6" x14ac:dyDescent="0.25">
      <c r="A3" s="6" t="s">
        <v>43</v>
      </c>
      <c r="B3" s="1">
        <f>COUNTIF($B$16:$B$241,A3)</f>
        <v>46</v>
      </c>
      <c r="C3" s="1">
        <f>SUMIF($B$16:$B$241,A3,$E$16:$E$241)</f>
        <v>1934</v>
      </c>
      <c r="D3" s="1">
        <f>COUNTIFS($B$16:$B$241,A3,$D$16:$D$241,"cash")</f>
        <v>31</v>
      </c>
      <c r="E3" s="1">
        <f>SUMIFS($E$16:$E$241,$B$16:$B$241,A3,$D$16:$D$241,"credit card")</f>
        <v>584</v>
      </c>
      <c r="F3" s="1">
        <f t="shared" ref="F3:F5" si="0">SUMIFS($E$16:$E$241,$B$16:$B$241,A3,$D$16:$D$241,"cash")</f>
        <v>1350</v>
      </c>
    </row>
    <row r="4" spans="1:6" x14ac:dyDescent="0.25">
      <c r="A4" s="7" t="s">
        <v>44</v>
      </c>
      <c r="B4" s="1">
        <f>COUNTIF($B$16:$B$241,A4)</f>
        <v>50</v>
      </c>
      <c r="C4" s="1">
        <f>SUMIF($B$16:$B$241,A4,$E$16:$E$241)</f>
        <v>1650</v>
      </c>
      <c r="D4" s="1">
        <f>COUNTIFS($B$16:$B$241,A4,$D$16:$D$241,"cash")</f>
        <v>35</v>
      </c>
      <c r="E4" s="1">
        <f>SUMIFS($E$16:$E$241,$B$16:$B$241,A4,$D$16:$D$241,"credit card")</f>
        <v>495</v>
      </c>
      <c r="F4" s="1">
        <f t="shared" si="0"/>
        <v>1155</v>
      </c>
    </row>
    <row r="5" spans="1:6" x14ac:dyDescent="0.25">
      <c r="A5" s="1" t="s">
        <v>48</v>
      </c>
      <c r="B5" s="1">
        <f>COUNTIF($B$16:$B$241,A5)</f>
        <v>32</v>
      </c>
      <c r="C5" s="1">
        <f>SUMIF($B$16:$B$241,A5,$E$16:$E$241)</f>
        <v>1119</v>
      </c>
      <c r="D5" s="1">
        <f>COUNTIFS($B$16:$B$241,A5,$D$16:$D$241,"cash")</f>
        <v>21</v>
      </c>
      <c r="E5" s="1">
        <f>SUMIFS($E$16:$E$241,$B$16:$B$241,A5,$D$16:$D$241,"credit card")</f>
        <v>384</v>
      </c>
      <c r="F5" s="1">
        <f t="shared" si="0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COUNTIFS($C16:$C$241,A9,$B$16:$B$241,"Shaving")</f>
        <v>7</v>
      </c>
      <c r="E9" s="1">
        <f>COUNTIFS($C$16:$C$241,A9,$B$16:$B$241,"Kids")</f>
        <v>1</v>
      </c>
      <c r="F9" s="1">
        <f>SUMIFS($E$16:$E$241,$A$16:$A$241,"&gt;10-05-2013",$A$16:$A$241,"&lt;20-05-2013",$C$16:$C$241,A9,$B$16:$B$241,"Shaving")</f>
        <v>31</v>
      </c>
    </row>
    <row r="10" spans="1:6" x14ac:dyDescent="0.25">
      <c r="A10" s="6" t="s">
        <v>50</v>
      </c>
      <c r="B10" s="1">
        <f>COUNTIF($C$16:$C$241,A10)</f>
        <v>31</v>
      </c>
      <c r="C10" s="1">
        <f>SUMIF($C$16:$C$241,A10,$E$16:$E$241)</f>
        <v>965</v>
      </c>
      <c r="D10" s="1">
        <f>COUNTIFS($C$16:$C$241,A10,$B$16:$B$241,"Shaving")</f>
        <v>8</v>
      </c>
      <c r="E10" s="1">
        <f>COUNTIFS($C$16:$C$241,A10,$B$16:$B$241,"Kids")</f>
        <v>1</v>
      </c>
      <c r="F10" s="1">
        <f t="shared" ref="F10:F11" si="1">SUMIFS($E$16:$E$241,$C$16:$C$241,A10,$B$16:$B$241,"Shaving",$A$16:$A$241,"&gt;10-05-2013",$A$16:$A$241,"&lt;20-05-2013")</f>
        <v>24</v>
      </c>
    </row>
    <row r="11" spans="1:6" x14ac:dyDescent="0.25">
      <c r="A11" s="6" t="s">
        <v>52</v>
      </c>
      <c r="B11" s="1">
        <f>COUNTIF($C$16:$C$241,A11)</f>
        <v>23</v>
      </c>
      <c r="C11" s="1">
        <f>SUMIF($C$16:$C$241,A11,$E$16:$E$241)</f>
        <v>701</v>
      </c>
      <c r="D11" s="1">
        <f>COUNTIFS($C$16:$C$241,A11,$B$16:$B$241,"Shaving")</f>
        <v>5</v>
      </c>
      <c r="E11" s="1">
        <f>COUNTIFS($C$16:$C$241,A11,$B$16:$B$241,"Kids")</f>
        <v>1</v>
      </c>
      <c r="F11" s="1">
        <f t="shared" si="1"/>
        <v>31</v>
      </c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  <row r="242" spans="1:5" x14ac:dyDescent="0.25">
      <c r="E242" s="22">
        <f>SUBTOTAL(9,E16:E241)</f>
        <v>6653</v>
      </c>
    </row>
  </sheetData>
  <autoFilter ref="A15:E15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Shiva Krishnachar</cp:lastModifiedBy>
  <dcterms:created xsi:type="dcterms:W3CDTF">2013-06-05T17:23:06Z</dcterms:created>
  <dcterms:modified xsi:type="dcterms:W3CDTF">2025-01-15T06:45:11Z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