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<sst xmlns="http://schemas.openxmlformats.org/spreadsheetml/2006/main" count="6" uniqueCount="6">
  <si>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Motilal Oswal Midcap 30 Regular Growth SIP Calculation for 3 Years</t>
  </si>
  <si>
    <t>Group 65 : Shivam Agarwal 2020123, Piyush Verma 2020097</t>
  </si>
  <si>
    <t>Assuming Investment of Rs 10000 on the first trading day of every month</t>
  </si>
  <si>
    <t>Amount Invested</t>
  </si>
  <si>
    <t>Shares bought (Assuming partial buying is allowed)</t>
  </si>
  <si>
    <t>Value of shares bought on 29 March 2023 (SIP returns of last 3 years)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</si>
</sst>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 shrinkToFit="0" wrapText="1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  <col customWidth="1" min="3" max="3" width="14.0"/>
    <col customWidth="1" min="4" max="4" width="14.5"/>
  </cols>
  <sheetData>
    <row r="1">
      <c r="A1" s="1" t="s">
        <v>0</v>
      </c>
      <c r="G1" s="2" t="s">
        <v>1</v>
      </c>
    </row>
    <row r="2">
      <c r="A2" s="3" t="s">
        <v>2</v>
      </c>
    </row>
    <row r="3">
      <c r="B3" s="4" t="str">
        <f>IFERROR(__xludf.DUMMYFUNCTION("GOOGLEFINANCE(""MUTF_IN:MOTI_OSWA_MIDC_ZEQY4B"", ""price"", DATE(2020,4,1), DATE(2023,3,31), ""DAILY"")"),"Date")</f>
        <v>Date</v>
      </c>
      <c r="C3" s="4" t="str">
        <f>IFERROR(__xludf.DUMMYFUNCTION("""COMPUTED_VALUE"""),"Close")</f>
        <v>Close</v>
      </c>
      <c r="D3" s="2" t="s">
        <v>3</v>
      </c>
      <c r="E3" s="5" t="s">
        <v>4</v>
      </c>
      <c r="G3" s="5" t="s">
        <v>5</v>
      </c>
    </row>
    <row r="4">
      <c r="B4" s="6">
        <f>IFERROR(__xludf.DUMMYFUNCTION("""COMPUTED_VALUE"""),43922.75)</f>
        <v>43922.75</v>
      </c>
      <c r="C4" s="4">
        <f>IFERROR(__xludf.DUMMYFUNCTION("""COMPUTED_VALUE"""),18.6915)</f>
        <v>18.6915</v>
      </c>
      <c r="D4" s="2">
        <v>10000.0</v>
      </c>
      <c r="E4" s="4">
        <f t="shared" ref="E4:E745" si="1">D4/C4</f>
        <v>535.0025413</v>
      </c>
      <c r="G4" s="4">
        <f>C745*E746</f>
        <v>515565.9365</v>
      </c>
    </row>
    <row r="5">
      <c r="B5" s="6">
        <f>IFERROR(__xludf.DUMMYFUNCTION("""COMPUTED_VALUE"""),43924.75)</f>
        <v>43924.75</v>
      </c>
      <c r="C5" s="4">
        <f>IFERROR(__xludf.DUMMYFUNCTION("""COMPUTED_VALUE"""),18.2077)</f>
        <v>18.2077</v>
      </c>
      <c r="D5" s="2">
        <v>0.0</v>
      </c>
      <c r="E5" s="4">
        <f t="shared" si="1"/>
        <v>0</v>
      </c>
    </row>
    <row r="6">
      <c r="B6" s="6">
        <f>IFERROR(__xludf.DUMMYFUNCTION("""COMPUTED_VALUE"""),43928.75)</f>
        <v>43928.75</v>
      </c>
      <c r="C6" s="4">
        <f>IFERROR(__xludf.DUMMYFUNCTION("""COMPUTED_VALUE"""),18.8789)</f>
        <v>18.8789</v>
      </c>
      <c r="D6" s="2">
        <v>0.0</v>
      </c>
      <c r="E6" s="4">
        <f t="shared" si="1"/>
        <v>0</v>
      </c>
    </row>
    <row r="7">
      <c r="B7" s="6">
        <f>IFERROR(__xludf.DUMMYFUNCTION("""COMPUTED_VALUE"""),43929.75)</f>
        <v>43929.75</v>
      </c>
      <c r="C7" s="4">
        <f>IFERROR(__xludf.DUMMYFUNCTION("""COMPUTED_VALUE"""),19.1141)</f>
        <v>19.1141</v>
      </c>
      <c r="D7" s="2">
        <v>0.0</v>
      </c>
      <c r="E7" s="4">
        <f t="shared" si="1"/>
        <v>0</v>
      </c>
    </row>
    <row r="8">
      <c r="B8" s="6">
        <f>IFERROR(__xludf.DUMMYFUNCTION("""COMPUTED_VALUE"""),43930.75)</f>
        <v>43930.75</v>
      </c>
      <c r="C8" s="4">
        <f>IFERROR(__xludf.DUMMYFUNCTION("""COMPUTED_VALUE"""),20.0688)</f>
        <v>20.0688</v>
      </c>
      <c r="D8" s="2">
        <v>0.0</v>
      </c>
      <c r="E8" s="4">
        <f t="shared" si="1"/>
        <v>0</v>
      </c>
    </row>
    <row r="9">
      <c r="B9" s="6">
        <f>IFERROR(__xludf.DUMMYFUNCTION("""COMPUTED_VALUE"""),43934.75)</f>
        <v>43934.75</v>
      </c>
      <c r="C9" s="4">
        <f>IFERROR(__xludf.DUMMYFUNCTION("""COMPUTED_VALUE"""),19.3626)</f>
        <v>19.3626</v>
      </c>
      <c r="D9" s="2">
        <v>0.0</v>
      </c>
      <c r="E9" s="4">
        <f t="shared" si="1"/>
        <v>0</v>
      </c>
    </row>
    <row r="10">
      <c r="B10" s="6">
        <f>IFERROR(__xludf.DUMMYFUNCTION("""COMPUTED_VALUE"""),43936.75)</f>
        <v>43936.75</v>
      </c>
      <c r="C10" s="4">
        <f>IFERROR(__xludf.DUMMYFUNCTION("""COMPUTED_VALUE"""),19.4337)</f>
        <v>19.4337</v>
      </c>
      <c r="D10" s="2">
        <v>0.0</v>
      </c>
      <c r="E10" s="4">
        <f t="shared" si="1"/>
        <v>0</v>
      </c>
    </row>
    <row r="11">
      <c r="B11" s="6">
        <f>IFERROR(__xludf.DUMMYFUNCTION("""COMPUTED_VALUE"""),43937.75)</f>
        <v>43937.75</v>
      </c>
      <c r="C11" s="4">
        <f>IFERROR(__xludf.DUMMYFUNCTION("""COMPUTED_VALUE"""),19.6097)</f>
        <v>19.6097</v>
      </c>
      <c r="D11" s="2">
        <v>0.0</v>
      </c>
      <c r="E11" s="4">
        <f t="shared" si="1"/>
        <v>0</v>
      </c>
    </row>
    <row r="12">
      <c r="B12" s="6">
        <f>IFERROR(__xludf.DUMMYFUNCTION("""COMPUTED_VALUE"""),43938.75)</f>
        <v>43938.75</v>
      </c>
      <c r="C12" s="4">
        <f>IFERROR(__xludf.DUMMYFUNCTION("""COMPUTED_VALUE"""),20.2121)</f>
        <v>20.2121</v>
      </c>
      <c r="D12" s="2">
        <v>0.0</v>
      </c>
      <c r="E12" s="4">
        <f t="shared" si="1"/>
        <v>0</v>
      </c>
    </row>
    <row r="13">
      <c r="B13" s="6">
        <f>IFERROR(__xludf.DUMMYFUNCTION("""COMPUTED_VALUE"""),43941.75)</f>
        <v>43941.75</v>
      </c>
      <c r="C13" s="4">
        <f>IFERROR(__xludf.DUMMYFUNCTION("""COMPUTED_VALUE"""),19.9991)</f>
        <v>19.9991</v>
      </c>
      <c r="D13" s="2">
        <v>0.0</v>
      </c>
      <c r="E13" s="4">
        <f t="shared" si="1"/>
        <v>0</v>
      </c>
    </row>
    <row r="14">
      <c r="B14" s="6">
        <f>IFERROR(__xludf.DUMMYFUNCTION("""COMPUTED_VALUE"""),43942.75)</f>
        <v>43942.75</v>
      </c>
      <c r="C14" s="4">
        <f>IFERROR(__xludf.DUMMYFUNCTION("""COMPUTED_VALUE"""),19.5048)</f>
        <v>19.5048</v>
      </c>
      <c r="D14" s="2">
        <v>0.0</v>
      </c>
      <c r="E14" s="4">
        <f t="shared" si="1"/>
        <v>0</v>
      </c>
    </row>
    <row r="15">
      <c r="B15" s="6">
        <f>IFERROR(__xludf.DUMMYFUNCTION("""COMPUTED_VALUE"""),43943.75)</f>
        <v>43943.75</v>
      </c>
      <c r="C15" s="4">
        <f>IFERROR(__xludf.DUMMYFUNCTION("""COMPUTED_VALUE"""),19.5655)</f>
        <v>19.5655</v>
      </c>
      <c r="D15" s="2">
        <v>0.0</v>
      </c>
      <c r="E15" s="4">
        <f t="shared" si="1"/>
        <v>0</v>
      </c>
    </row>
    <row r="16">
      <c r="B16" s="6">
        <f>IFERROR(__xludf.DUMMYFUNCTION("""COMPUTED_VALUE"""),43944.75)</f>
        <v>43944.75</v>
      </c>
      <c r="C16" s="4">
        <f>IFERROR(__xludf.DUMMYFUNCTION("""COMPUTED_VALUE"""),19.691)</f>
        <v>19.691</v>
      </c>
      <c r="D16" s="2">
        <v>0.0</v>
      </c>
      <c r="E16" s="4">
        <f t="shared" si="1"/>
        <v>0</v>
      </c>
    </row>
    <row r="17">
      <c r="B17" s="6">
        <f>IFERROR(__xludf.DUMMYFUNCTION("""COMPUTED_VALUE"""),43945.75)</f>
        <v>43945.75</v>
      </c>
      <c r="C17" s="4">
        <f>IFERROR(__xludf.DUMMYFUNCTION("""COMPUTED_VALUE"""),19.08)</f>
        <v>19.08</v>
      </c>
      <c r="D17" s="2">
        <v>0.0</v>
      </c>
      <c r="E17" s="4">
        <f t="shared" si="1"/>
        <v>0</v>
      </c>
    </row>
    <row r="18">
      <c r="B18" s="6">
        <f>IFERROR(__xludf.DUMMYFUNCTION("""COMPUTED_VALUE"""),43948.75)</f>
        <v>43948.75</v>
      </c>
      <c r="C18" s="4">
        <f>IFERROR(__xludf.DUMMYFUNCTION("""COMPUTED_VALUE"""),19.3233)</f>
        <v>19.3233</v>
      </c>
      <c r="D18" s="2">
        <v>0.0</v>
      </c>
      <c r="E18" s="4">
        <f t="shared" si="1"/>
        <v>0</v>
      </c>
    </row>
    <row r="19">
      <c r="B19" s="6">
        <f>IFERROR(__xludf.DUMMYFUNCTION("""COMPUTED_VALUE"""),43949.75)</f>
        <v>43949.75</v>
      </c>
      <c r="C19" s="4">
        <f>IFERROR(__xludf.DUMMYFUNCTION("""COMPUTED_VALUE"""),19.6911)</f>
        <v>19.6911</v>
      </c>
      <c r="D19" s="2">
        <v>0.0</v>
      </c>
      <c r="E19" s="4">
        <f t="shared" si="1"/>
        <v>0</v>
      </c>
    </row>
    <row r="20">
      <c r="B20" s="6">
        <f>IFERROR(__xludf.DUMMYFUNCTION("""COMPUTED_VALUE"""),43950.75)</f>
        <v>43950.75</v>
      </c>
      <c r="C20" s="4">
        <f>IFERROR(__xludf.DUMMYFUNCTION("""COMPUTED_VALUE"""),20.1098)</f>
        <v>20.1098</v>
      </c>
      <c r="D20" s="2">
        <v>0.0</v>
      </c>
      <c r="E20" s="4">
        <f t="shared" si="1"/>
        <v>0</v>
      </c>
    </row>
    <row r="21">
      <c r="B21" s="6">
        <f>IFERROR(__xludf.DUMMYFUNCTION("""COMPUTED_VALUE"""),43951.75)</f>
        <v>43951.75</v>
      </c>
      <c r="C21" s="4">
        <f>IFERROR(__xludf.DUMMYFUNCTION("""COMPUTED_VALUE"""),20.6197)</f>
        <v>20.6197</v>
      </c>
      <c r="D21" s="2">
        <v>0.0</v>
      </c>
      <c r="E21" s="4">
        <f t="shared" si="1"/>
        <v>0</v>
      </c>
    </row>
    <row r="22">
      <c r="B22" s="6">
        <f>IFERROR(__xludf.DUMMYFUNCTION("""COMPUTED_VALUE"""),43955.75)</f>
        <v>43955.75</v>
      </c>
      <c r="C22" s="4">
        <f>IFERROR(__xludf.DUMMYFUNCTION("""COMPUTED_VALUE"""),19.593)</f>
        <v>19.593</v>
      </c>
      <c r="D22" s="2">
        <v>10000.0</v>
      </c>
      <c r="E22" s="4">
        <f t="shared" si="1"/>
        <v>510.3863625</v>
      </c>
    </row>
    <row r="23">
      <c r="B23" s="6">
        <f>IFERROR(__xludf.DUMMYFUNCTION("""COMPUTED_VALUE"""),43956.75)</f>
        <v>43956.75</v>
      </c>
      <c r="C23" s="4">
        <f>IFERROR(__xludf.DUMMYFUNCTION("""COMPUTED_VALUE"""),19.3035)</f>
        <v>19.3035</v>
      </c>
      <c r="D23" s="2">
        <v>0.0</v>
      </c>
      <c r="E23" s="4">
        <f t="shared" si="1"/>
        <v>0</v>
      </c>
    </row>
    <row r="24">
      <c r="B24" s="6">
        <f>IFERROR(__xludf.DUMMYFUNCTION("""COMPUTED_VALUE"""),43957.75)</f>
        <v>43957.75</v>
      </c>
      <c r="C24" s="4">
        <f>IFERROR(__xludf.DUMMYFUNCTION("""COMPUTED_VALUE"""),19.4215)</f>
        <v>19.4215</v>
      </c>
      <c r="D24" s="2">
        <v>0.0</v>
      </c>
      <c r="E24" s="4">
        <f t="shared" si="1"/>
        <v>0</v>
      </c>
    </row>
    <row r="25">
      <c r="B25" s="6">
        <f>IFERROR(__xludf.DUMMYFUNCTION("""COMPUTED_VALUE"""),43958.75)</f>
        <v>43958.75</v>
      </c>
      <c r="C25" s="4">
        <f>IFERROR(__xludf.DUMMYFUNCTION("""COMPUTED_VALUE"""),19.2918)</f>
        <v>19.2918</v>
      </c>
      <c r="D25" s="2">
        <v>0.0</v>
      </c>
      <c r="E25" s="4">
        <f t="shared" si="1"/>
        <v>0</v>
      </c>
    </row>
    <row r="26">
      <c r="B26" s="6">
        <f>IFERROR(__xludf.DUMMYFUNCTION("""COMPUTED_VALUE"""),43959.75)</f>
        <v>43959.75</v>
      </c>
      <c r="C26" s="4">
        <f>IFERROR(__xludf.DUMMYFUNCTION("""COMPUTED_VALUE"""),19.2326)</f>
        <v>19.2326</v>
      </c>
      <c r="D26" s="2">
        <v>0.0</v>
      </c>
      <c r="E26" s="4">
        <f t="shared" si="1"/>
        <v>0</v>
      </c>
    </row>
    <row r="27">
      <c r="B27" s="6">
        <f>IFERROR(__xludf.DUMMYFUNCTION("""COMPUTED_VALUE"""),43962.75)</f>
        <v>43962.75</v>
      </c>
      <c r="C27" s="4">
        <f>IFERROR(__xludf.DUMMYFUNCTION("""COMPUTED_VALUE"""),19.4143)</f>
        <v>19.4143</v>
      </c>
      <c r="D27" s="2">
        <v>0.0</v>
      </c>
      <c r="E27" s="4">
        <f t="shared" si="1"/>
        <v>0</v>
      </c>
    </row>
    <row r="28">
      <c r="B28" s="6">
        <f>IFERROR(__xludf.DUMMYFUNCTION("""COMPUTED_VALUE"""),43963.75)</f>
        <v>43963.75</v>
      </c>
      <c r="C28" s="4">
        <f>IFERROR(__xludf.DUMMYFUNCTION("""COMPUTED_VALUE"""),19.3008)</f>
        <v>19.3008</v>
      </c>
      <c r="D28" s="2">
        <v>0.0</v>
      </c>
      <c r="E28" s="4">
        <f t="shared" si="1"/>
        <v>0</v>
      </c>
    </row>
    <row r="29">
      <c r="B29" s="6">
        <f>IFERROR(__xludf.DUMMYFUNCTION("""COMPUTED_VALUE"""),43964.75)</f>
        <v>43964.75</v>
      </c>
      <c r="C29" s="4">
        <f>IFERROR(__xludf.DUMMYFUNCTION("""COMPUTED_VALUE"""),19.6827)</f>
        <v>19.6827</v>
      </c>
      <c r="D29" s="2">
        <v>0.0</v>
      </c>
      <c r="E29" s="4">
        <f t="shared" si="1"/>
        <v>0</v>
      </c>
    </row>
    <row r="30">
      <c r="B30" s="6">
        <f>IFERROR(__xludf.DUMMYFUNCTION("""COMPUTED_VALUE"""),43965.75)</f>
        <v>43965.75</v>
      </c>
      <c r="C30" s="4">
        <f>IFERROR(__xludf.DUMMYFUNCTION("""COMPUTED_VALUE"""),19.6421)</f>
        <v>19.6421</v>
      </c>
      <c r="D30" s="2">
        <v>0.0</v>
      </c>
      <c r="E30" s="4">
        <f t="shared" si="1"/>
        <v>0</v>
      </c>
    </row>
    <row r="31">
      <c r="B31" s="6">
        <f>IFERROR(__xludf.DUMMYFUNCTION("""COMPUTED_VALUE"""),43966.75)</f>
        <v>43966.75</v>
      </c>
      <c r="C31" s="4">
        <f>IFERROR(__xludf.DUMMYFUNCTION("""COMPUTED_VALUE"""),19.6337)</f>
        <v>19.6337</v>
      </c>
      <c r="D31" s="2">
        <v>0.0</v>
      </c>
      <c r="E31" s="4">
        <f t="shared" si="1"/>
        <v>0</v>
      </c>
    </row>
    <row r="32">
      <c r="B32" s="6">
        <f>IFERROR(__xludf.DUMMYFUNCTION("""COMPUTED_VALUE"""),43969.75)</f>
        <v>43969.75</v>
      </c>
      <c r="C32" s="4">
        <f>IFERROR(__xludf.DUMMYFUNCTION("""COMPUTED_VALUE"""),18.9535)</f>
        <v>18.9535</v>
      </c>
      <c r="D32" s="2">
        <v>0.0</v>
      </c>
      <c r="E32" s="4">
        <f t="shared" si="1"/>
        <v>0</v>
      </c>
    </row>
    <row r="33">
      <c r="B33" s="6">
        <f>IFERROR(__xludf.DUMMYFUNCTION("""COMPUTED_VALUE"""),43970.75)</f>
        <v>43970.75</v>
      </c>
      <c r="C33" s="4">
        <f>IFERROR(__xludf.DUMMYFUNCTION("""COMPUTED_VALUE"""),18.8814)</f>
        <v>18.8814</v>
      </c>
      <c r="D33" s="2">
        <v>0.0</v>
      </c>
      <c r="E33" s="4">
        <f t="shared" si="1"/>
        <v>0</v>
      </c>
    </row>
    <row r="34">
      <c r="B34" s="6">
        <f>IFERROR(__xludf.DUMMYFUNCTION("""COMPUTED_VALUE"""),43971.75)</f>
        <v>43971.75</v>
      </c>
      <c r="C34" s="4">
        <f>IFERROR(__xludf.DUMMYFUNCTION("""COMPUTED_VALUE"""),19.368)</f>
        <v>19.368</v>
      </c>
      <c r="D34" s="2">
        <v>0.0</v>
      </c>
      <c r="E34" s="4">
        <f t="shared" si="1"/>
        <v>0</v>
      </c>
    </row>
    <row r="35">
      <c r="B35" s="6">
        <f>IFERROR(__xludf.DUMMYFUNCTION("""COMPUTED_VALUE"""),43972.75)</f>
        <v>43972.75</v>
      </c>
      <c r="C35" s="4">
        <f>IFERROR(__xludf.DUMMYFUNCTION("""COMPUTED_VALUE"""),19.4513)</f>
        <v>19.4513</v>
      </c>
      <c r="D35" s="2">
        <v>0.0</v>
      </c>
      <c r="E35" s="4">
        <f t="shared" si="1"/>
        <v>0</v>
      </c>
    </row>
    <row r="36">
      <c r="B36" s="6">
        <f>IFERROR(__xludf.DUMMYFUNCTION("""COMPUTED_VALUE"""),43973.75)</f>
        <v>43973.75</v>
      </c>
      <c r="C36" s="4">
        <f>IFERROR(__xludf.DUMMYFUNCTION("""COMPUTED_VALUE"""),19.3717)</f>
        <v>19.3717</v>
      </c>
      <c r="D36" s="2">
        <v>0.0</v>
      </c>
      <c r="E36" s="4">
        <f t="shared" si="1"/>
        <v>0</v>
      </c>
    </row>
    <row r="37">
      <c r="B37" s="6">
        <f>IFERROR(__xludf.DUMMYFUNCTION("""COMPUTED_VALUE"""),43977.75)</f>
        <v>43977.75</v>
      </c>
      <c r="C37" s="4">
        <f>IFERROR(__xludf.DUMMYFUNCTION("""COMPUTED_VALUE"""),19.4543)</f>
        <v>19.4543</v>
      </c>
      <c r="D37" s="2">
        <v>0.0</v>
      </c>
      <c r="E37" s="4">
        <f t="shared" si="1"/>
        <v>0</v>
      </c>
    </row>
    <row r="38">
      <c r="B38" s="6">
        <f>IFERROR(__xludf.DUMMYFUNCTION("""COMPUTED_VALUE"""),43978.75)</f>
        <v>43978.75</v>
      </c>
      <c r="C38" s="4">
        <f>IFERROR(__xludf.DUMMYFUNCTION("""COMPUTED_VALUE"""),19.5112)</f>
        <v>19.5112</v>
      </c>
      <c r="D38" s="2">
        <v>0.0</v>
      </c>
      <c r="E38" s="4">
        <f t="shared" si="1"/>
        <v>0</v>
      </c>
    </row>
    <row r="39">
      <c r="B39" s="6">
        <f>IFERROR(__xludf.DUMMYFUNCTION("""COMPUTED_VALUE"""),43979.75)</f>
        <v>43979.75</v>
      </c>
      <c r="C39" s="4">
        <f>IFERROR(__xludf.DUMMYFUNCTION("""COMPUTED_VALUE"""),19.7602)</f>
        <v>19.7602</v>
      </c>
      <c r="D39" s="2">
        <v>0.0</v>
      </c>
      <c r="E39" s="4">
        <f t="shared" si="1"/>
        <v>0</v>
      </c>
    </row>
    <row r="40">
      <c r="B40" s="6">
        <f>IFERROR(__xludf.DUMMYFUNCTION("""COMPUTED_VALUE"""),43980.75)</f>
        <v>43980.75</v>
      </c>
      <c r="C40" s="4">
        <f>IFERROR(__xludf.DUMMYFUNCTION("""COMPUTED_VALUE"""),19.9522)</f>
        <v>19.9522</v>
      </c>
      <c r="D40" s="2">
        <v>0.0</v>
      </c>
      <c r="E40" s="4">
        <f t="shared" si="1"/>
        <v>0</v>
      </c>
    </row>
    <row r="41">
      <c r="B41" s="6">
        <f>IFERROR(__xludf.DUMMYFUNCTION("""COMPUTED_VALUE"""),43983.75)</f>
        <v>43983.75</v>
      </c>
      <c r="C41" s="4">
        <f>IFERROR(__xludf.DUMMYFUNCTION("""COMPUTED_VALUE"""),20.5739)</f>
        <v>20.5739</v>
      </c>
      <c r="D41" s="2">
        <v>10000.0</v>
      </c>
      <c r="E41" s="4">
        <f t="shared" si="1"/>
        <v>486.0527173</v>
      </c>
    </row>
    <row r="42">
      <c r="B42" s="6">
        <f>IFERROR(__xludf.DUMMYFUNCTION("""COMPUTED_VALUE"""),43984.75)</f>
        <v>43984.75</v>
      </c>
      <c r="C42" s="4">
        <f>IFERROR(__xludf.DUMMYFUNCTION("""COMPUTED_VALUE"""),20.8915)</f>
        <v>20.8915</v>
      </c>
      <c r="D42" s="2">
        <v>0.0</v>
      </c>
      <c r="E42" s="4">
        <f t="shared" si="1"/>
        <v>0</v>
      </c>
    </row>
    <row r="43">
      <c r="B43" s="6">
        <f>IFERROR(__xludf.DUMMYFUNCTION("""COMPUTED_VALUE"""),43985.75)</f>
        <v>43985.75</v>
      </c>
      <c r="C43" s="4">
        <f>IFERROR(__xludf.DUMMYFUNCTION("""COMPUTED_VALUE"""),20.9635)</f>
        <v>20.9635</v>
      </c>
      <c r="D43" s="2">
        <v>0.0</v>
      </c>
      <c r="E43" s="4">
        <f t="shared" si="1"/>
        <v>0</v>
      </c>
    </row>
    <row r="44">
      <c r="B44" s="6">
        <f>IFERROR(__xludf.DUMMYFUNCTION("""COMPUTED_VALUE"""),43986.75)</f>
        <v>43986.75</v>
      </c>
      <c r="C44" s="4">
        <f>IFERROR(__xludf.DUMMYFUNCTION("""COMPUTED_VALUE"""),20.7906)</f>
        <v>20.7906</v>
      </c>
      <c r="D44" s="2">
        <v>0.0</v>
      </c>
      <c r="E44" s="4">
        <f t="shared" si="1"/>
        <v>0</v>
      </c>
    </row>
    <row r="45">
      <c r="B45" s="6">
        <f>IFERROR(__xludf.DUMMYFUNCTION("""COMPUTED_VALUE"""),43987.75)</f>
        <v>43987.75</v>
      </c>
      <c r="C45" s="4">
        <f>IFERROR(__xludf.DUMMYFUNCTION("""COMPUTED_VALUE"""),21.0405)</f>
        <v>21.0405</v>
      </c>
      <c r="D45" s="2">
        <v>0.0</v>
      </c>
      <c r="E45" s="4">
        <f t="shared" si="1"/>
        <v>0</v>
      </c>
    </row>
    <row r="46">
      <c r="B46" s="6">
        <f>IFERROR(__xludf.DUMMYFUNCTION("""COMPUTED_VALUE"""),43990.75)</f>
        <v>43990.75</v>
      </c>
      <c r="C46" s="4">
        <f>IFERROR(__xludf.DUMMYFUNCTION("""COMPUTED_VALUE"""),20.9806)</f>
        <v>20.9806</v>
      </c>
      <c r="D46" s="2">
        <v>0.0</v>
      </c>
      <c r="E46" s="4">
        <f t="shared" si="1"/>
        <v>0</v>
      </c>
    </row>
    <row r="47">
      <c r="B47" s="6">
        <f>IFERROR(__xludf.DUMMYFUNCTION("""COMPUTED_VALUE"""),43991.75)</f>
        <v>43991.75</v>
      </c>
      <c r="C47" s="4">
        <f>IFERROR(__xludf.DUMMYFUNCTION("""COMPUTED_VALUE"""),20.8827)</f>
        <v>20.8827</v>
      </c>
      <c r="D47" s="2">
        <v>0.0</v>
      </c>
      <c r="E47" s="4">
        <f t="shared" si="1"/>
        <v>0</v>
      </c>
    </row>
    <row r="48">
      <c r="B48" s="6">
        <f>IFERROR(__xludf.DUMMYFUNCTION("""COMPUTED_VALUE"""),43992.75)</f>
        <v>43992.75</v>
      </c>
      <c r="C48" s="4">
        <f>IFERROR(__xludf.DUMMYFUNCTION("""COMPUTED_VALUE"""),21.2439)</f>
        <v>21.2439</v>
      </c>
      <c r="D48" s="2">
        <v>0.0</v>
      </c>
      <c r="E48" s="4">
        <f t="shared" si="1"/>
        <v>0</v>
      </c>
    </row>
    <row r="49">
      <c r="B49" s="6">
        <f>IFERROR(__xludf.DUMMYFUNCTION("""COMPUTED_VALUE"""),43993.75)</f>
        <v>43993.75</v>
      </c>
      <c r="C49" s="4">
        <f>IFERROR(__xludf.DUMMYFUNCTION("""COMPUTED_VALUE"""),20.9997)</f>
        <v>20.9997</v>
      </c>
      <c r="D49" s="2">
        <v>0.0</v>
      </c>
      <c r="E49" s="4">
        <f t="shared" si="1"/>
        <v>0</v>
      </c>
    </row>
    <row r="50">
      <c r="B50" s="6">
        <f>IFERROR(__xludf.DUMMYFUNCTION("""COMPUTED_VALUE"""),43994.75)</f>
        <v>43994.75</v>
      </c>
      <c r="C50" s="4">
        <f>IFERROR(__xludf.DUMMYFUNCTION("""COMPUTED_VALUE"""),21.0432)</f>
        <v>21.0432</v>
      </c>
      <c r="D50" s="2">
        <v>0.0</v>
      </c>
      <c r="E50" s="4">
        <f t="shared" si="1"/>
        <v>0</v>
      </c>
    </row>
    <row r="51">
      <c r="B51" s="6">
        <f>IFERROR(__xludf.DUMMYFUNCTION("""COMPUTED_VALUE"""),43997.75)</f>
        <v>43997.75</v>
      </c>
      <c r="C51" s="4">
        <f>IFERROR(__xludf.DUMMYFUNCTION("""COMPUTED_VALUE"""),20.8193)</f>
        <v>20.8193</v>
      </c>
      <c r="D51" s="2">
        <v>0.0</v>
      </c>
      <c r="E51" s="4">
        <f t="shared" si="1"/>
        <v>0</v>
      </c>
    </row>
    <row r="52">
      <c r="B52" s="6">
        <f>IFERROR(__xludf.DUMMYFUNCTION("""COMPUTED_VALUE"""),43998.75)</f>
        <v>43998.75</v>
      </c>
      <c r="C52" s="4">
        <f>IFERROR(__xludf.DUMMYFUNCTION("""COMPUTED_VALUE"""),20.99)</f>
        <v>20.99</v>
      </c>
      <c r="D52" s="2">
        <v>0.0</v>
      </c>
      <c r="E52" s="4">
        <f t="shared" si="1"/>
        <v>0</v>
      </c>
    </row>
    <row r="53">
      <c r="B53" s="6">
        <f>IFERROR(__xludf.DUMMYFUNCTION("""COMPUTED_VALUE"""),43999.75)</f>
        <v>43999.75</v>
      </c>
      <c r="C53" s="4">
        <f>IFERROR(__xludf.DUMMYFUNCTION("""COMPUTED_VALUE"""),21.0726)</f>
        <v>21.0726</v>
      </c>
      <c r="D53" s="2">
        <v>0.0</v>
      </c>
      <c r="E53" s="4">
        <f t="shared" si="1"/>
        <v>0</v>
      </c>
    </row>
    <row r="54">
      <c r="B54" s="6">
        <f>IFERROR(__xludf.DUMMYFUNCTION("""COMPUTED_VALUE"""),44000.75)</f>
        <v>44000.75</v>
      </c>
      <c r="C54" s="4">
        <f>IFERROR(__xludf.DUMMYFUNCTION("""COMPUTED_VALUE"""),21.256)</f>
        <v>21.256</v>
      </c>
      <c r="D54" s="2">
        <v>0.0</v>
      </c>
      <c r="E54" s="4">
        <f t="shared" si="1"/>
        <v>0</v>
      </c>
    </row>
    <row r="55">
      <c r="B55" s="6">
        <f>IFERROR(__xludf.DUMMYFUNCTION("""COMPUTED_VALUE"""),44001.75)</f>
        <v>44001.75</v>
      </c>
      <c r="C55" s="4">
        <f>IFERROR(__xludf.DUMMYFUNCTION("""COMPUTED_VALUE"""),21.3632)</f>
        <v>21.3632</v>
      </c>
      <c r="D55" s="2">
        <v>0.0</v>
      </c>
      <c r="E55" s="4">
        <f t="shared" si="1"/>
        <v>0</v>
      </c>
    </row>
    <row r="56">
      <c r="B56" s="6">
        <f>IFERROR(__xludf.DUMMYFUNCTION("""COMPUTED_VALUE"""),44004.75)</f>
        <v>44004.75</v>
      </c>
      <c r="C56" s="4">
        <f>IFERROR(__xludf.DUMMYFUNCTION("""COMPUTED_VALUE"""),21.5207)</f>
        <v>21.5207</v>
      </c>
      <c r="D56" s="2">
        <v>0.0</v>
      </c>
      <c r="E56" s="4">
        <f t="shared" si="1"/>
        <v>0</v>
      </c>
    </row>
    <row r="57">
      <c r="B57" s="6">
        <f>IFERROR(__xludf.DUMMYFUNCTION("""COMPUTED_VALUE"""),44005.75)</f>
        <v>44005.75</v>
      </c>
      <c r="C57" s="4">
        <f>IFERROR(__xludf.DUMMYFUNCTION("""COMPUTED_VALUE"""),21.7749)</f>
        <v>21.7749</v>
      </c>
      <c r="D57" s="2">
        <v>0.0</v>
      </c>
      <c r="E57" s="4">
        <f t="shared" si="1"/>
        <v>0</v>
      </c>
    </row>
    <row r="58">
      <c r="B58" s="6">
        <f>IFERROR(__xludf.DUMMYFUNCTION("""COMPUTED_VALUE"""),44006.75)</f>
        <v>44006.75</v>
      </c>
      <c r="C58" s="4">
        <f>IFERROR(__xludf.DUMMYFUNCTION("""COMPUTED_VALUE"""),21.7544)</f>
        <v>21.7544</v>
      </c>
      <c r="D58" s="2">
        <v>0.0</v>
      </c>
      <c r="E58" s="4">
        <f t="shared" si="1"/>
        <v>0</v>
      </c>
    </row>
    <row r="59">
      <c r="B59" s="6">
        <f>IFERROR(__xludf.DUMMYFUNCTION("""COMPUTED_VALUE"""),44007.75)</f>
        <v>44007.75</v>
      </c>
      <c r="C59" s="4">
        <f>IFERROR(__xludf.DUMMYFUNCTION("""COMPUTED_VALUE"""),21.9733)</f>
        <v>21.9733</v>
      </c>
      <c r="D59" s="2">
        <v>0.0</v>
      </c>
      <c r="E59" s="4">
        <f t="shared" si="1"/>
        <v>0</v>
      </c>
    </row>
    <row r="60">
      <c r="B60" s="6">
        <f>IFERROR(__xludf.DUMMYFUNCTION("""COMPUTED_VALUE"""),44008.75)</f>
        <v>44008.75</v>
      </c>
      <c r="C60" s="4">
        <f>IFERROR(__xludf.DUMMYFUNCTION("""COMPUTED_VALUE"""),22.006)</f>
        <v>22.006</v>
      </c>
      <c r="D60" s="2">
        <v>0.0</v>
      </c>
      <c r="E60" s="4">
        <f t="shared" si="1"/>
        <v>0</v>
      </c>
    </row>
    <row r="61">
      <c r="B61" s="6">
        <f>IFERROR(__xludf.DUMMYFUNCTION("""COMPUTED_VALUE"""),44011.75)</f>
        <v>44011.75</v>
      </c>
      <c r="C61" s="4">
        <f>IFERROR(__xludf.DUMMYFUNCTION("""COMPUTED_VALUE"""),21.7428)</f>
        <v>21.7428</v>
      </c>
      <c r="D61" s="2">
        <v>0.0</v>
      </c>
      <c r="E61" s="4">
        <f t="shared" si="1"/>
        <v>0</v>
      </c>
    </row>
    <row r="62">
      <c r="B62" s="6">
        <f>IFERROR(__xludf.DUMMYFUNCTION("""COMPUTED_VALUE"""),44012.75)</f>
        <v>44012.75</v>
      </c>
      <c r="C62" s="4">
        <f>IFERROR(__xludf.DUMMYFUNCTION("""COMPUTED_VALUE"""),21.7787)</f>
        <v>21.7787</v>
      </c>
      <c r="D62" s="2">
        <v>0.0</v>
      </c>
      <c r="E62" s="4">
        <f t="shared" si="1"/>
        <v>0</v>
      </c>
    </row>
    <row r="63">
      <c r="B63" s="6">
        <f>IFERROR(__xludf.DUMMYFUNCTION("""COMPUTED_VALUE"""),44013.75)</f>
        <v>44013.75</v>
      </c>
      <c r="C63" s="4">
        <f>IFERROR(__xludf.DUMMYFUNCTION("""COMPUTED_VALUE"""),21.7798)</f>
        <v>21.7798</v>
      </c>
      <c r="D63" s="2">
        <v>10000.0</v>
      </c>
      <c r="E63" s="4">
        <f t="shared" si="1"/>
        <v>459.1410389</v>
      </c>
    </row>
    <row r="64">
      <c r="B64" s="6">
        <f>IFERROR(__xludf.DUMMYFUNCTION("""COMPUTED_VALUE"""),44014.75)</f>
        <v>44014.75</v>
      </c>
      <c r="C64" s="4">
        <f>IFERROR(__xludf.DUMMYFUNCTION("""COMPUTED_VALUE"""),21.8529)</f>
        <v>21.8529</v>
      </c>
      <c r="D64" s="2">
        <v>0.0</v>
      </c>
      <c r="E64" s="4">
        <f t="shared" si="1"/>
        <v>0</v>
      </c>
    </row>
    <row r="65">
      <c r="B65" s="6">
        <f>IFERROR(__xludf.DUMMYFUNCTION("""COMPUTED_VALUE"""),44015.75)</f>
        <v>44015.75</v>
      </c>
      <c r="C65" s="4">
        <f>IFERROR(__xludf.DUMMYFUNCTION("""COMPUTED_VALUE"""),21.844)</f>
        <v>21.844</v>
      </c>
      <c r="D65" s="2">
        <v>0.0</v>
      </c>
      <c r="E65" s="4">
        <f t="shared" si="1"/>
        <v>0</v>
      </c>
    </row>
    <row r="66">
      <c r="B66" s="6">
        <f>IFERROR(__xludf.DUMMYFUNCTION("""COMPUTED_VALUE"""),44018.75)</f>
        <v>44018.75</v>
      </c>
      <c r="C66" s="4">
        <f>IFERROR(__xludf.DUMMYFUNCTION("""COMPUTED_VALUE"""),22.1834)</f>
        <v>22.1834</v>
      </c>
      <c r="D66" s="2">
        <v>0.0</v>
      </c>
      <c r="E66" s="4">
        <f t="shared" si="1"/>
        <v>0</v>
      </c>
    </row>
    <row r="67">
      <c r="B67" s="6">
        <f>IFERROR(__xludf.DUMMYFUNCTION("""COMPUTED_VALUE"""),44019.75)</f>
        <v>44019.75</v>
      </c>
      <c r="C67" s="4">
        <f>IFERROR(__xludf.DUMMYFUNCTION("""COMPUTED_VALUE"""),22.3733)</f>
        <v>22.3733</v>
      </c>
      <c r="D67" s="2">
        <v>0.0</v>
      </c>
      <c r="E67" s="4">
        <f t="shared" si="1"/>
        <v>0</v>
      </c>
    </row>
    <row r="68">
      <c r="B68" s="6">
        <f>IFERROR(__xludf.DUMMYFUNCTION("""COMPUTED_VALUE"""),44020.75)</f>
        <v>44020.75</v>
      </c>
      <c r="C68" s="4">
        <f>IFERROR(__xludf.DUMMYFUNCTION("""COMPUTED_VALUE"""),22.2269)</f>
        <v>22.2269</v>
      </c>
      <c r="D68" s="2">
        <v>0.0</v>
      </c>
      <c r="E68" s="4">
        <f t="shared" si="1"/>
        <v>0</v>
      </c>
    </row>
    <row r="69">
      <c r="B69" s="6">
        <f>IFERROR(__xludf.DUMMYFUNCTION("""COMPUTED_VALUE"""),44021.75)</f>
        <v>44021.75</v>
      </c>
      <c r="C69" s="4">
        <f>IFERROR(__xludf.DUMMYFUNCTION("""COMPUTED_VALUE"""),22.4699)</f>
        <v>22.4699</v>
      </c>
      <c r="D69" s="2">
        <v>0.0</v>
      </c>
      <c r="E69" s="4">
        <f t="shared" si="1"/>
        <v>0</v>
      </c>
    </row>
    <row r="70">
      <c r="B70" s="6">
        <f>IFERROR(__xludf.DUMMYFUNCTION("""COMPUTED_VALUE"""),44022.75)</f>
        <v>44022.75</v>
      </c>
      <c r="C70" s="4">
        <f>IFERROR(__xludf.DUMMYFUNCTION("""COMPUTED_VALUE"""),22.4443)</f>
        <v>22.4443</v>
      </c>
      <c r="D70" s="2">
        <v>0.0</v>
      </c>
      <c r="E70" s="4">
        <f t="shared" si="1"/>
        <v>0</v>
      </c>
    </row>
    <row r="71">
      <c r="B71" s="6">
        <f>IFERROR(__xludf.DUMMYFUNCTION("""COMPUTED_VALUE"""),44025.75)</f>
        <v>44025.75</v>
      </c>
      <c r="C71" s="4">
        <f>IFERROR(__xludf.DUMMYFUNCTION("""COMPUTED_VALUE"""),22.3304)</f>
        <v>22.3304</v>
      </c>
      <c r="D71" s="2">
        <v>0.0</v>
      </c>
      <c r="E71" s="4">
        <f t="shared" si="1"/>
        <v>0</v>
      </c>
    </row>
    <row r="72">
      <c r="B72" s="6">
        <f>IFERROR(__xludf.DUMMYFUNCTION("""COMPUTED_VALUE"""),44026.75)</f>
        <v>44026.75</v>
      </c>
      <c r="C72" s="4">
        <f>IFERROR(__xludf.DUMMYFUNCTION("""COMPUTED_VALUE"""),22.1284)</f>
        <v>22.1284</v>
      </c>
      <c r="D72" s="2">
        <v>0.0</v>
      </c>
      <c r="E72" s="4">
        <f t="shared" si="1"/>
        <v>0</v>
      </c>
    </row>
    <row r="73">
      <c r="B73" s="6">
        <f>IFERROR(__xludf.DUMMYFUNCTION("""COMPUTED_VALUE"""),44027.75)</f>
        <v>44027.75</v>
      </c>
      <c r="C73" s="4">
        <f>IFERROR(__xludf.DUMMYFUNCTION("""COMPUTED_VALUE"""),22.0925)</f>
        <v>22.0925</v>
      </c>
      <c r="D73" s="2">
        <v>0.0</v>
      </c>
      <c r="E73" s="4">
        <f t="shared" si="1"/>
        <v>0</v>
      </c>
    </row>
    <row r="74">
      <c r="B74" s="6">
        <f>IFERROR(__xludf.DUMMYFUNCTION("""COMPUTED_VALUE"""),44028.75)</f>
        <v>44028.75</v>
      </c>
      <c r="C74" s="4">
        <f>IFERROR(__xludf.DUMMYFUNCTION("""COMPUTED_VALUE"""),22.2749)</f>
        <v>22.2749</v>
      </c>
      <c r="D74" s="2">
        <v>0.0</v>
      </c>
      <c r="E74" s="4">
        <f t="shared" si="1"/>
        <v>0</v>
      </c>
    </row>
    <row r="75">
      <c r="B75" s="6">
        <f>IFERROR(__xludf.DUMMYFUNCTION("""COMPUTED_VALUE"""),44029.75)</f>
        <v>44029.75</v>
      </c>
      <c r="C75" s="4">
        <f>IFERROR(__xludf.DUMMYFUNCTION("""COMPUTED_VALUE"""),22.4592)</f>
        <v>22.4592</v>
      </c>
      <c r="D75" s="2">
        <v>0.0</v>
      </c>
      <c r="E75" s="4">
        <f t="shared" si="1"/>
        <v>0</v>
      </c>
    </row>
    <row r="76">
      <c r="B76" s="6">
        <f>IFERROR(__xludf.DUMMYFUNCTION("""COMPUTED_VALUE"""),44032.75)</f>
        <v>44032.75</v>
      </c>
      <c r="C76" s="4">
        <f>IFERROR(__xludf.DUMMYFUNCTION("""COMPUTED_VALUE"""),22.647)</f>
        <v>22.647</v>
      </c>
      <c r="D76" s="2">
        <v>0.0</v>
      </c>
      <c r="E76" s="4">
        <f t="shared" si="1"/>
        <v>0</v>
      </c>
    </row>
    <row r="77">
      <c r="B77" s="6">
        <f>IFERROR(__xludf.DUMMYFUNCTION("""COMPUTED_VALUE"""),44033.75)</f>
        <v>44033.75</v>
      </c>
      <c r="C77" s="4">
        <f>IFERROR(__xludf.DUMMYFUNCTION("""COMPUTED_VALUE"""),22.5987)</f>
        <v>22.5987</v>
      </c>
      <c r="D77" s="2">
        <v>0.0</v>
      </c>
      <c r="E77" s="4">
        <f t="shared" si="1"/>
        <v>0</v>
      </c>
    </row>
    <row r="78">
      <c r="B78" s="6">
        <f>IFERROR(__xludf.DUMMYFUNCTION("""COMPUTED_VALUE"""),44034.75)</f>
        <v>44034.75</v>
      </c>
      <c r="C78" s="4">
        <f>IFERROR(__xludf.DUMMYFUNCTION("""COMPUTED_VALUE"""),22.5643)</f>
        <v>22.5643</v>
      </c>
      <c r="D78" s="2">
        <v>0.0</v>
      </c>
      <c r="E78" s="4">
        <f t="shared" si="1"/>
        <v>0</v>
      </c>
    </row>
    <row r="79">
      <c r="B79" s="6">
        <f>IFERROR(__xludf.DUMMYFUNCTION("""COMPUTED_VALUE"""),44035.75)</f>
        <v>44035.75</v>
      </c>
      <c r="C79" s="4">
        <f>IFERROR(__xludf.DUMMYFUNCTION("""COMPUTED_VALUE"""),22.8629)</f>
        <v>22.8629</v>
      </c>
      <c r="D79" s="2">
        <v>0.0</v>
      </c>
      <c r="E79" s="4">
        <f t="shared" si="1"/>
        <v>0</v>
      </c>
    </row>
    <row r="80">
      <c r="B80" s="6">
        <f>IFERROR(__xludf.DUMMYFUNCTION("""COMPUTED_VALUE"""),44036.75)</f>
        <v>44036.75</v>
      </c>
      <c r="C80" s="4">
        <f>IFERROR(__xludf.DUMMYFUNCTION("""COMPUTED_VALUE"""),22.7919)</f>
        <v>22.7919</v>
      </c>
      <c r="D80" s="2">
        <v>0.0</v>
      </c>
      <c r="E80" s="4">
        <f t="shared" si="1"/>
        <v>0</v>
      </c>
    </row>
    <row r="81">
      <c r="B81" s="6">
        <f>IFERROR(__xludf.DUMMYFUNCTION("""COMPUTED_VALUE"""),44039.75)</f>
        <v>44039.75</v>
      </c>
      <c r="C81" s="4">
        <f>IFERROR(__xludf.DUMMYFUNCTION("""COMPUTED_VALUE"""),22.5492)</f>
        <v>22.5492</v>
      </c>
      <c r="D81" s="2">
        <v>0.0</v>
      </c>
      <c r="E81" s="4">
        <f t="shared" si="1"/>
        <v>0</v>
      </c>
    </row>
    <row r="82">
      <c r="B82" s="6">
        <f>IFERROR(__xludf.DUMMYFUNCTION("""COMPUTED_VALUE"""),44040.75)</f>
        <v>44040.75</v>
      </c>
      <c r="C82" s="4">
        <f>IFERROR(__xludf.DUMMYFUNCTION("""COMPUTED_VALUE"""),22.6207)</f>
        <v>22.6207</v>
      </c>
      <c r="D82" s="2">
        <v>0.0</v>
      </c>
      <c r="E82" s="4">
        <f t="shared" si="1"/>
        <v>0</v>
      </c>
    </row>
    <row r="83">
      <c r="B83" s="6">
        <f>IFERROR(__xludf.DUMMYFUNCTION("""COMPUTED_VALUE"""),44041.75)</f>
        <v>44041.75</v>
      </c>
      <c r="C83" s="4">
        <f>IFERROR(__xludf.DUMMYFUNCTION("""COMPUTED_VALUE"""),22.6543)</f>
        <v>22.6543</v>
      </c>
      <c r="D83" s="2">
        <v>0.0</v>
      </c>
      <c r="E83" s="4">
        <f t="shared" si="1"/>
        <v>0</v>
      </c>
    </row>
    <row r="84">
      <c r="B84" s="6">
        <f>IFERROR(__xludf.DUMMYFUNCTION("""COMPUTED_VALUE"""),44042.75)</f>
        <v>44042.75</v>
      </c>
      <c r="C84" s="4">
        <f>IFERROR(__xludf.DUMMYFUNCTION("""COMPUTED_VALUE"""),22.4807)</f>
        <v>22.4807</v>
      </c>
      <c r="D84" s="2">
        <v>0.0</v>
      </c>
      <c r="E84" s="4">
        <f t="shared" si="1"/>
        <v>0</v>
      </c>
    </row>
    <row r="85">
      <c r="B85" s="6">
        <f>IFERROR(__xludf.DUMMYFUNCTION("""COMPUTED_VALUE"""),44043.75)</f>
        <v>44043.75</v>
      </c>
      <c r="C85" s="4">
        <f>IFERROR(__xludf.DUMMYFUNCTION("""COMPUTED_VALUE"""),22.7277)</f>
        <v>22.7277</v>
      </c>
      <c r="D85" s="2">
        <v>0.0</v>
      </c>
      <c r="E85" s="4">
        <f t="shared" si="1"/>
        <v>0</v>
      </c>
    </row>
    <row r="86">
      <c r="B86" s="6">
        <f>IFERROR(__xludf.DUMMYFUNCTION("""COMPUTED_VALUE"""),44046.75)</f>
        <v>44046.75</v>
      </c>
      <c r="C86" s="4">
        <f>IFERROR(__xludf.DUMMYFUNCTION("""COMPUTED_VALUE"""),22.8455)</f>
        <v>22.8455</v>
      </c>
      <c r="D86" s="2">
        <v>10000.0</v>
      </c>
      <c r="E86" s="4">
        <f t="shared" si="1"/>
        <v>437.7229651</v>
      </c>
    </row>
    <row r="87">
      <c r="B87" s="6">
        <f>IFERROR(__xludf.DUMMYFUNCTION("""COMPUTED_VALUE"""),44047.75)</f>
        <v>44047.75</v>
      </c>
      <c r="C87" s="4">
        <f>IFERROR(__xludf.DUMMYFUNCTION("""COMPUTED_VALUE"""),23.0375)</f>
        <v>23.0375</v>
      </c>
      <c r="D87" s="2">
        <v>0.0</v>
      </c>
      <c r="E87" s="4">
        <f t="shared" si="1"/>
        <v>0</v>
      </c>
    </row>
    <row r="88">
      <c r="B88" s="6">
        <f>IFERROR(__xludf.DUMMYFUNCTION("""COMPUTED_VALUE"""),44048.75)</f>
        <v>44048.75</v>
      </c>
      <c r="C88" s="4">
        <f>IFERROR(__xludf.DUMMYFUNCTION("""COMPUTED_VALUE"""),23.3113)</f>
        <v>23.3113</v>
      </c>
      <c r="D88" s="2">
        <v>0.0</v>
      </c>
      <c r="E88" s="4">
        <f t="shared" si="1"/>
        <v>0</v>
      </c>
    </row>
    <row r="89">
      <c r="B89" s="6">
        <f>IFERROR(__xludf.DUMMYFUNCTION("""COMPUTED_VALUE"""),44049.75)</f>
        <v>44049.75</v>
      </c>
      <c r="C89" s="4">
        <f>IFERROR(__xludf.DUMMYFUNCTION("""COMPUTED_VALUE"""),23.6665)</f>
        <v>23.6665</v>
      </c>
      <c r="D89" s="2">
        <v>0.0</v>
      </c>
      <c r="E89" s="4">
        <f t="shared" si="1"/>
        <v>0</v>
      </c>
    </row>
    <row r="90">
      <c r="B90" s="6">
        <f>IFERROR(__xludf.DUMMYFUNCTION("""COMPUTED_VALUE"""),44050.75)</f>
        <v>44050.75</v>
      </c>
      <c r="C90" s="4">
        <f>IFERROR(__xludf.DUMMYFUNCTION("""COMPUTED_VALUE"""),23.6398)</f>
        <v>23.6398</v>
      </c>
      <c r="D90" s="2">
        <v>0.0</v>
      </c>
      <c r="E90" s="4">
        <f t="shared" si="1"/>
        <v>0</v>
      </c>
    </row>
    <row r="91">
      <c r="B91" s="6">
        <f>IFERROR(__xludf.DUMMYFUNCTION("""COMPUTED_VALUE"""),44053.75)</f>
        <v>44053.75</v>
      </c>
      <c r="C91" s="4">
        <f>IFERROR(__xludf.DUMMYFUNCTION("""COMPUTED_VALUE"""),23.8745)</f>
        <v>23.8745</v>
      </c>
      <c r="D91" s="2">
        <v>0.0</v>
      </c>
      <c r="E91" s="4">
        <f t="shared" si="1"/>
        <v>0</v>
      </c>
    </row>
    <row r="92">
      <c r="B92" s="6">
        <f>IFERROR(__xludf.DUMMYFUNCTION("""COMPUTED_VALUE"""),44054.75)</f>
        <v>44054.75</v>
      </c>
      <c r="C92" s="4">
        <f>IFERROR(__xludf.DUMMYFUNCTION("""COMPUTED_VALUE"""),23.7445)</f>
        <v>23.7445</v>
      </c>
      <c r="D92" s="2">
        <v>0.0</v>
      </c>
      <c r="E92" s="4">
        <f t="shared" si="1"/>
        <v>0</v>
      </c>
    </row>
    <row r="93">
      <c r="B93" s="6">
        <f>IFERROR(__xludf.DUMMYFUNCTION("""COMPUTED_VALUE"""),44055.75)</f>
        <v>44055.75</v>
      </c>
      <c r="C93" s="4">
        <f>IFERROR(__xludf.DUMMYFUNCTION("""COMPUTED_VALUE"""),23.6246)</f>
        <v>23.6246</v>
      </c>
      <c r="D93" s="2">
        <v>0.0</v>
      </c>
      <c r="E93" s="4">
        <f t="shared" si="1"/>
        <v>0</v>
      </c>
    </row>
    <row r="94">
      <c r="B94" s="6">
        <f>IFERROR(__xludf.DUMMYFUNCTION("""COMPUTED_VALUE"""),44056.75)</f>
        <v>44056.75</v>
      </c>
      <c r="C94" s="4">
        <f>IFERROR(__xludf.DUMMYFUNCTION("""COMPUTED_VALUE"""),23.7371)</f>
        <v>23.7371</v>
      </c>
      <c r="D94" s="2">
        <v>0.0</v>
      </c>
      <c r="E94" s="4">
        <f t="shared" si="1"/>
        <v>0</v>
      </c>
    </row>
    <row r="95">
      <c r="B95" s="6">
        <f>IFERROR(__xludf.DUMMYFUNCTION("""COMPUTED_VALUE"""),44057.75)</f>
        <v>44057.75</v>
      </c>
      <c r="C95" s="4">
        <f>IFERROR(__xludf.DUMMYFUNCTION("""COMPUTED_VALUE"""),23.6172)</f>
        <v>23.6172</v>
      </c>
      <c r="D95" s="2">
        <v>0.0</v>
      </c>
      <c r="E95" s="4">
        <f t="shared" si="1"/>
        <v>0</v>
      </c>
    </row>
    <row r="96">
      <c r="B96" s="6">
        <f>IFERROR(__xludf.DUMMYFUNCTION("""COMPUTED_VALUE"""),44060.75)</f>
        <v>44060.75</v>
      </c>
      <c r="C96" s="4">
        <f>IFERROR(__xludf.DUMMYFUNCTION("""COMPUTED_VALUE"""),23.6833)</f>
        <v>23.6833</v>
      </c>
      <c r="D96" s="2">
        <v>0.0</v>
      </c>
      <c r="E96" s="4">
        <f t="shared" si="1"/>
        <v>0</v>
      </c>
    </row>
    <row r="97">
      <c r="B97" s="6">
        <f>IFERROR(__xludf.DUMMYFUNCTION("""COMPUTED_VALUE"""),44061.75)</f>
        <v>44061.75</v>
      </c>
      <c r="C97" s="4">
        <f>IFERROR(__xludf.DUMMYFUNCTION("""COMPUTED_VALUE"""),24.0834)</f>
        <v>24.0834</v>
      </c>
      <c r="D97" s="2">
        <v>0.0</v>
      </c>
      <c r="E97" s="4">
        <f t="shared" si="1"/>
        <v>0</v>
      </c>
    </row>
    <row r="98">
      <c r="B98" s="6">
        <f>IFERROR(__xludf.DUMMYFUNCTION("""COMPUTED_VALUE"""),44062.75)</f>
        <v>44062.75</v>
      </c>
      <c r="C98" s="4">
        <f>IFERROR(__xludf.DUMMYFUNCTION("""COMPUTED_VALUE"""),24.2589)</f>
        <v>24.2589</v>
      </c>
      <c r="D98" s="2">
        <v>0.0</v>
      </c>
      <c r="E98" s="4">
        <f t="shared" si="1"/>
        <v>0</v>
      </c>
    </row>
    <row r="99">
      <c r="B99" s="6">
        <f>IFERROR(__xludf.DUMMYFUNCTION("""COMPUTED_VALUE"""),44063.75)</f>
        <v>44063.75</v>
      </c>
      <c r="C99" s="4">
        <f>IFERROR(__xludf.DUMMYFUNCTION("""COMPUTED_VALUE"""),24.3684)</f>
        <v>24.3684</v>
      </c>
      <c r="D99" s="2">
        <v>0.0</v>
      </c>
      <c r="E99" s="4">
        <f t="shared" si="1"/>
        <v>0</v>
      </c>
    </row>
    <row r="100">
      <c r="B100" s="6">
        <f>IFERROR(__xludf.DUMMYFUNCTION("""COMPUTED_VALUE"""),44064.75)</f>
        <v>44064.75</v>
      </c>
      <c r="C100" s="4">
        <f>IFERROR(__xludf.DUMMYFUNCTION("""COMPUTED_VALUE"""),24.7113)</f>
        <v>24.7113</v>
      </c>
      <c r="D100" s="2">
        <v>0.0</v>
      </c>
      <c r="E100" s="4">
        <f t="shared" si="1"/>
        <v>0</v>
      </c>
    </row>
    <row r="101">
      <c r="B101" s="6">
        <f>IFERROR(__xludf.DUMMYFUNCTION("""COMPUTED_VALUE"""),44067.75)</f>
        <v>44067.75</v>
      </c>
      <c r="C101" s="4">
        <f>IFERROR(__xludf.DUMMYFUNCTION("""COMPUTED_VALUE"""),24.932)</f>
        <v>24.932</v>
      </c>
      <c r="D101" s="2">
        <v>0.0</v>
      </c>
      <c r="E101" s="4">
        <f t="shared" si="1"/>
        <v>0</v>
      </c>
    </row>
    <row r="102">
      <c r="B102" s="6">
        <f>IFERROR(__xludf.DUMMYFUNCTION("""COMPUTED_VALUE"""),44068.75)</f>
        <v>44068.75</v>
      </c>
      <c r="C102" s="4">
        <f>IFERROR(__xludf.DUMMYFUNCTION("""COMPUTED_VALUE"""),25.1523)</f>
        <v>25.1523</v>
      </c>
      <c r="D102" s="2">
        <v>0.0</v>
      </c>
      <c r="E102" s="4">
        <f t="shared" si="1"/>
        <v>0</v>
      </c>
    </row>
    <row r="103">
      <c r="B103" s="6">
        <f>IFERROR(__xludf.DUMMYFUNCTION("""COMPUTED_VALUE"""),44069.75)</f>
        <v>44069.75</v>
      </c>
      <c r="C103" s="4">
        <f>IFERROR(__xludf.DUMMYFUNCTION("""COMPUTED_VALUE"""),25.3206)</f>
        <v>25.3206</v>
      </c>
      <c r="D103" s="2">
        <v>0.0</v>
      </c>
      <c r="E103" s="4">
        <f t="shared" si="1"/>
        <v>0</v>
      </c>
    </row>
    <row r="104">
      <c r="B104" s="6">
        <f>IFERROR(__xludf.DUMMYFUNCTION("""COMPUTED_VALUE"""),44070.75)</f>
        <v>44070.75</v>
      </c>
      <c r="C104" s="4">
        <f>IFERROR(__xludf.DUMMYFUNCTION("""COMPUTED_VALUE"""),25.1792)</f>
        <v>25.1792</v>
      </c>
      <c r="D104" s="2">
        <v>0.0</v>
      </c>
      <c r="E104" s="4">
        <f t="shared" si="1"/>
        <v>0</v>
      </c>
    </row>
    <row r="105">
      <c r="B105" s="6">
        <f>IFERROR(__xludf.DUMMYFUNCTION("""COMPUTED_VALUE"""),44071.75)</f>
        <v>44071.75</v>
      </c>
      <c r="C105" s="4">
        <f>IFERROR(__xludf.DUMMYFUNCTION("""COMPUTED_VALUE"""),25.3012)</f>
        <v>25.3012</v>
      </c>
      <c r="D105" s="2">
        <v>0.0</v>
      </c>
      <c r="E105" s="4">
        <f t="shared" si="1"/>
        <v>0</v>
      </c>
    </row>
    <row r="106">
      <c r="B106" s="6">
        <f>IFERROR(__xludf.DUMMYFUNCTION("""COMPUTED_VALUE"""),44074.75)</f>
        <v>44074.75</v>
      </c>
      <c r="C106" s="4">
        <f>IFERROR(__xludf.DUMMYFUNCTION("""COMPUTED_VALUE"""),24.4556)</f>
        <v>24.4556</v>
      </c>
      <c r="D106" s="2">
        <v>0.0</v>
      </c>
      <c r="E106" s="4">
        <f t="shared" si="1"/>
        <v>0</v>
      </c>
    </row>
    <row r="107">
      <c r="B107" s="6">
        <f>IFERROR(__xludf.DUMMYFUNCTION("""COMPUTED_VALUE"""),44075.75)</f>
        <v>44075.75</v>
      </c>
      <c r="C107" s="4">
        <f>IFERROR(__xludf.DUMMYFUNCTION("""COMPUTED_VALUE"""),24.5546)</f>
        <v>24.5546</v>
      </c>
      <c r="D107" s="2">
        <v>10000.0</v>
      </c>
      <c r="E107" s="4">
        <f t="shared" si="1"/>
        <v>407.255667</v>
      </c>
    </row>
    <row r="108">
      <c r="B108" s="6">
        <f>IFERROR(__xludf.DUMMYFUNCTION("""COMPUTED_VALUE"""),44076.75)</f>
        <v>44076.75</v>
      </c>
      <c r="C108" s="4">
        <f>IFERROR(__xludf.DUMMYFUNCTION("""COMPUTED_VALUE"""),24.7219)</f>
        <v>24.7219</v>
      </c>
      <c r="D108" s="2">
        <v>0.0</v>
      </c>
      <c r="E108" s="4">
        <f t="shared" si="1"/>
        <v>0</v>
      </c>
    </row>
    <row r="109">
      <c r="B109" s="6">
        <f>IFERROR(__xludf.DUMMYFUNCTION("""COMPUTED_VALUE"""),44077.75)</f>
        <v>44077.75</v>
      </c>
      <c r="C109" s="4">
        <f>IFERROR(__xludf.DUMMYFUNCTION("""COMPUTED_VALUE"""),24.9105)</f>
        <v>24.9105</v>
      </c>
      <c r="D109" s="2">
        <v>0.0</v>
      </c>
      <c r="E109" s="4">
        <f t="shared" si="1"/>
        <v>0</v>
      </c>
    </row>
    <row r="110">
      <c r="B110" s="6">
        <f>IFERROR(__xludf.DUMMYFUNCTION("""COMPUTED_VALUE"""),44078.75)</f>
        <v>44078.75</v>
      </c>
      <c r="C110" s="4">
        <f>IFERROR(__xludf.DUMMYFUNCTION("""COMPUTED_VALUE"""),24.5546)</f>
        <v>24.5546</v>
      </c>
      <c r="D110" s="2">
        <v>0.0</v>
      </c>
      <c r="E110" s="4">
        <f t="shared" si="1"/>
        <v>0</v>
      </c>
    </row>
    <row r="111">
      <c r="B111" s="6">
        <f>IFERROR(__xludf.DUMMYFUNCTION("""COMPUTED_VALUE"""),44081.75)</f>
        <v>44081.75</v>
      </c>
      <c r="C111" s="4">
        <f>IFERROR(__xludf.DUMMYFUNCTION("""COMPUTED_VALUE"""),24.4633)</f>
        <v>24.4633</v>
      </c>
      <c r="D111" s="2">
        <v>0.0</v>
      </c>
      <c r="E111" s="4">
        <f t="shared" si="1"/>
        <v>0</v>
      </c>
    </row>
    <row r="112">
      <c r="B112" s="6">
        <f>IFERROR(__xludf.DUMMYFUNCTION("""COMPUTED_VALUE"""),44082.75)</f>
        <v>44082.75</v>
      </c>
      <c r="C112" s="4">
        <f>IFERROR(__xludf.DUMMYFUNCTION("""COMPUTED_VALUE"""),24.2491)</f>
        <v>24.2491</v>
      </c>
      <c r="D112" s="2">
        <v>0.0</v>
      </c>
      <c r="E112" s="4">
        <f t="shared" si="1"/>
        <v>0</v>
      </c>
    </row>
    <row r="113">
      <c r="B113" s="6">
        <f>IFERROR(__xludf.DUMMYFUNCTION("""COMPUTED_VALUE"""),44083.75)</f>
        <v>44083.75</v>
      </c>
      <c r="C113" s="4">
        <f>IFERROR(__xludf.DUMMYFUNCTION("""COMPUTED_VALUE"""),24.027)</f>
        <v>24.027</v>
      </c>
      <c r="D113" s="2">
        <v>0.0</v>
      </c>
      <c r="E113" s="4">
        <f t="shared" si="1"/>
        <v>0</v>
      </c>
    </row>
    <row r="114">
      <c r="B114" s="6">
        <f>IFERROR(__xludf.DUMMYFUNCTION("""COMPUTED_VALUE"""),44084.75)</f>
        <v>44084.75</v>
      </c>
      <c r="C114" s="4">
        <f>IFERROR(__xludf.DUMMYFUNCTION("""COMPUTED_VALUE"""),24.2428)</f>
        <v>24.2428</v>
      </c>
      <c r="D114" s="2">
        <v>0.0</v>
      </c>
      <c r="E114" s="4">
        <f t="shared" si="1"/>
        <v>0</v>
      </c>
    </row>
    <row r="115">
      <c r="B115" s="6">
        <f>IFERROR(__xludf.DUMMYFUNCTION("""COMPUTED_VALUE"""),44085.75)</f>
        <v>44085.75</v>
      </c>
      <c r="C115" s="4">
        <f>IFERROR(__xludf.DUMMYFUNCTION("""COMPUTED_VALUE"""),24.3244)</f>
        <v>24.3244</v>
      </c>
      <c r="D115" s="2">
        <v>0.0</v>
      </c>
      <c r="E115" s="4">
        <f t="shared" si="1"/>
        <v>0</v>
      </c>
    </row>
    <row r="116">
      <c r="B116" s="6">
        <f>IFERROR(__xludf.DUMMYFUNCTION("""COMPUTED_VALUE"""),44088.75)</f>
        <v>44088.75</v>
      </c>
      <c r="C116" s="4">
        <f>IFERROR(__xludf.DUMMYFUNCTION("""COMPUTED_VALUE"""),25.2028)</f>
        <v>25.2028</v>
      </c>
      <c r="D116" s="2">
        <v>0.0</v>
      </c>
      <c r="E116" s="4">
        <f t="shared" si="1"/>
        <v>0</v>
      </c>
    </row>
    <row r="117">
      <c r="B117" s="6">
        <f>IFERROR(__xludf.DUMMYFUNCTION("""COMPUTED_VALUE"""),44089.75)</f>
        <v>44089.75</v>
      </c>
      <c r="C117" s="4">
        <f>IFERROR(__xludf.DUMMYFUNCTION("""COMPUTED_VALUE"""),25.4466)</f>
        <v>25.4466</v>
      </c>
      <c r="D117" s="2">
        <v>0.0</v>
      </c>
      <c r="E117" s="4">
        <f t="shared" si="1"/>
        <v>0</v>
      </c>
    </row>
    <row r="118">
      <c r="B118" s="6">
        <f>IFERROR(__xludf.DUMMYFUNCTION("""COMPUTED_VALUE"""),44090.75)</f>
        <v>44090.75</v>
      </c>
      <c r="C118" s="4">
        <f>IFERROR(__xludf.DUMMYFUNCTION("""COMPUTED_VALUE"""),25.548)</f>
        <v>25.548</v>
      </c>
      <c r="D118" s="2">
        <v>0.0</v>
      </c>
      <c r="E118" s="4">
        <f t="shared" si="1"/>
        <v>0</v>
      </c>
    </row>
    <row r="119">
      <c r="B119" s="6">
        <f>IFERROR(__xludf.DUMMYFUNCTION("""COMPUTED_VALUE"""),44091.75)</f>
        <v>44091.75</v>
      </c>
      <c r="C119" s="4">
        <f>IFERROR(__xludf.DUMMYFUNCTION("""COMPUTED_VALUE"""),25.4504)</f>
        <v>25.4504</v>
      </c>
      <c r="D119" s="2">
        <v>0.0</v>
      </c>
      <c r="E119" s="4">
        <f t="shared" si="1"/>
        <v>0</v>
      </c>
    </row>
    <row r="120">
      <c r="B120" s="6">
        <f>IFERROR(__xludf.DUMMYFUNCTION("""COMPUTED_VALUE"""),44092.75)</f>
        <v>44092.75</v>
      </c>
      <c r="C120" s="4">
        <f>IFERROR(__xludf.DUMMYFUNCTION("""COMPUTED_VALUE"""),25.3152)</f>
        <v>25.3152</v>
      </c>
      <c r="D120" s="2">
        <v>0.0</v>
      </c>
      <c r="E120" s="4">
        <f t="shared" si="1"/>
        <v>0</v>
      </c>
    </row>
    <row r="121">
      <c r="B121" s="6">
        <f>IFERROR(__xludf.DUMMYFUNCTION("""COMPUTED_VALUE"""),44095.75)</f>
        <v>44095.75</v>
      </c>
      <c r="C121" s="4">
        <f>IFERROR(__xludf.DUMMYFUNCTION("""COMPUTED_VALUE"""),24.4948)</f>
        <v>24.4948</v>
      </c>
      <c r="D121" s="2">
        <v>0.0</v>
      </c>
      <c r="E121" s="4">
        <f t="shared" si="1"/>
        <v>0</v>
      </c>
    </row>
    <row r="122">
      <c r="B122" s="6">
        <f>IFERROR(__xludf.DUMMYFUNCTION("""COMPUTED_VALUE"""),44096.75)</f>
        <v>44096.75</v>
      </c>
      <c r="C122" s="4">
        <f>IFERROR(__xludf.DUMMYFUNCTION("""COMPUTED_VALUE"""),24.1568)</f>
        <v>24.1568</v>
      </c>
      <c r="D122" s="2">
        <v>0.0</v>
      </c>
      <c r="E122" s="4">
        <f t="shared" si="1"/>
        <v>0</v>
      </c>
    </row>
    <row r="123">
      <c r="B123" s="6">
        <f>IFERROR(__xludf.DUMMYFUNCTION("""COMPUTED_VALUE"""),44097.75)</f>
        <v>44097.75</v>
      </c>
      <c r="C123" s="4">
        <f>IFERROR(__xludf.DUMMYFUNCTION("""COMPUTED_VALUE"""),24.146)</f>
        <v>24.146</v>
      </c>
      <c r="D123" s="2">
        <v>0.0</v>
      </c>
      <c r="E123" s="4">
        <f t="shared" si="1"/>
        <v>0</v>
      </c>
    </row>
    <row r="124">
      <c r="B124" s="6">
        <f>IFERROR(__xludf.DUMMYFUNCTION("""COMPUTED_VALUE"""),44098.75)</f>
        <v>44098.75</v>
      </c>
      <c r="C124" s="4">
        <f>IFERROR(__xludf.DUMMYFUNCTION("""COMPUTED_VALUE"""),23.8911)</f>
        <v>23.8911</v>
      </c>
      <c r="D124" s="2">
        <v>0.0</v>
      </c>
      <c r="E124" s="4">
        <f t="shared" si="1"/>
        <v>0</v>
      </c>
    </row>
    <row r="125">
      <c r="B125" s="6">
        <f>IFERROR(__xludf.DUMMYFUNCTION("""COMPUTED_VALUE"""),44099.75)</f>
        <v>44099.75</v>
      </c>
      <c r="C125" s="4">
        <f>IFERROR(__xludf.DUMMYFUNCTION("""COMPUTED_VALUE"""),24.1389)</f>
        <v>24.1389</v>
      </c>
      <c r="D125" s="2">
        <v>0.0</v>
      </c>
      <c r="E125" s="4">
        <f t="shared" si="1"/>
        <v>0</v>
      </c>
    </row>
    <row r="126">
      <c r="B126" s="6">
        <f>IFERROR(__xludf.DUMMYFUNCTION("""COMPUTED_VALUE"""),44102.75)</f>
        <v>44102.75</v>
      </c>
      <c r="C126" s="4">
        <f>IFERROR(__xludf.DUMMYFUNCTION("""COMPUTED_VALUE"""),24.6897)</f>
        <v>24.6897</v>
      </c>
      <c r="D126" s="2">
        <v>0.0</v>
      </c>
      <c r="E126" s="4">
        <f t="shared" si="1"/>
        <v>0</v>
      </c>
    </row>
    <row r="127">
      <c r="B127" s="6">
        <f>IFERROR(__xludf.DUMMYFUNCTION("""COMPUTED_VALUE"""),44103.75)</f>
        <v>44103.75</v>
      </c>
      <c r="C127" s="4">
        <f>IFERROR(__xludf.DUMMYFUNCTION("""COMPUTED_VALUE"""),24.7715)</f>
        <v>24.7715</v>
      </c>
      <c r="D127" s="2">
        <v>0.0</v>
      </c>
      <c r="E127" s="4">
        <f t="shared" si="1"/>
        <v>0</v>
      </c>
    </row>
    <row r="128">
      <c r="B128" s="6">
        <f>IFERROR(__xludf.DUMMYFUNCTION("""COMPUTED_VALUE"""),44104.75)</f>
        <v>44104.75</v>
      </c>
      <c r="C128" s="4">
        <f>IFERROR(__xludf.DUMMYFUNCTION("""COMPUTED_VALUE"""),25.0661)</f>
        <v>25.0661</v>
      </c>
      <c r="D128" s="2">
        <v>0.0</v>
      </c>
      <c r="E128" s="4">
        <f t="shared" si="1"/>
        <v>0</v>
      </c>
    </row>
    <row r="129">
      <c r="B129" s="6">
        <f>IFERROR(__xludf.DUMMYFUNCTION("""COMPUTED_VALUE"""),44105.75)</f>
        <v>44105.75</v>
      </c>
      <c r="C129" s="4">
        <f>IFERROR(__xludf.DUMMYFUNCTION("""COMPUTED_VALUE"""),25.2292)</f>
        <v>25.2292</v>
      </c>
      <c r="D129" s="2">
        <v>10000.0</v>
      </c>
      <c r="E129" s="4">
        <f t="shared" si="1"/>
        <v>396.3661155</v>
      </c>
    </row>
    <row r="130">
      <c r="B130" s="6">
        <f>IFERROR(__xludf.DUMMYFUNCTION("""COMPUTED_VALUE"""),44109.75)</f>
        <v>44109.75</v>
      </c>
      <c r="C130" s="4">
        <f>IFERROR(__xludf.DUMMYFUNCTION("""COMPUTED_VALUE"""),25.0669)</f>
        <v>25.0669</v>
      </c>
      <c r="D130" s="2">
        <v>0.0</v>
      </c>
      <c r="E130" s="4">
        <f t="shared" si="1"/>
        <v>0</v>
      </c>
    </row>
    <row r="131">
      <c r="B131" s="6">
        <f>IFERROR(__xludf.DUMMYFUNCTION("""COMPUTED_VALUE"""),44110.75)</f>
        <v>44110.75</v>
      </c>
      <c r="C131" s="4">
        <f>IFERROR(__xludf.DUMMYFUNCTION("""COMPUTED_VALUE"""),25.1973)</f>
        <v>25.1973</v>
      </c>
      <c r="D131" s="2">
        <v>0.0</v>
      </c>
      <c r="E131" s="4">
        <f t="shared" si="1"/>
        <v>0</v>
      </c>
    </row>
    <row r="132">
      <c r="B132" s="6">
        <f>IFERROR(__xludf.DUMMYFUNCTION("""COMPUTED_VALUE"""),44111.75)</f>
        <v>44111.75</v>
      </c>
      <c r="C132" s="4">
        <f>IFERROR(__xludf.DUMMYFUNCTION("""COMPUTED_VALUE"""),24.939)</f>
        <v>24.939</v>
      </c>
      <c r="D132" s="2">
        <v>0.0</v>
      </c>
      <c r="E132" s="4">
        <f t="shared" si="1"/>
        <v>0</v>
      </c>
    </row>
    <row r="133">
      <c r="B133" s="6">
        <f>IFERROR(__xludf.DUMMYFUNCTION("""COMPUTED_VALUE"""),44112.75)</f>
        <v>44112.75</v>
      </c>
      <c r="C133" s="4">
        <f>IFERROR(__xludf.DUMMYFUNCTION("""COMPUTED_VALUE"""),24.8671)</f>
        <v>24.8671</v>
      </c>
      <c r="D133" s="2">
        <v>0.0</v>
      </c>
      <c r="E133" s="4">
        <f t="shared" si="1"/>
        <v>0</v>
      </c>
    </row>
    <row r="134">
      <c r="B134" s="6">
        <f>IFERROR(__xludf.DUMMYFUNCTION("""COMPUTED_VALUE"""),44113.75)</f>
        <v>44113.75</v>
      </c>
      <c r="C134" s="4">
        <f>IFERROR(__xludf.DUMMYFUNCTION("""COMPUTED_VALUE"""),24.7539)</f>
        <v>24.7539</v>
      </c>
      <c r="D134" s="2">
        <v>0.0</v>
      </c>
      <c r="E134" s="4">
        <f t="shared" si="1"/>
        <v>0</v>
      </c>
    </row>
    <row r="135">
      <c r="B135" s="6">
        <f>IFERROR(__xludf.DUMMYFUNCTION("""COMPUTED_VALUE"""),44116.75)</f>
        <v>44116.75</v>
      </c>
      <c r="C135" s="4">
        <f>IFERROR(__xludf.DUMMYFUNCTION("""COMPUTED_VALUE"""),24.7503)</f>
        <v>24.7503</v>
      </c>
      <c r="D135" s="2">
        <v>0.0</v>
      </c>
      <c r="E135" s="4">
        <f t="shared" si="1"/>
        <v>0</v>
      </c>
    </row>
    <row r="136">
      <c r="B136" s="6">
        <f>IFERROR(__xludf.DUMMYFUNCTION("""COMPUTED_VALUE"""),44117.75)</f>
        <v>44117.75</v>
      </c>
      <c r="C136" s="4">
        <f>IFERROR(__xludf.DUMMYFUNCTION("""COMPUTED_VALUE"""),24.641)</f>
        <v>24.641</v>
      </c>
      <c r="D136" s="2">
        <v>0.0</v>
      </c>
      <c r="E136" s="4">
        <f t="shared" si="1"/>
        <v>0</v>
      </c>
    </row>
    <row r="137">
      <c r="B137" s="6">
        <f>IFERROR(__xludf.DUMMYFUNCTION("""COMPUTED_VALUE"""),44118.75)</f>
        <v>44118.75</v>
      </c>
      <c r="C137" s="4">
        <f>IFERROR(__xludf.DUMMYFUNCTION("""COMPUTED_VALUE"""),24.7607)</f>
        <v>24.7607</v>
      </c>
      <c r="D137" s="2">
        <v>0.0</v>
      </c>
      <c r="E137" s="4">
        <f t="shared" si="1"/>
        <v>0</v>
      </c>
    </row>
    <row r="138">
      <c r="B138" s="6">
        <f>IFERROR(__xludf.DUMMYFUNCTION("""COMPUTED_VALUE"""),44119.75)</f>
        <v>44119.75</v>
      </c>
      <c r="C138" s="4">
        <f>IFERROR(__xludf.DUMMYFUNCTION("""COMPUTED_VALUE"""),24.4692)</f>
        <v>24.4692</v>
      </c>
      <c r="D138" s="2">
        <v>0.0</v>
      </c>
      <c r="E138" s="4">
        <f t="shared" si="1"/>
        <v>0</v>
      </c>
    </row>
    <row r="139">
      <c r="B139" s="6">
        <f>IFERROR(__xludf.DUMMYFUNCTION("""COMPUTED_VALUE"""),44120.75)</f>
        <v>44120.75</v>
      </c>
      <c r="C139" s="4">
        <f>IFERROR(__xludf.DUMMYFUNCTION("""COMPUTED_VALUE"""),24.546)</f>
        <v>24.546</v>
      </c>
      <c r="D139" s="2">
        <v>0.0</v>
      </c>
      <c r="E139" s="4">
        <f t="shared" si="1"/>
        <v>0</v>
      </c>
    </row>
    <row r="140">
      <c r="B140" s="6">
        <f>IFERROR(__xludf.DUMMYFUNCTION("""COMPUTED_VALUE"""),44123.75)</f>
        <v>44123.75</v>
      </c>
      <c r="C140" s="4">
        <f>IFERROR(__xludf.DUMMYFUNCTION("""COMPUTED_VALUE"""),24.5493)</f>
        <v>24.5493</v>
      </c>
      <c r="D140" s="2">
        <v>0.0</v>
      </c>
      <c r="E140" s="4">
        <f t="shared" si="1"/>
        <v>0</v>
      </c>
    </row>
    <row r="141">
      <c r="B141" s="6">
        <f>IFERROR(__xludf.DUMMYFUNCTION("""COMPUTED_VALUE"""),44124.75)</f>
        <v>44124.75</v>
      </c>
      <c r="C141" s="4">
        <f>IFERROR(__xludf.DUMMYFUNCTION("""COMPUTED_VALUE"""),24.5455)</f>
        <v>24.5455</v>
      </c>
      <c r="D141" s="2">
        <v>0.0</v>
      </c>
      <c r="E141" s="4">
        <f t="shared" si="1"/>
        <v>0</v>
      </c>
    </row>
    <row r="142">
      <c r="B142" s="6">
        <f>IFERROR(__xludf.DUMMYFUNCTION("""COMPUTED_VALUE"""),44125.75)</f>
        <v>44125.75</v>
      </c>
      <c r="C142" s="4">
        <f>IFERROR(__xludf.DUMMYFUNCTION("""COMPUTED_VALUE"""),24.5983)</f>
        <v>24.5983</v>
      </c>
      <c r="D142" s="2">
        <v>0.0</v>
      </c>
      <c r="E142" s="4">
        <f t="shared" si="1"/>
        <v>0</v>
      </c>
    </row>
    <row r="143">
      <c r="B143" s="6">
        <f>IFERROR(__xludf.DUMMYFUNCTION("""COMPUTED_VALUE"""),44126.75)</f>
        <v>44126.75</v>
      </c>
      <c r="C143" s="4">
        <f>IFERROR(__xludf.DUMMYFUNCTION("""COMPUTED_VALUE"""),24.6476)</f>
        <v>24.6476</v>
      </c>
      <c r="D143" s="2">
        <v>0.0</v>
      </c>
      <c r="E143" s="4">
        <f t="shared" si="1"/>
        <v>0</v>
      </c>
    </row>
    <row r="144">
      <c r="B144" s="6">
        <f>IFERROR(__xludf.DUMMYFUNCTION("""COMPUTED_VALUE"""),44127.75)</f>
        <v>44127.75</v>
      </c>
      <c r="C144" s="4">
        <f>IFERROR(__xludf.DUMMYFUNCTION("""COMPUTED_VALUE"""),24.9298)</f>
        <v>24.9298</v>
      </c>
      <c r="D144" s="2">
        <v>0.0</v>
      </c>
      <c r="E144" s="4">
        <f t="shared" si="1"/>
        <v>0</v>
      </c>
    </row>
    <row r="145">
      <c r="B145" s="6">
        <f>IFERROR(__xludf.DUMMYFUNCTION("""COMPUTED_VALUE"""),44130.75)</f>
        <v>44130.75</v>
      </c>
      <c r="C145" s="4">
        <f>IFERROR(__xludf.DUMMYFUNCTION("""COMPUTED_VALUE"""),24.5993)</f>
        <v>24.5993</v>
      </c>
      <c r="D145" s="2">
        <v>0.0</v>
      </c>
      <c r="E145" s="4">
        <f t="shared" si="1"/>
        <v>0</v>
      </c>
    </row>
    <row r="146">
      <c r="B146" s="6">
        <f>IFERROR(__xludf.DUMMYFUNCTION("""COMPUTED_VALUE"""),44131.75)</f>
        <v>44131.75</v>
      </c>
      <c r="C146" s="4">
        <f>IFERROR(__xludf.DUMMYFUNCTION("""COMPUTED_VALUE"""),24.8998)</f>
        <v>24.8998</v>
      </c>
      <c r="D146" s="2">
        <v>0.0</v>
      </c>
      <c r="E146" s="4">
        <f t="shared" si="1"/>
        <v>0</v>
      </c>
    </row>
    <row r="147">
      <c r="B147" s="6">
        <f>IFERROR(__xludf.DUMMYFUNCTION("""COMPUTED_VALUE"""),44132.75)</f>
        <v>44132.75</v>
      </c>
      <c r="C147" s="4">
        <f>IFERROR(__xludf.DUMMYFUNCTION("""COMPUTED_VALUE"""),24.909)</f>
        <v>24.909</v>
      </c>
      <c r="D147" s="2">
        <v>0.0</v>
      </c>
      <c r="E147" s="4">
        <f t="shared" si="1"/>
        <v>0</v>
      </c>
    </row>
    <row r="148">
      <c r="B148" s="6">
        <f>IFERROR(__xludf.DUMMYFUNCTION("""COMPUTED_VALUE"""),44133.75)</f>
        <v>44133.75</v>
      </c>
      <c r="C148" s="4">
        <f>IFERROR(__xludf.DUMMYFUNCTION("""COMPUTED_VALUE"""),25.0409)</f>
        <v>25.0409</v>
      </c>
      <c r="D148" s="2">
        <v>0.0</v>
      </c>
      <c r="E148" s="4">
        <f t="shared" si="1"/>
        <v>0</v>
      </c>
    </row>
    <row r="149">
      <c r="B149" s="6">
        <f>IFERROR(__xludf.DUMMYFUNCTION("""COMPUTED_VALUE"""),44134.75)</f>
        <v>44134.75</v>
      </c>
      <c r="C149" s="4">
        <f>IFERROR(__xludf.DUMMYFUNCTION("""COMPUTED_VALUE"""),25.1785)</f>
        <v>25.1785</v>
      </c>
      <c r="D149" s="2">
        <v>0.0</v>
      </c>
      <c r="E149" s="4">
        <f t="shared" si="1"/>
        <v>0</v>
      </c>
    </row>
    <row r="150">
      <c r="B150" s="6">
        <f>IFERROR(__xludf.DUMMYFUNCTION("""COMPUTED_VALUE"""),44137.75)</f>
        <v>44137.75</v>
      </c>
      <c r="C150" s="4">
        <f>IFERROR(__xludf.DUMMYFUNCTION("""COMPUTED_VALUE"""),25.2061)</f>
        <v>25.2061</v>
      </c>
      <c r="D150" s="2">
        <v>10000.0</v>
      </c>
      <c r="E150" s="4">
        <f t="shared" si="1"/>
        <v>396.7293631</v>
      </c>
    </row>
    <row r="151">
      <c r="B151" s="6">
        <f>IFERROR(__xludf.DUMMYFUNCTION("""COMPUTED_VALUE"""),44138.75)</f>
        <v>44138.75</v>
      </c>
      <c r="C151" s="4">
        <f>IFERROR(__xludf.DUMMYFUNCTION("""COMPUTED_VALUE"""),25.3777)</f>
        <v>25.3777</v>
      </c>
      <c r="D151" s="2">
        <v>0.0</v>
      </c>
      <c r="E151" s="4">
        <f t="shared" si="1"/>
        <v>0</v>
      </c>
    </row>
    <row r="152">
      <c r="B152" s="6">
        <f>IFERROR(__xludf.DUMMYFUNCTION("""COMPUTED_VALUE"""),44139.75)</f>
        <v>44139.75</v>
      </c>
      <c r="C152" s="4">
        <f>IFERROR(__xludf.DUMMYFUNCTION("""COMPUTED_VALUE"""),25.7266)</f>
        <v>25.7266</v>
      </c>
      <c r="D152" s="2">
        <v>0.0</v>
      </c>
      <c r="E152" s="4">
        <f t="shared" si="1"/>
        <v>0</v>
      </c>
    </row>
    <row r="153">
      <c r="B153" s="6">
        <f>IFERROR(__xludf.DUMMYFUNCTION("""COMPUTED_VALUE"""),44140.75)</f>
        <v>44140.75</v>
      </c>
      <c r="C153" s="4">
        <f>IFERROR(__xludf.DUMMYFUNCTION("""COMPUTED_VALUE"""),26.0147)</f>
        <v>26.0147</v>
      </c>
      <c r="D153" s="2">
        <v>0.0</v>
      </c>
      <c r="E153" s="4">
        <f t="shared" si="1"/>
        <v>0</v>
      </c>
    </row>
    <row r="154">
      <c r="B154" s="6">
        <f>IFERROR(__xludf.DUMMYFUNCTION("""COMPUTED_VALUE"""),44141.75)</f>
        <v>44141.75</v>
      </c>
      <c r="C154" s="4">
        <f>IFERROR(__xludf.DUMMYFUNCTION("""COMPUTED_VALUE"""),26.2055)</f>
        <v>26.2055</v>
      </c>
      <c r="D154" s="2">
        <v>0.0</v>
      </c>
      <c r="E154" s="4">
        <f t="shared" si="1"/>
        <v>0</v>
      </c>
    </row>
    <row r="155">
      <c r="B155" s="6">
        <f>IFERROR(__xludf.DUMMYFUNCTION("""COMPUTED_VALUE"""),44144.75)</f>
        <v>44144.75</v>
      </c>
      <c r="C155" s="4">
        <f>IFERROR(__xludf.DUMMYFUNCTION("""COMPUTED_VALUE"""),26.3838)</f>
        <v>26.3838</v>
      </c>
      <c r="D155" s="2">
        <v>0.0</v>
      </c>
      <c r="E155" s="4">
        <f t="shared" si="1"/>
        <v>0</v>
      </c>
    </row>
    <row r="156">
      <c r="B156" s="6">
        <f>IFERROR(__xludf.DUMMYFUNCTION("""COMPUTED_VALUE"""),44145.75)</f>
        <v>44145.75</v>
      </c>
      <c r="C156" s="4">
        <f>IFERROR(__xludf.DUMMYFUNCTION("""COMPUTED_VALUE"""),26.1359)</f>
        <v>26.1359</v>
      </c>
      <c r="D156" s="2">
        <v>0.0</v>
      </c>
      <c r="E156" s="4">
        <f t="shared" si="1"/>
        <v>0</v>
      </c>
    </row>
    <row r="157">
      <c r="B157" s="6">
        <f>IFERROR(__xludf.DUMMYFUNCTION("""COMPUTED_VALUE"""),44146.75)</f>
        <v>44146.75</v>
      </c>
      <c r="C157" s="4">
        <f>IFERROR(__xludf.DUMMYFUNCTION("""COMPUTED_VALUE"""),26.1089)</f>
        <v>26.1089</v>
      </c>
      <c r="D157" s="2">
        <v>0.0</v>
      </c>
      <c r="E157" s="4">
        <f t="shared" si="1"/>
        <v>0</v>
      </c>
    </row>
    <row r="158">
      <c r="B158" s="6">
        <f>IFERROR(__xludf.DUMMYFUNCTION("""COMPUTED_VALUE"""),44147.75)</f>
        <v>44147.75</v>
      </c>
      <c r="C158" s="4">
        <f>IFERROR(__xludf.DUMMYFUNCTION("""COMPUTED_VALUE"""),26.1993)</f>
        <v>26.1993</v>
      </c>
      <c r="D158" s="2">
        <v>0.0</v>
      </c>
      <c r="E158" s="4">
        <f t="shared" si="1"/>
        <v>0</v>
      </c>
    </row>
    <row r="159">
      <c r="B159" s="6">
        <f>IFERROR(__xludf.DUMMYFUNCTION("""COMPUTED_VALUE"""),44148.75)</f>
        <v>44148.75</v>
      </c>
      <c r="C159" s="4">
        <f>IFERROR(__xludf.DUMMYFUNCTION("""COMPUTED_VALUE"""),26.3587)</f>
        <v>26.3587</v>
      </c>
      <c r="D159" s="2">
        <v>0.0</v>
      </c>
      <c r="E159" s="4">
        <f t="shared" si="1"/>
        <v>0</v>
      </c>
    </row>
    <row r="160">
      <c r="B160" s="6">
        <f>IFERROR(__xludf.DUMMYFUNCTION("""COMPUTED_VALUE"""),44152.75)</f>
        <v>44152.75</v>
      </c>
      <c r="C160" s="4">
        <f>IFERROR(__xludf.DUMMYFUNCTION("""COMPUTED_VALUE"""),26.9264)</f>
        <v>26.9264</v>
      </c>
      <c r="D160" s="2">
        <v>0.0</v>
      </c>
      <c r="E160" s="4">
        <f t="shared" si="1"/>
        <v>0</v>
      </c>
    </row>
    <row r="161">
      <c r="B161" s="6">
        <f>IFERROR(__xludf.DUMMYFUNCTION("""COMPUTED_VALUE"""),44153.75)</f>
        <v>44153.75</v>
      </c>
      <c r="C161" s="4">
        <f>IFERROR(__xludf.DUMMYFUNCTION("""COMPUTED_VALUE"""),27.1337)</f>
        <v>27.1337</v>
      </c>
      <c r="D161" s="2">
        <v>0.0</v>
      </c>
      <c r="E161" s="4">
        <f t="shared" si="1"/>
        <v>0</v>
      </c>
    </row>
    <row r="162">
      <c r="B162" s="6">
        <f>IFERROR(__xludf.DUMMYFUNCTION("""COMPUTED_VALUE"""),44154.75)</f>
        <v>44154.75</v>
      </c>
      <c r="C162" s="4">
        <f>IFERROR(__xludf.DUMMYFUNCTION("""COMPUTED_VALUE"""),26.9575)</f>
        <v>26.9575</v>
      </c>
      <c r="D162" s="2">
        <v>0.0</v>
      </c>
      <c r="E162" s="4">
        <f t="shared" si="1"/>
        <v>0</v>
      </c>
    </row>
    <row r="163">
      <c r="B163" s="6">
        <f>IFERROR(__xludf.DUMMYFUNCTION("""COMPUTED_VALUE"""),44155.75)</f>
        <v>44155.75</v>
      </c>
      <c r="C163" s="4">
        <f>IFERROR(__xludf.DUMMYFUNCTION("""COMPUTED_VALUE"""),27.3699)</f>
        <v>27.3699</v>
      </c>
      <c r="D163" s="2">
        <v>0.0</v>
      </c>
      <c r="E163" s="4">
        <f t="shared" si="1"/>
        <v>0</v>
      </c>
    </row>
    <row r="164">
      <c r="B164" s="6">
        <f>IFERROR(__xludf.DUMMYFUNCTION("""COMPUTED_VALUE"""),44158.75)</f>
        <v>44158.75</v>
      </c>
      <c r="C164" s="4">
        <f>IFERROR(__xludf.DUMMYFUNCTION("""COMPUTED_VALUE"""),27.8339)</f>
        <v>27.8339</v>
      </c>
      <c r="D164" s="2">
        <v>0.0</v>
      </c>
      <c r="E164" s="4">
        <f t="shared" si="1"/>
        <v>0</v>
      </c>
    </row>
    <row r="165">
      <c r="B165" s="6">
        <f>IFERROR(__xludf.DUMMYFUNCTION("""COMPUTED_VALUE"""),44159.75)</f>
        <v>44159.75</v>
      </c>
      <c r="C165" s="4">
        <f>IFERROR(__xludf.DUMMYFUNCTION("""COMPUTED_VALUE"""),27.9155)</f>
        <v>27.9155</v>
      </c>
      <c r="D165" s="2">
        <v>0.0</v>
      </c>
      <c r="E165" s="4">
        <f t="shared" si="1"/>
        <v>0</v>
      </c>
    </row>
    <row r="166">
      <c r="B166" s="6">
        <f>IFERROR(__xludf.DUMMYFUNCTION("""COMPUTED_VALUE"""),44160.75)</f>
        <v>44160.75</v>
      </c>
      <c r="C166" s="4">
        <f>IFERROR(__xludf.DUMMYFUNCTION("""COMPUTED_VALUE"""),27.4223)</f>
        <v>27.4223</v>
      </c>
      <c r="D166" s="2">
        <v>0.0</v>
      </c>
      <c r="E166" s="4">
        <f t="shared" si="1"/>
        <v>0</v>
      </c>
    </row>
    <row r="167">
      <c r="B167" s="6">
        <f>IFERROR(__xludf.DUMMYFUNCTION("""COMPUTED_VALUE"""),44161.75)</f>
        <v>44161.75</v>
      </c>
      <c r="C167" s="4">
        <f>IFERROR(__xludf.DUMMYFUNCTION("""COMPUTED_VALUE"""),27.5356)</f>
        <v>27.5356</v>
      </c>
      <c r="D167" s="2">
        <v>0.0</v>
      </c>
      <c r="E167" s="4">
        <f t="shared" si="1"/>
        <v>0</v>
      </c>
    </row>
    <row r="168">
      <c r="B168" s="6">
        <f>IFERROR(__xludf.DUMMYFUNCTION("""COMPUTED_VALUE"""),44162.75)</f>
        <v>44162.75</v>
      </c>
      <c r="C168" s="4">
        <f>IFERROR(__xludf.DUMMYFUNCTION("""COMPUTED_VALUE"""),28.0516)</f>
        <v>28.0516</v>
      </c>
      <c r="D168" s="2">
        <v>0.0</v>
      </c>
      <c r="E168" s="4">
        <f t="shared" si="1"/>
        <v>0</v>
      </c>
    </row>
    <row r="169">
      <c r="B169" s="6">
        <f>IFERROR(__xludf.DUMMYFUNCTION("""COMPUTED_VALUE"""),44166.75)</f>
        <v>44166.75</v>
      </c>
      <c r="C169" s="4">
        <f>IFERROR(__xludf.DUMMYFUNCTION("""COMPUTED_VALUE"""),28.2336)</f>
        <v>28.2336</v>
      </c>
      <c r="D169" s="2">
        <v>10000.0</v>
      </c>
      <c r="E169" s="4">
        <f t="shared" si="1"/>
        <v>354.1879179</v>
      </c>
    </row>
    <row r="170">
      <c r="B170" s="6">
        <f>IFERROR(__xludf.DUMMYFUNCTION("""COMPUTED_VALUE"""),44167.75)</f>
        <v>44167.75</v>
      </c>
      <c r="C170" s="4">
        <f>IFERROR(__xludf.DUMMYFUNCTION("""COMPUTED_VALUE"""),28.322)</f>
        <v>28.322</v>
      </c>
      <c r="D170" s="2">
        <v>0.0</v>
      </c>
      <c r="E170" s="4">
        <f t="shared" si="1"/>
        <v>0</v>
      </c>
    </row>
    <row r="171">
      <c r="B171" s="6">
        <f>IFERROR(__xludf.DUMMYFUNCTION("""COMPUTED_VALUE"""),44168.75)</f>
        <v>44168.75</v>
      </c>
      <c r="C171" s="4">
        <f>IFERROR(__xludf.DUMMYFUNCTION("""COMPUTED_VALUE"""),28.3058)</f>
        <v>28.3058</v>
      </c>
      <c r="D171" s="2">
        <v>0.0</v>
      </c>
      <c r="E171" s="4">
        <f t="shared" si="1"/>
        <v>0</v>
      </c>
    </row>
    <row r="172">
      <c r="B172" s="6">
        <f>IFERROR(__xludf.DUMMYFUNCTION("""COMPUTED_VALUE"""),44169.75)</f>
        <v>44169.75</v>
      </c>
      <c r="C172" s="4">
        <f>IFERROR(__xludf.DUMMYFUNCTION("""COMPUTED_VALUE"""),28.3547)</f>
        <v>28.3547</v>
      </c>
      <c r="D172" s="2">
        <v>0.0</v>
      </c>
      <c r="E172" s="4">
        <f t="shared" si="1"/>
        <v>0</v>
      </c>
    </row>
    <row r="173">
      <c r="B173" s="6">
        <f>IFERROR(__xludf.DUMMYFUNCTION("""COMPUTED_VALUE"""),44172.75)</f>
        <v>44172.75</v>
      </c>
      <c r="C173" s="4">
        <f>IFERROR(__xludf.DUMMYFUNCTION("""COMPUTED_VALUE"""),28.295)</f>
        <v>28.295</v>
      </c>
      <c r="D173" s="2">
        <v>0.0</v>
      </c>
      <c r="E173" s="4">
        <f t="shared" si="1"/>
        <v>0</v>
      </c>
    </row>
    <row r="174">
      <c r="B174" s="6">
        <f>IFERROR(__xludf.DUMMYFUNCTION("""COMPUTED_VALUE"""),44173.75)</f>
        <v>44173.75</v>
      </c>
      <c r="C174" s="4">
        <f>IFERROR(__xludf.DUMMYFUNCTION("""COMPUTED_VALUE"""),28.2699)</f>
        <v>28.2699</v>
      </c>
      <c r="D174" s="2">
        <v>0.0</v>
      </c>
      <c r="E174" s="4">
        <f t="shared" si="1"/>
        <v>0</v>
      </c>
    </row>
    <row r="175">
      <c r="B175" s="6">
        <f>IFERROR(__xludf.DUMMYFUNCTION("""COMPUTED_VALUE"""),44174.75)</f>
        <v>44174.75</v>
      </c>
      <c r="C175" s="4">
        <f>IFERROR(__xludf.DUMMYFUNCTION("""COMPUTED_VALUE"""),28.2644)</f>
        <v>28.2644</v>
      </c>
      <c r="D175" s="2">
        <v>0.0</v>
      </c>
      <c r="E175" s="4">
        <f t="shared" si="1"/>
        <v>0</v>
      </c>
    </row>
    <row r="176">
      <c r="B176" s="6">
        <f>IFERROR(__xludf.DUMMYFUNCTION("""COMPUTED_VALUE"""),44175.75)</f>
        <v>44175.75</v>
      </c>
      <c r="C176" s="4">
        <f>IFERROR(__xludf.DUMMYFUNCTION("""COMPUTED_VALUE"""),28.2485)</f>
        <v>28.2485</v>
      </c>
      <c r="D176" s="2">
        <v>0.0</v>
      </c>
      <c r="E176" s="4">
        <f t="shared" si="1"/>
        <v>0</v>
      </c>
    </row>
    <row r="177">
      <c r="B177" s="6">
        <f>IFERROR(__xludf.DUMMYFUNCTION("""COMPUTED_VALUE"""),44176.75)</f>
        <v>44176.75</v>
      </c>
      <c r="C177" s="4">
        <f>IFERROR(__xludf.DUMMYFUNCTION("""COMPUTED_VALUE"""),28.4209)</f>
        <v>28.4209</v>
      </c>
      <c r="D177" s="2">
        <v>0.0</v>
      </c>
      <c r="E177" s="4">
        <f t="shared" si="1"/>
        <v>0</v>
      </c>
    </row>
    <row r="178">
      <c r="B178" s="6">
        <f>IFERROR(__xludf.DUMMYFUNCTION("""COMPUTED_VALUE"""),44179.75)</f>
        <v>44179.75</v>
      </c>
      <c r="C178" s="4">
        <f>IFERROR(__xludf.DUMMYFUNCTION("""COMPUTED_VALUE"""),28.5255)</f>
        <v>28.5255</v>
      </c>
      <c r="D178" s="2">
        <v>0.0</v>
      </c>
      <c r="E178" s="4">
        <f t="shared" si="1"/>
        <v>0</v>
      </c>
    </row>
    <row r="179">
      <c r="B179" s="6">
        <f>IFERROR(__xludf.DUMMYFUNCTION("""COMPUTED_VALUE"""),44180.75)</f>
        <v>44180.75</v>
      </c>
      <c r="C179" s="4">
        <f>IFERROR(__xludf.DUMMYFUNCTION("""COMPUTED_VALUE"""),28.6137)</f>
        <v>28.6137</v>
      </c>
      <c r="D179" s="2">
        <v>0.0</v>
      </c>
      <c r="E179" s="4">
        <f t="shared" si="1"/>
        <v>0</v>
      </c>
    </row>
    <row r="180">
      <c r="B180" s="6">
        <f>IFERROR(__xludf.DUMMYFUNCTION("""COMPUTED_VALUE"""),44181.75)</f>
        <v>44181.75</v>
      </c>
      <c r="C180" s="4">
        <f>IFERROR(__xludf.DUMMYFUNCTION("""COMPUTED_VALUE"""),28.7509)</f>
        <v>28.7509</v>
      </c>
      <c r="D180" s="2">
        <v>0.0</v>
      </c>
      <c r="E180" s="4">
        <f t="shared" si="1"/>
        <v>0</v>
      </c>
    </row>
    <row r="181">
      <c r="B181" s="6">
        <f>IFERROR(__xludf.DUMMYFUNCTION("""COMPUTED_VALUE"""),44182.75)</f>
        <v>44182.75</v>
      </c>
      <c r="C181" s="4">
        <f>IFERROR(__xludf.DUMMYFUNCTION("""COMPUTED_VALUE"""),28.8196)</f>
        <v>28.8196</v>
      </c>
      <c r="D181" s="2">
        <v>0.0</v>
      </c>
      <c r="E181" s="4">
        <f t="shared" si="1"/>
        <v>0</v>
      </c>
    </row>
    <row r="182">
      <c r="B182" s="6">
        <f>IFERROR(__xludf.DUMMYFUNCTION("""COMPUTED_VALUE"""),44183.75)</f>
        <v>44183.75</v>
      </c>
      <c r="C182" s="4">
        <f>IFERROR(__xludf.DUMMYFUNCTION("""COMPUTED_VALUE"""),28.8407)</f>
        <v>28.8407</v>
      </c>
      <c r="D182" s="2">
        <v>0.0</v>
      </c>
      <c r="E182" s="4">
        <f t="shared" si="1"/>
        <v>0</v>
      </c>
    </row>
    <row r="183">
      <c r="B183" s="6">
        <f>IFERROR(__xludf.DUMMYFUNCTION("""COMPUTED_VALUE"""),44186.75)</f>
        <v>44186.75</v>
      </c>
      <c r="C183" s="4">
        <f>IFERROR(__xludf.DUMMYFUNCTION("""COMPUTED_VALUE"""),28.0894)</f>
        <v>28.0894</v>
      </c>
      <c r="D183" s="2">
        <v>0.0</v>
      </c>
      <c r="E183" s="4">
        <f t="shared" si="1"/>
        <v>0</v>
      </c>
    </row>
    <row r="184">
      <c r="B184" s="6">
        <f>IFERROR(__xludf.DUMMYFUNCTION("""COMPUTED_VALUE"""),44187.75)</f>
        <v>44187.75</v>
      </c>
      <c r="C184" s="4">
        <f>IFERROR(__xludf.DUMMYFUNCTION("""COMPUTED_VALUE"""),28.1618)</f>
        <v>28.1618</v>
      </c>
      <c r="D184" s="2">
        <v>0.0</v>
      </c>
      <c r="E184" s="4">
        <f t="shared" si="1"/>
        <v>0</v>
      </c>
    </row>
    <row r="185">
      <c r="B185" s="6">
        <f>IFERROR(__xludf.DUMMYFUNCTION("""COMPUTED_VALUE"""),44188.75)</f>
        <v>44188.75</v>
      </c>
      <c r="C185" s="4">
        <f>IFERROR(__xludf.DUMMYFUNCTION("""COMPUTED_VALUE"""),28.7004)</f>
        <v>28.7004</v>
      </c>
      <c r="D185" s="2">
        <v>0.0</v>
      </c>
      <c r="E185" s="4">
        <f t="shared" si="1"/>
        <v>0</v>
      </c>
    </row>
    <row r="186">
      <c r="B186" s="6">
        <f>IFERROR(__xludf.DUMMYFUNCTION("""COMPUTED_VALUE"""),44189.75)</f>
        <v>44189.75</v>
      </c>
      <c r="C186" s="4">
        <f>IFERROR(__xludf.DUMMYFUNCTION("""COMPUTED_VALUE"""),28.7973)</f>
        <v>28.7973</v>
      </c>
      <c r="D186" s="2">
        <v>0.0</v>
      </c>
      <c r="E186" s="4">
        <f t="shared" si="1"/>
        <v>0</v>
      </c>
    </row>
    <row r="187">
      <c r="B187" s="6">
        <f>IFERROR(__xludf.DUMMYFUNCTION("""COMPUTED_VALUE"""),44193.75)</f>
        <v>44193.75</v>
      </c>
      <c r="C187" s="4">
        <f>IFERROR(__xludf.DUMMYFUNCTION("""COMPUTED_VALUE"""),29.0481)</f>
        <v>29.0481</v>
      </c>
      <c r="D187" s="2">
        <v>0.0</v>
      </c>
      <c r="E187" s="4">
        <f t="shared" si="1"/>
        <v>0</v>
      </c>
    </row>
    <row r="188">
      <c r="B188" s="6">
        <f>IFERROR(__xludf.DUMMYFUNCTION("""COMPUTED_VALUE"""),44194.75)</f>
        <v>44194.75</v>
      </c>
      <c r="C188" s="4">
        <f>IFERROR(__xludf.DUMMYFUNCTION("""COMPUTED_VALUE"""),29.0349)</f>
        <v>29.0349</v>
      </c>
      <c r="D188" s="2">
        <v>0.0</v>
      </c>
      <c r="E188" s="4">
        <f t="shared" si="1"/>
        <v>0</v>
      </c>
    </row>
    <row r="189">
      <c r="B189" s="6">
        <f>IFERROR(__xludf.DUMMYFUNCTION("""COMPUTED_VALUE"""),44195.75)</f>
        <v>44195.75</v>
      </c>
      <c r="C189" s="4">
        <f>IFERROR(__xludf.DUMMYFUNCTION("""COMPUTED_VALUE"""),29.1525)</f>
        <v>29.1525</v>
      </c>
      <c r="D189" s="2">
        <v>0.0</v>
      </c>
      <c r="E189" s="4">
        <f t="shared" si="1"/>
        <v>0</v>
      </c>
    </row>
    <row r="190">
      <c r="B190" s="6">
        <f>IFERROR(__xludf.DUMMYFUNCTION("""COMPUTED_VALUE"""),44196.75)</f>
        <v>44196.75</v>
      </c>
      <c r="C190" s="4">
        <f>IFERROR(__xludf.DUMMYFUNCTION("""COMPUTED_VALUE"""),29.3058)</f>
        <v>29.3058</v>
      </c>
      <c r="D190" s="2">
        <v>0.0</v>
      </c>
      <c r="E190" s="4">
        <f t="shared" si="1"/>
        <v>0</v>
      </c>
    </row>
    <row r="191">
      <c r="B191" s="6">
        <f>IFERROR(__xludf.DUMMYFUNCTION("""COMPUTED_VALUE"""),44197.75)</f>
        <v>44197.75</v>
      </c>
      <c r="C191" s="4">
        <f>IFERROR(__xludf.DUMMYFUNCTION("""COMPUTED_VALUE"""),29.5615)</f>
        <v>29.5615</v>
      </c>
      <c r="D191" s="2">
        <v>10000.0</v>
      </c>
      <c r="E191" s="4">
        <f t="shared" si="1"/>
        <v>338.2778276</v>
      </c>
    </row>
    <row r="192">
      <c r="B192" s="6">
        <f>IFERROR(__xludf.DUMMYFUNCTION("""COMPUTED_VALUE"""),44200.75)</f>
        <v>44200.75</v>
      </c>
      <c r="C192" s="4">
        <f>IFERROR(__xludf.DUMMYFUNCTION("""COMPUTED_VALUE"""),29.7893)</f>
        <v>29.7893</v>
      </c>
      <c r="D192" s="2">
        <v>0.0</v>
      </c>
      <c r="E192" s="4">
        <f t="shared" si="1"/>
        <v>0</v>
      </c>
    </row>
    <row r="193">
      <c r="B193" s="6">
        <f>IFERROR(__xludf.DUMMYFUNCTION("""COMPUTED_VALUE"""),44201.75)</f>
        <v>44201.75</v>
      </c>
      <c r="C193" s="4">
        <f>IFERROR(__xludf.DUMMYFUNCTION("""COMPUTED_VALUE"""),29.9648)</f>
        <v>29.9648</v>
      </c>
      <c r="D193" s="2">
        <v>0.0</v>
      </c>
      <c r="E193" s="4">
        <f t="shared" si="1"/>
        <v>0</v>
      </c>
    </row>
    <row r="194">
      <c r="B194" s="6">
        <f>IFERROR(__xludf.DUMMYFUNCTION("""COMPUTED_VALUE"""),44202.75)</f>
        <v>44202.75</v>
      </c>
      <c r="C194" s="4">
        <f>IFERROR(__xludf.DUMMYFUNCTION("""COMPUTED_VALUE"""),30.0303)</f>
        <v>30.0303</v>
      </c>
      <c r="D194" s="2">
        <v>0.0</v>
      </c>
      <c r="E194" s="4">
        <f t="shared" si="1"/>
        <v>0</v>
      </c>
    </row>
    <row r="195">
      <c r="B195" s="6">
        <f>IFERROR(__xludf.DUMMYFUNCTION("""COMPUTED_VALUE"""),44203.75)</f>
        <v>44203.75</v>
      </c>
      <c r="C195" s="4">
        <f>IFERROR(__xludf.DUMMYFUNCTION("""COMPUTED_VALUE"""),30.2085)</f>
        <v>30.2085</v>
      </c>
      <c r="D195" s="2">
        <v>0.0</v>
      </c>
      <c r="E195" s="4">
        <f t="shared" si="1"/>
        <v>0</v>
      </c>
    </row>
    <row r="196">
      <c r="B196" s="6">
        <f>IFERROR(__xludf.DUMMYFUNCTION("""COMPUTED_VALUE"""),44204.75)</f>
        <v>44204.75</v>
      </c>
      <c r="C196" s="4">
        <f>IFERROR(__xludf.DUMMYFUNCTION("""COMPUTED_VALUE"""),30.5635)</f>
        <v>30.5635</v>
      </c>
      <c r="D196" s="2">
        <v>0.0</v>
      </c>
      <c r="E196" s="4">
        <f t="shared" si="1"/>
        <v>0</v>
      </c>
    </row>
    <row r="197">
      <c r="B197" s="6">
        <f>IFERROR(__xludf.DUMMYFUNCTION("""COMPUTED_VALUE"""),44207.75)</f>
        <v>44207.75</v>
      </c>
      <c r="C197" s="4">
        <f>IFERROR(__xludf.DUMMYFUNCTION("""COMPUTED_VALUE"""),30.5786)</f>
        <v>30.5786</v>
      </c>
      <c r="D197" s="2">
        <v>0.0</v>
      </c>
      <c r="E197" s="4">
        <f t="shared" si="1"/>
        <v>0</v>
      </c>
    </row>
    <row r="198">
      <c r="B198" s="6">
        <f>IFERROR(__xludf.DUMMYFUNCTION("""COMPUTED_VALUE"""),44208.75)</f>
        <v>44208.75</v>
      </c>
      <c r="C198" s="4">
        <f>IFERROR(__xludf.DUMMYFUNCTION("""COMPUTED_VALUE"""),30.5226)</f>
        <v>30.5226</v>
      </c>
      <c r="D198" s="2">
        <v>0.0</v>
      </c>
      <c r="E198" s="4">
        <f t="shared" si="1"/>
        <v>0</v>
      </c>
    </row>
    <row r="199">
      <c r="B199" s="6">
        <f>IFERROR(__xludf.DUMMYFUNCTION("""COMPUTED_VALUE"""),44209.75)</f>
        <v>44209.75</v>
      </c>
      <c r="C199" s="4">
        <f>IFERROR(__xludf.DUMMYFUNCTION("""COMPUTED_VALUE"""),30.2457)</f>
        <v>30.2457</v>
      </c>
      <c r="D199" s="2">
        <v>0.0</v>
      </c>
      <c r="E199" s="4">
        <f t="shared" si="1"/>
        <v>0</v>
      </c>
    </row>
    <row r="200">
      <c r="B200" s="6">
        <f>IFERROR(__xludf.DUMMYFUNCTION("""COMPUTED_VALUE"""),44210.75)</f>
        <v>44210.75</v>
      </c>
      <c r="C200" s="4">
        <f>IFERROR(__xludf.DUMMYFUNCTION("""COMPUTED_VALUE"""),30.17)</f>
        <v>30.17</v>
      </c>
      <c r="D200" s="2">
        <v>0.0</v>
      </c>
      <c r="E200" s="4">
        <f t="shared" si="1"/>
        <v>0</v>
      </c>
    </row>
    <row r="201">
      <c r="B201" s="6">
        <f>IFERROR(__xludf.DUMMYFUNCTION("""COMPUTED_VALUE"""),44211.75)</f>
        <v>44211.75</v>
      </c>
      <c r="C201" s="4">
        <f>IFERROR(__xludf.DUMMYFUNCTION("""COMPUTED_VALUE"""),29.8501)</f>
        <v>29.8501</v>
      </c>
      <c r="D201" s="2">
        <v>0.0</v>
      </c>
      <c r="E201" s="4">
        <f t="shared" si="1"/>
        <v>0</v>
      </c>
    </row>
    <row r="202">
      <c r="B202" s="6">
        <f>IFERROR(__xludf.DUMMYFUNCTION("""COMPUTED_VALUE"""),44214.75)</f>
        <v>44214.75</v>
      </c>
      <c r="C202" s="4">
        <f>IFERROR(__xludf.DUMMYFUNCTION("""COMPUTED_VALUE"""),29.3536)</f>
        <v>29.3536</v>
      </c>
      <c r="D202" s="2">
        <v>0.0</v>
      </c>
      <c r="E202" s="4">
        <f t="shared" si="1"/>
        <v>0</v>
      </c>
    </row>
    <row r="203">
      <c r="B203" s="6">
        <f>IFERROR(__xludf.DUMMYFUNCTION("""COMPUTED_VALUE"""),44215.75)</f>
        <v>44215.75</v>
      </c>
      <c r="C203" s="4">
        <f>IFERROR(__xludf.DUMMYFUNCTION("""COMPUTED_VALUE"""),29.9859)</f>
        <v>29.9859</v>
      </c>
      <c r="D203" s="2">
        <v>0.0</v>
      </c>
      <c r="E203" s="4">
        <f t="shared" si="1"/>
        <v>0</v>
      </c>
    </row>
    <row r="204">
      <c r="B204" s="6">
        <f>IFERROR(__xludf.DUMMYFUNCTION("""COMPUTED_VALUE"""),44216.75)</f>
        <v>44216.75</v>
      </c>
      <c r="C204" s="4">
        <f>IFERROR(__xludf.DUMMYFUNCTION("""COMPUTED_VALUE"""),30.2442)</f>
        <v>30.2442</v>
      </c>
      <c r="D204" s="2">
        <v>0.0</v>
      </c>
      <c r="E204" s="4">
        <f t="shared" si="1"/>
        <v>0</v>
      </c>
    </row>
    <row r="205">
      <c r="B205" s="6">
        <f>IFERROR(__xludf.DUMMYFUNCTION("""COMPUTED_VALUE"""),44217.75)</f>
        <v>44217.75</v>
      </c>
      <c r="C205" s="4">
        <f>IFERROR(__xludf.DUMMYFUNCTION("""COMPUTED_VALUE"""),30.2394)</f>
        <v>30.2394</v>
      </c>
      <c r="D205" s="2">
        <v>0.0</v>
      </c>
      <c r="E205" s="4">
        <f t="shared" si="1"/>
        <v>0</v>
      </c>
    </row>
    <row r="206">
      <c r="B206" s="6">
        <f>IFERROR(__xludf.DUMMYFUNCTION("""COMPUTED_VALUE"""),44218.75)</f>
        <v>44218.75</v>
      </c>
      <c r="C206" s="4">
        <f>IFERROR(__xludf.DUMMYFUNCTION("""COMPUTED_VALUE"""),30.0526)</f>
        <v>30.0526</v>
      </c>
      <c r="D206" s="2">
        <v>0.0</v>
      </c>
      <c r="E206" s="4">
        <f t="shared" si="1"/>
        <v>0</v>
      </c>
    </row>
    <row r="207">
      <c r="B207" s="6">
        <f>IFERROR(__xludf.DUMMYFUNCTION("""COMPUTED_VALUE"""),44221.75)</f>
        <v>44221.75</v>
      </c>
      <c r="C207" s="4">
        <f>IFERROR(__xludf.DUMMYFUNCTION("""COMPUTED_VALUE"""),29.7066)</f>
        <v>29.7066</v>
      </c>
      <c r="D207" s="2">
        <v>0.0</v>
      </c>
      <c r="E207" s="4">
        <f t="shared" si="1"/>
        <v>0</v>
      </c>
    </row>
    <row r="208">
      <c r="B208" s="6">
        <f>IFERROR(__xludf.DUMMYFUNCTION("""COMPUTED_VALUE"""),44223.75)</f>
        <v>44223.75</v>
      </c>
      <c r="C208" s="4">
        <f>IFERROR(__xludf.DUMMYFUNCTION("""COMPUTED_VALUE"""),29.399)</f>
        <v>29.399</v>
      </c>
      <c r="D208" s="2">
        <v>0.0</v>
      </c>
      <c r="E208" s="4">
        <f t="shared" si="1"/>
        <v>0</v>
      </c>
    </row>
    <row r="209">
      <c r="B209" s="6">
        <f>IFERROR(__xludf.DUMMYFUNCTION("""COMPUTED_VALUE"""),44224.75)</f>
        <v>44224.75</v>
      </c>
      <c r="C209" s="4">
        <f>IFERROR(__xludf.DUMMYFUNCTION("""COMPUTED_VALUE"""),29.2613)</f>
        <v>29.2613</v>
      </c>
      <c r="D209" s="2">
        <v>0.0</v>
      </c>
      <c r="E209" s="4">
        <f t="shared" si="1"/>
        <v>0</v>
      </c>
    </row>
    <row r="210">
      <c r="B210" s="6">
        <f>IFERROR(__xludf.DUMMYFUNCTION("""COMPUTED_VALUE"""),44225.75)</f>
        <v>44225.75</v>
      </c>
      <c r="C210" s="4">
        <f>IFERROR(__xludf.DUMMYFUNCTION("""COMPUTED_VALUE"""),29.1863)</f>
        <v>29.1863</v>
      </c>
      <c r="D210" s="2">
        <v>0.0</v>
      </c>
      <c r="E210" s="4">
        <f t="shared" si="1"/>
        <v>0</v>
      </c>
    </row>
    <row r="211">
      <c r="B211" s="6">
        <f>IFERROR(__xludf.DUMMYFUNCTION("""COMPUTED_VALUE"""),44228.75)</f>
        <v>44228.75</v>
      </c>
      <c r="C211" s="4">
        <f>IFERROR(__xludf.DUMMYFUNCTION("""COMPUTED_VALUE"""),29.9711)</f>
        <v>29.9711</v>
      </c>
      <c r="D211" s="2">
        <v>10000.0</v>
      </c>
      <c r="E211" s="4">
        <f t="shared" si="1"/>
        <v>333.6547541</v>
      </c>
    </row>
    <row r="212">
      <c r="B212" s="6">
        <f>IFERROR(__xludf.DUMMYFUNCTION("""COMPUTED_VALUE"""),44229.75)</f>
        <v>44229.75</v>
      </c>
      <c r="C212" s="4">
        <f>IFERROR(__xludf.DUMMYFUNCTION("""COMPUTED_VALUE"""),30.5834)</f>
        <v>30.5834</v>
      </c>
      <c r="D212" s="2">
        <v>0.0</v>
      </c>
      <c r="E212" s="4">
        <f t="shared" si="1"/>
        <v>0</v>
      </c>
    </row>
    <row r="213">
      <c r="B213" s="6">
        <f>IFERROR(__xludf.DUMMYFUNCTION("""COMPUTED_VALUE"""),44230.75)</f>
        <v>44230.75</v>
      </c>
      <c r="C213" s="4">
        <f>IFERROR(__xludf.DUMMYFUNCTION("""COMPUTED_VALUE"""),31.0478)</f>
        <v>31.0478</v>
      </c>
      <c r="D213" s="2">
        <v>0.0</v>
      </c>
      <c r="E213" s="4">
        <f t="shared" si="1"/>
        <v>0</v>
      </c>
    </row>
    <row r="214">
      <c r="B214" s="6">
        <f>IFERROR(__xludf.DUMMYFUNCTION("""COMPUTED_VALUE"""),44231.75)</f>
        <v>44231.75</v>
      </c>
      <c r="C214" s="4">
        <f>IFERROR(__xludf.DUMMYFUNCTION("""COMPUTED_VALUE"""),31.3293)</f>
        <v>31.3293</v>
      </c>
      <c r="D214" s="2">
        <v>0.0</v>
      </c>
      <c r="E214" s="4">
        <f t="shared" si="1"/>
        <v>0</v>
      </c>
    </row>
    <row r="215">
      <c r="B215" s="6">
        <f>IFERROR(__xludf.DUMMYFUNCTION("""COMPUTED_VALUE"""),44232.75)</f>
        <v>44232.75</v>
      </c>
      <c r="C215" s="4">
        <f>IFERROR(__xludf.DUMMYFUNCTION("""COMPUTED_VALUE"""),31.1374)</f>
        <v>31.1374</v>
      </c>
      <c r="D215" s="2">
        <v>0.0</v>
      </c>
      <c r="E215" s="4">
        <f t="shared" si="1"/>
        <v>0</v>
      </c>
    </row>
    <row r="216">
      <c r="B216" s="6">
        <f>IFERROR(__xludf.DUMMYFUNCTION("""COMPUTED_VALUE"""),44235.75)</f>
        <v>44235.75</v>
      </c>
      <c r="C216" s="4">
        <f>IFERROR(__xludf.DUMMYFUNCTION("""COMPUTED_VALUE"""),31.5426)</f>
        <v>31.5426</v>
      </c>
      <c r="D216" s="2">
        <v>0.0</v>
      </c>
      <c r="E216" s="4">
        <f t="shared" si="1"/>
        <v>0</v>
      </c>
    </row>
    <row r="217">
      <c r="B217" s="6">
        <f>IFERROR(__xludf.DUMMYFUNCTION("""COMPUTED_VALUE"""),44236.75)</f>
        <v>44236.75</v>
      </c>
      <c r="C217" s="4">
        <f>IFERROR(__xludf.DUMMYFUNCTION("""COMPUTED_VALUE"""),31.6324)</f>
        <v>31.6324</v>
      </c>
      <c r="D217" s="2">
        <v>0.0</v>
      </c>
      <c r="E217" s="4">
        <f t="shared" si="1"/>
        <v>0</v>
      </c>
    </row>
    <row r="218">
      <c r="B218" s="6">
        <f>IFERROR(__xludf.DUMMYFUNCTION("""COMPUTED_VALUE"""),44237.75)</f>
        <v>44237.75</v>
      </c>
      <c r="C218" s="4">
        <f>IFERROR(__xludf.DUMMYFUNCTION("""COMPUTED_VALUE"""),31.9744)</f>
        <v>31.9744</v>
      </c>
      <c r="D218" s="2">
        <v>0.0</v>
      </c>
      <c r="E218" s="4">
        <f t="shared" si="1"/>
        <v>0</v>
      </c>
    </row>
    <row r="219">
      <c r="B219" s="6">
        <f>IFERROR(__xludf.DUMMYFUNCTION("""COMPUTED_VALUE"""),44238.75)</f>
        <v>44238.75</v>
      </c>
      <c r="C219" s="4">
        <f>IFERROR(__xludf.DUMMYFUNCTION("""COMPUTED_VALUE"""),32.2844)</f>
        <v>32.2844</v>
      </c>
      <c r="D219" s="2">
        <v>0.0</v>
      </c>
      <c r="E219" s="4">
        <f t="shared" si="1"/>
        <v>0</v>
      </c>
    </row>
    <row r="220">
      <c r="B220" s="6">
        <f>IFERROR(__xludf.DUMMYFUNCTION("""COMPUTED_VALUE"""),44239.75)</f>
        <v>44239.75</v>
      </c>
      <c r="C220" s="4">
        <f>IFERROR(__xludf.DUMMYFUNCTION("""COMPUTED_VALUE"""),32.1806)</f>
        <v>32.1806</v>
      </c>
      <c r="D220" s="2">
        <v>0.0</v>
      </c>
      <c r="E220" s="4">
        <f t="shared" si="1"/>
        <v>0</v>
      </c>
    </row>
    <row r="221">
      <c r="B221" s="6">
        <f>IFERROR(__xludf.DUMMYFUNCTION("""COMPUTED_VALUE"""),44242.75)</f>
        <v>44242.75</v>
      </c>
      <c r="C221" s="4">
        <f>IFERROR(__xludf.DUMMYFUNCTION("""COMPUTED_VALUE"""),32.4325)</f>
        <v>32.4325</v>
      </c>
      <c r="D221" s="2">
        <v>0.0</v>
      </c>
      <c r="E221" s="4">
        <f t="shared" si="1"/>
        <v>0</v>
      </c>
    </row>
    <row r="222">
      <c r="B222" s="6">
        <f>IFERROR(__xludf.DUMMYFUNCTION("""COMPUTED_VALUE"""),44243.75)</f>
        <v>44243.75</v>
      </c>
      <c r="C222" s="4">
        <f>IFERROR(__xludf.DUMMYFUNCTION("""COMPUTED_VALUE"""),32.4645)</f>
        <v>32.4645</v>
      </c>
      <c r="D222" s="2">
        <v>0.0</v>
      </c>
      <c r="E222" s="4">
        <f t="shared" si="1"/>
        <v>0</v>
      </c>
    </row>
    <row r="223">
      <c r="B223" s="6">
        <f>IFERROR(__xludf.DUMMYFUNCTION("""COMPUTED_VALUE"""),44244.75)</f>
        <v>44244.75</v>
      </c>
      <c r="C223" s="4">
        <f>IFERROR(__xludf.DUMMYFUNCTION("""COMPUTED_VALUE"""),32.5996)</f>
        <v>32.5996</v>
      </c>
      <c r="D223" s="2">
        <v>0.0</v>
      </c>
      <c r="E223" s="4">
        <f t="shared" si="1"/>
        <v>0</v>
      </c>
    </row>
    <row r="224">
      <c r="B224" s="6">
        <f>IFERROR(__xludf.DUMMYFUNCTION("""COMPUTED_VALUE"""),44245.75)</f>
        <v>44245.75</v>
      </c>
      <c r="C224" s="4">
        <f>IFERROR(__xludf.DUMMYFUNCTION("""COMPUTED_VALUE"""),32.5603)</f>
        <v>32.5603</v>
      </c>
      <c r="D224" s="2">
        <v>0.0</v>
      </c>
      <c r="E224" s="4">
        <f t="shared" si="1"/>
        <v>0</v>
      </c>
    </row>
    <row r="225">
      <c r="B225" s="6">
        <f>IFERROR(__xludf.DUMMYFUNCTION("""COMPUTED_VALUE"""),44246.75)</f>
        <v>44246.75</v>
      </c>
      <c r="C225" s="4">
        <f>IFERROR(__xludf.DUMMYFUNCTION("""COMPUTED_VALUE"""),32.1681)</f>
        <v>32.1681</v>
      </c>
      <c r="D225" s="2">
        <v>0.0</v>
      </c>
      <c r="E225" s="4">
        <f t="shared" si="1"/>
        <v>0</v>
      </c>
    </row>
    <row r="226">
      <c r="B226" s="6">
        <f>IFERROR(__xludf.DUMMYFUNCTION("""COMPUTED_VALUE"""),44249.75)</f>
        <v>44249.75</v>
      </c>
      <c r="C226" s="4">
        <f>IFERROR(__xludf.DUMMYFUNCTION("""COMPUTED_VALUE"""),31.8755)</f>
        <v>31.8755</v>
      </c>
      <c r="D226" s="2">
        <v>0.0</v>
      </c>
      <c r="E226" s="4">
        <f t="shared" si="1"/>
        <v>0</v>
      </c>
    </row>
    <row r="227">
      <c r="B227" s="6">
        <f>IFERROR(__xludf.DUMMYFUNCTION("""COMPUTED_VALUE"""),44250.75)</f>
        <v>44250.75</v>
      </c>
      <c r="C227" s="4">
        <f>IFERROR(__xludf.DUMMYFUNCTION("""COMPUTED_VALUE"""),32.0699)</f>
        <v>32.0699</v>
      </c>
      <c r="D227" s="2">
        <v>0.0</v>
      </c>
      <c r="E227" s="4">
        <f t="shared" si="1"/>
        <v>0</v>
      </c>
    </row>
    <row r="228">
      <c r="B228" s="6">
        <f>IFERROR(__xludf.DUMMYFUNCTION("""COMPUTED_VALUE"""),44251.75)</f>
        <v>44251.75</v>
      </c>
      <c r="C228" s="4">
        <f>IFERROR(__xludf.DUMMYFUNCTION("""COMPUTED_VALUE"""),32.3315)</f>
        <v>32.3315</v>
      </c>
      <c r="D228" s="2">
        <v>0.0</v>
      </c>
      <c r="E228" s="4">
        <f t="shared" si="1"/>
        <v>0</v>
      </c>
    </row>
    <row r="229">
      <c r="B229" s="6">
        <f>IFERROR(__xludf.DUMMYFUNCTION("""COMPUTED_VALUE"""),44252.75)</f>
        <v>44252.75</v>
      </c>
      <c r="C229" s="4">
        <f>IFERROR(__xludf.DUMMYFUNCTION("""COMPUTED_VALUE"""),32.7513)</f>
        <v>32.7513</v>
      </c>
      <c r="D229" s="2">
        <v>0.0</v>
      </c>
      <c r="E229" s="4">
        <f t="shared" si="1"/>
        <v>0</v>
      </c>
    </row>
    <row r="230">
      <c r="B230" s="6">
        <f>IFERROR(__xludf.DUMMYFUNCTION("""COMPUTED_VALUE"""),44253.75)</f>
        <v>44253.75</v>
      </c>
      <c r="C230" s="4">
        <f>IFERROR(__xludf.DUMMYFUNCTION("""COMPUTED_VALUE"""),32.3246)</f>
        <v>32.3246</v>
      </c>
      <c r="D230" s="2">
        <v>0.0</v>
      </c>
      <c r="E230" s="4">
        <f t="shared" si="1"/>
        <v>0</v>
      </c>
    </row>
    <row r="231">
      <c r="B231" s="6">
        <f>IFERROR(__xludf.DUMMYFUNCTION("""COMPUTED_VALUE"""),44256.75)</f>
        <v>44256.75</v>
      </c>
      <c r="C231" s="4">
        <f>IFERROR(__xludf.DUMMYFUNCTION("""COMPUTED_VALUE"""),32.6536)</f>
        <v>32.6536</v>
      </c>
      <c r="D231" s="2">
        <v>10000.0</v>
      </c>
      <c r="E231" s="4">
        <f t="shared" si="1"/>
        <v>306.244947</v>
      </c>
    </row>
    <row r="232">
      <c r="B232" s="6">
        <f>IFERROR(__xludf.DUMMYFUNCTION("""COMPUTED_VALUE"""),44257.75)</f>
        <v>44257.75</v>
      </c>
      <c r="C232" s="4">
        <f>IFERROR(__xludf.DUMMYFUNCTION("""COMPUTED_VALUE"""),33.1282)</f>
        <v>33.1282</v>
      </c>
      <c r="D232" s="2">
        <v>0.0</v>
      </c>
      <c r="E232" s="4">
        <f t="shared" si="1"/>
        <v>0</v>
      </c>
    </row>
    <row r="233">
      <c r="B233" s="6">
        <f>IFERROR(__xludf.DUMMYFUNCTION("""COMPUTED_VALUE"""),44258.75)</f>
        <v>44258.75</v>
      </c>
      <c r="C233" s="4">
        <f>IFERROR(__xludf.DUMMYFUNCTION("""COMPUTED_VALUE"""),33.5803)</f>
        <v>33.5803</v>
      </c>
      <c r="D233" s="2">
        <v>0.0</v>
      </c>
      <c r="E233" s="4">
        <f t="shared" si="1"/>
        <v>0</v>
      </c>
    </row>
    <row r="234">
      <c r="B234" s="6">
        <f>IFERROR(__xludf.DUMMYFUNCTION("""COMPUTED_VALUE"""),44259.75)</f>
        <v>44259.75</v>
      </c>
      <c r="C234" s="4">
        <f>IFERROR(__xludf.DUMMYFUNCTION("""COMPUTED_VALUE"""),33.7482)</f>
        <v>33.7482</v>
      </c>
      <c r="D234" s="2">
        <v>0.0</v>
      </c>
      <c r="E234" s="4">
        <f t="shared" si="1"/>
        <v>0</v>
      </c>
    </row>
    <row r="235">
      <c r="B235" s="6">
        <f>IFERROR(__xludf.DUMMYFUNCTION("""COMPUTED_VALUE"""),44260.75)</f>
        <v>44260.75</v>
      </c>
      <c r="C235" s="4">
        <f>IFERROR(__xludf.DUMMYFUNCTION("""COMPUTED_VALUE"""),33.4822)</f>
        <v>33.4822</v>
      </c>
      <c r="D235" s="2">
        <v>0.0</v>
      </c>
      <c r="E235" s="4">
        <f t="shared" si="1"/>
        <v>0</v>
      </c>
    </row>
    <row r="236">
      <c r="B236" s="6">
        <f>IFERROR(__xludf.DUMMYFUNCTION("""COMPUTED_VALUE"""),44263.75)</f>
        <v>44263.75</v>
      </c>
      <c r="C236" s="4">
        <f>IFERROR(__xludf.DUMMYFUNCTION("""COMPUTED_VALUE"""),33.611)</f>
        <v>33.611</v>
      </c>
      <c r="D236" s="2">
        <v>0.0</v>
      </c>
      <c r="E236" s="4">
        <f t="shared" si="1"/>
        <v>0</v>
      </c>
    </row>
    <row r="237">
      <c r="B237" s="6">
        <f>IFERROR(__xludf.DUMMYFUNCTION("""COMPUTED_VALUE"""),44264.75)</f>
        <v>44264.75</v>
      </c>
      <c r="C237" s="4">
        <f>IFERROR(__xludf.DUMMYFUNCTION("""COMPUTED_VALUE"""),33.7015)</f>
        <v>33.7015</v>
      </c>
      <c r="D237" s="2">
        <v>0.0</v>
      </c>
      <c r="E237" s="4">
        <f t="shared" si="1"/>
        <v>0</v>
      </c>
    </row>
    <row r="238">
      <c r="B238" s="6">
        <f>IFERROR(__xludf.DUMMYFUNCTION("""COMPUTED_VALUE"""),44265.75)</f>
        <v>44265.75</v>
      </c>
      <c r="C238" s="4">
        <f>IFERROR(__xludf.DUMMYFUNCTION("""COMPUTED_VALUE"""),34.0994)</f>
        <v>34.0994</v>
      </c>
      <c r="D238" s="2">
        <v>0.0</v>
      </c>
      <c r="E238" s="4">
        <f t="shared" si="1"/>
        <v>0</v>
      </c>
    </row>
    <row r="239">
      <c r="B239" s="6">
        <f>IFERROR(__xludf.DUMMYFUNCTION("""COMPUTED_VALUE"""),44267.75)</f>
        <v>44267.75</v>
      </c>
      <c r="C239" s="4">
        <f>IFERROR(__xludf.DUMMYFUNCTION("""COMPUTED_VALUE"""),33.761)</f>
        <v>33.761</v>
      </c>
      <c r="D239" s="2">
        <v>0.0</v>
      </c>
      <c r="E239" s="4">
        <f t="shared" si="1"/>
        <v>0</v>
      </c>
    </row>
    <row r="240">
      <c r="B240" s="6">
        <f>IFERROR(__xludf.DUMMYFUNCTION("""COMPUTED_VALUE"""),44270.75)</f>
        <v>44270.75</v>
      </c>
      <c r="C240" s="4">
        <f>IFERROR(__xludf.DUMMYFUNCTION("""COMPUTED_VALUE"""),33.4359)</f>
        <v>33.4359</v>
      </c>
      <c r="D240" s="2">
        <v>0.0</v>
      </c>
      <c r="E240" s="4">
        <f t="shared" si="1"/>
        <v>0</v>
      </c>
    </row>
    <row r="241">
      <c r="B241" s="6">
        <f>IFERROR(__xludf.DUMMYFUNCTION("""COMPUTED_VALUE"""),44271.75)</f>
        <v>44271.75</v>
      </c>
      <c r="C241" s="4">
        <f>IFERROR(__xludf.DUMMYFUNCTION("""COMPUTED_VALUE"""),33.2554)</f>
        <v>33.2554</v>
      </c>
      <c r="D241" s="2">
        <v>0.0</v>
      </c>
      <c r="E241" s="4">
        <f t="shared" si="1"/>
        <v>0</v>
      </c>
    </row>
    <row r="242">
      <c r="B242" s="6">
        <f>IFERROR(__xludf.DUMMYFUNCTION("""COMPUTED_VALUE"""),44272.75)</f>
        <v>44272.75</v>
      </c>
      <c r="C242" s="4">
        <f>IFERROR(__xludf.DUMMYFUNCTION("""COMPUTED_VALUE"""),32.5723)</f>
        <v>32.5723</v>
      </c>
      <c r="D242" s="2">
        <v>0.0</v>
      </c>
      <c r="E242" s="4">
        <f t="shared" si="1"/>
        <v>0</v>
      </c>
    </row>
    <row r="243">
      <c r="B243" s="6">
        <f>IFERROR(__xludf.DUMMYFUNCTION("""COMPUTED_VALUE"""),44273.75)</f>
        <v>44273.75</v>
      </c>
      <c r="C243" s="4">
        <f>IFERROR(__xludf.DUMMYFUNCTION("""COMPUTED_VALUE"""),32.1468)</f>
        <v>32.1468</v>
      </c>
      <c r="D243" s="2">
        <v>0.0</v>
      </c>
      <c r="E243" s="4">
        <f t="shared" si="1"/>
        <v>0</v>
      </c>
    </row>
    <row r="244">
      <c r="B244" s="6">
        <f>IFERROR(__xludf.DUMMYFUNCTION("""COMPUTED_VALUE"""),44274.75)</f>
        <v>44274.75</v>
      </c>
      <c r="C244" s="4">
        <f>IFERROR(__xludf.DUMMYFUNCTION("""COMPUTED_VALUE"""),32.3681)</f>
        <v>32.3681</v>
      </c>
      <c r="D244" s="2">
        <v>0.0</v>
      </c>
      <c r="E244" s="4">
        <f t="shared" si="1"/>
        <v>0</v>
      </c>
    </row>
    <row r="245">
      <c r="B245" s="6">
        <f>IFERROR(__xludf.DUMMYFUNCTION("""COMPUTED_VALUE"""),44277.75)</f>
        <v>44277.75</v>
      </c>
      <c r="C245" s="4">
        <f>IFERROR(__xludf.DUMMYFUNCTION("""COMPUTED_VALUE"""),32.4857)</f>
        <v>32.4857</v>
      </c>
      <c r="D245" s="2">
        <v>0.0</v>
      </c>
      <c r="E245" s="4">
        <f t="shared" si="1"/>
        <v>0</v>
      </c>
    </row>
    <row r="246">
      <c r="B246" s="6">
        <f>IFERROR(__xludf.DUMMYFUNCTION("""COMPUTED_VALUE"""),44278.75)</f>
        <v>44278.75</v>
      </c>
      <c r="C246" s="4">
        <f>IFERROR(__xludf.DUMMYFUNCTION("""COMPUTED_VALUE"""),32.443)</f>
        <v>32.443</v>
      </c>
      <c r="D246" s="2">
        <v>0.0</v>
      </c>
      <c r="E246" s="4">
        <f t="shared" si="1"/>
        <v>0</v>
      </c>
    </row>
    <row r="247">
      <c r="B247" s="6">
        <f>IFERROR(__xludf.DUMMYFUNCTION("""COMPUTED_VALUE"""),44279.75)</f>
        <v>44279.75</v>
      </c>
      <c r="C247" s="4">
        <f>IFERROR(__xludf.DUMMYFUNCTION("""COMPUTED_VALUE"""),31.8136)</f>
        <v>31.8136</v>
      </c>
      <c r="D247" s="2">
        <v>0.0</v>
      </c>
      <c r="E247" s="4">
        <f t="shared" si="1"/>
        <v>0</v>
      </c>
    </row>
    <row r="248">
      <c r="B248" s="6">
        <f>IFERROR(__xludf.DUMMYFUNCTION("""COMPUTED_VALUE"""),44280.75)</f>
        <v>44280.75</v>
      </c>
      <c r="C248" s="4">
        <f>IFERROR(__xludf.DUMMYFUNCTION("""COMPUTED_VALUE"""),31.3883)</f>
        <v>31.3883</v>
      </c>
      <c r="D248" s="2">
        <v>0.0</v>
      </c>
      <c r="E248" s="4">
        <f t="shared" si="1"/>
        <v>0</v>
      </c>
    </row>
    <row r="249">
      <c r="B249" s="6">
        <f>IFERROR(__xludf.DUMMYFUNCTION("""COMPUTED_VALUE"""),44281.75)</f>
        <v>44281.75</v>
      </c>
      <c r="C249" s="4">
        <f>IFERROR(__xludf.DUMMYFUNCTION("""COMPUTED_VALUE"""),31.8708)</f>
        <v>31.8708</v>
      </c>
      <c r="D249" s="2">
        <v>0.0</v>
      </c>
      <c r="E249" s="4">
        <f t="shared" si="1"/>
        <v>0</v>
      </c>
    </row>
    <row r="250">
      <c r="B250" s="6">
        <f>IFERROR(__xludf.DUMMYFUNCTION("""COMPUTED_VALUE"""),44285.75)</f>
        <v>44285.75</v>
      </c>
      <c r="C250" s="4">
        <f>IFERROR(__xludf.DUMMYFUNCTION("""COMPUTED_VALUE"""),32.4964)</f>
        <v>32.4964</v>
      </c>
      <c r="D250" s="2">
        <v>0.0</v>
      </c>
      <c r="E250" s="4">
        <f t="shared" si="1"/>
        <v>0</v>
      </c>
    </row>
    <row r="251">
      <c r="B251" s="6">
        <f>IFERROR(__xludf.DUMMYFUNCTION("""COMPUTED_VALUE"""),44286.75)</f>
        <v>44286.75</v>
      </c>
      <c r="C251" s="4">
        <f>IFERROR(__xludf.DUMMYFUNCTION("""COMPUTED_VALUE"""),32.4852)</f>
        <v>32.4852</v>
      </c>
      <c r="D251" s="2">
        <v>0.0</v>
      </c>
      <c r="E251" s="4">
        <f t="shared" si="1"/>
        <v>0</v>
      </c>
    </row>
    <row r="252">
      <c r="B252" s="6">
        <f>IFERROR(__xludf.DUMMYFUNCTION("""COMPUTED_VALUE"""),44287.75)</f>
        <v>44287.75</v>
      </c>
      <c r="C252" s="4">
        <f>IFERROR(__xludf.DUMMYFUNCTION("""COMPUTED_VALUE"""),32.8429)</f>
        <v>32.8429</v>
      </c>
      <c r="D252" s="2">
        <v>10000.0</v>
      </c>
      <c r="E252" s="4">
        <f t="shared" si="1"/>
        <v>304.4798115</v>
      </c>
    </row>
    <row r="253">
      <c r="B253" s="6">
        <f>IFERROR(__xludf.DUMMYFUNCTION("""COMPUTED_VALUE"""),44291.75)</f>
        <v>44291.75</v>
      </c>
      <c r="C253" s="4">
        <f>IFERROR(__xludf.DUMMYFUNCTION("""COMPUTED_VALUE"""),32.0338)</f>
        <v>32.0338</v>
      </c>
      <c r="D253" s="2">
        <v>0.0</v>
      </c>
      <c r="E253" s="4">
        <f t="shared" si="1"/>
        <v>0</v>
      </c>
    </row>
    <row r="254">
      <c r="B254" s="6">
        <f>IFERROR(__xludf.DUMMYFUNCTION("""COMPUTED_VALUE"""),44292.75)</f>
        <v>44292.75</v>
      </c>
      <c r="C254" s="4">
        <f>IFERROR(__xludf.DUMMYFUNCTION("""COMPUTED_VALUE"""),32.1788)</f>
        <v>32.1788</v>
      </c>
      <c r="D254" s="2">
        <v>0.0</v>
      </c>
      <c r="E254" s="4">
        <f t="shared" si="1"/>
        <v>0</v>
      </c>
    </row>
    <row r="255">
      <c r="B255" s="6">
        <f>IFERROR(__xludf.DUMMYFUNCTION("""COMPUTED_VALUE"""),44293.75)</f>
        <v>44293.75</v>
      </c>
      <c r="C255" s="4">
        <f>IFERROR(__xludf.DUMMYFUNCTION("""COMPUTED_VALUE"""),32.6525)</f>
        <v>32.6525</v>
      </c>
      <c r="D255" s="2">
        <v>0.0</v>
      </c>
      <c r="E255" s="4">
        <f t="shared" si="1"/>
        <v>0</v>
      </c>
    </row>
    <row r="256">
      <c r="B256" s="6">
        <f>IFERROR(__xludf.DUMMYFUNCTION("""COMPUTED_VALUE"""),44294.75)</f>
        <v>44294.75</v>
      </c>
      <c r="C256" s="4">
        <f>IFERROR(__xludf.DUMMYFUNCTION("""COMPUTED_VALUE"""),33.0156)</f>
        <v>33.0156</v>
      </c>
      <c r="D256" s="2">
        <v>0.0</v>
      </c>
      <c r="E256" s="4">
        <f t="shared" si="1"/>
        <v>0</v>
      </c>
    </row>
    <row r="257">
      <c r="B257" s="6">
        <f>IFERROR(__xludf.DUMMYFUNCTION("""COMPUTED_VALUE"""),44295.75)</f>
        <v>44295.75</v>
      </c>
      <c r="C257" s="4">
        <f>IFERROR(__xludf.DUMMYFUNCTION("""COMPUTED_VALUE"""),32.7674)</f>
        <v>32.7674</v>
      </c>
      <c r="D257" s="2">
        <v>0.0</v>
      </c>
      <c r="E257" s="4">
        <f t="shared" si="1"/>
        <v>0</v>
      </c>
    </row>
    <row r="258">
      <c r="B258" s="6">
        <f>IFERROR(__xludf.DUMMYFUNCTION("""COMPUTED_VALUE"""),44298.75)</f>
        <v>44298.75</v>
      </c>
      <c r="C258" s="4">
        <f>IFERROR(__xludf.DUMMYFUNCTION("""COMPUTED_VALUE"""),31.1816)</f>
        <v>31.1816</v>
      </c>
      <c r="D258" s="2">
        <v>0.0</v>
      </c>
      <c r="E258" s="4">
        <f t="shared" si="1"/>
        <v>0</v>
      </c>
    </row>
    <row r="259">
      <c r="B259" s="6">
        <f>IFERROR(__xludf.DUMMYFUNCTION("""COMPUTED_VALUE"""),44299.75)</f>
        <v>44299.75</v>
      </c>
      <c r="C259" s="4">
        <f>IFERROR(__xludf.DUMMYFUNCTION("""COMPUTED_VALUE"""),31.3236)</f>
        <v>31.3236</v>
      </c>
      <c r="D259" s="2">
        <v>0.0</v>
      </c>
      <c r="E259" s="4">
        <f t="shared" si="1"/>
        <v>0</v>
      </c>
    </row>
    <row r="260">
      <c r="B260" s="6">
        <f>IFERROR(__xludf.DUMMYFUNCTION("""COMPUTED_VALUE"""),44301.75)</f>
        <v>44301.75</v>
      </c>
      <c r="C260" s="4">
        <f>IFERROR(__xludf.DUMMYFUNCTION("""COMPUTED_VALUE"""),31.281)</f>
        <v>31.281</v>
      </c>
      <c r="D260" s="2">
        <v>0.0</v>
      </c>
      <c r="E260" s="4">
        <f t="shared" si="1"/>
        <v>0</v>
      </c>
    </row>
    <row r="261">
      <c r="B261" s="6">
        <f>IFERROR(__xludf.DUMMYFUNCTION("""COMPUTED_VALUE"""),44302.75)</f>
        <v>44302.75</v>
      </c>
      <c r="C261" s="4">
        <f>IFERROR(__xludf.DUMMYFUNCTION("""COMPUTED_VALUE"""),31.7674)</f>
        <v>31.7674</v>
      </c>
      <c r="D261" s="2">
        <v>0.0</v>
      </c>
      <c r="E261" s="4">
        <f t="shared" si="1"/>
        <v>0</v>
      </c>
    </row>
    <row r="262">
      <c r="B262" s="6">
        <f>IFERROR(__xludf.DUMMYFUNCTION("""COMPUTED_VALUE"""),44305.75)</f>
        <v>44305.75</v>
      </c>
      <c r="C262" s="4">
        <f>IFERROR(__xludf.DUMMYFUNCTION("""COMPUTED_VALUE"""),31.1479)</f>
        <v>31.1479</v>
      </c>
      <c r="D262" s="2">
        <v>0.0</v>
      </c>
      <c r="E262" s="4">
        <f t="shared" si="1"/>
        <v>0</v>
      </c>
    </row>
    <row r="263">
      <c r="B263" s="6">
        <f>IFERROR(__xludf.DUMMYFUNCTION("""COMPUTED_VALUE"""),44306.75)</f>
        <v>44306.75</v>
      </c>
      <c r="C263" s="4">
        <f>IFERROR(__xludf.DUMMYFUNCTION("""COMPUTED_VALUE"""),31.2781)</f>
        <v>31.2781</v>
      </c>
      <c r="D263" s="2">
        <v>0.0</v>
      </c>
      <c r="E263" s="4">
        <f t="shared" si="1"/>
        <v>0</v>
      </c>
    </row>
    <row r="264">
      <c r="B264" s="6">
        <f>IFERROR(__xludf.DUMMYFUNCTION("""COMPUTED_VALUE"""),44308.75)</f>
        <v>44308.75</v>
      </c>
      <c r="C264" s="4">
        <f>IFERROR(__xludf.DUMMYFUNCTION("""COMPUTED_VALUE"""),31.4524)</f>
        <v>31.4524</v>
      </c>
      <c r="D264" s="2">
        <v>0.0</v>
      </c>
      <c r="E264" s="4">
        <f t="shared" si="1"/>
        <v>0</v>
      </c>
    </row>
    <row r="265">
      <c r="B265" s="6">
        <f>IFERROR(__xludf.DUMMYFUNCTION("""COMPUTED_VALUE"""),44309.75)</f>
        <v>44309.75</v>
      </c>
      <c r="C265" s="4">
        <f>IFERROR(__xludf.DUMMYFUNCTION("""COMPUTED_VALUE"""),31.4081)</f>
        <v>31.4081</v>
      </c>
      <c r="D265" s="2">
        <v>0.0</v>
      </c>
      <c r="E265" s="4">
        <f t="shared" si="1"/>
        <v>0</v>
      </c>
    </row>
    <row r="266">
      <c r="B266" s="6">
        <f>IFERROR(__xludf.DUMMYFUNCTION("""COMPUTED_VALUE"""),44312.75)</f>
        <v>44312.75</v>
      </c>
      <c r="C266" s="4">
        <f>IFERROR(__xludf.DUMMYFUNCTION("""COMPUTED_VALUE"""),31.8402)</f>
        <v>31.8402</v>
      </c>
      <c r="D266" s="2">
        <v>0.0</v>
      </c>
      <c r="E266" s="4">
        <f t="shared" si="1"/>
        <v>0</v>
      </c>
    </row>
    <row r="267">
      <c r="B267" s="6">
        <f>IFERROR(__xludf.DUMMYFUNCTION("""COMPUTED_VALUE"""),44313.75)</f>
        <v>44313.75</v>
      </c>
      <c r="C267" s="4">
        <f>IFERROR(__xludf.DUMMYFUNCTION("""COMPUTED_VALUE"""),32.3768)</f>
        <v>32.3768</v>
      </c>
      <c r="D267" s="2">
        <v>0.0</v>
      </c>
      <c r="E267" s="4">
        <f t="shared" si="1"/>
        <v>0</v>
      </c>
    </row>
    <row r="268">
      <c r="B268" s="6">
        <f>IFERROR(__xludf.DUMMYFUNCTION("""COMPUTED_VALUE"""),44314.75)</f>
        <v>44314.75</v>
      </c>
      <c r="C268" s="4">
        <f>IFERROR(__xludf.DUMMYFUNCTION("""COMPUTED_VALUE"""),32.9874)</f>
        <v>32.9874</v>
      </c>
      <c r="D268" s="2">
        <v>0.0</v>
      </c>
      <c r="E268" s="4">
        <f t="shared" si="1"/>
        <v>0</v>
      </c>
    </row>
    <row r="269">
      <c r="B269" s="6">
        <f>IFERROR(__xludf.DUMMYFUNCTION("""COMPUTED_VALUE"""),44315.75)</f>
        <v>44315.75</v>
      </c>
      <c r="C269" s="4">
        <f>IFERROR(__xludf.DUMMYFUNCTION("""COMPUTED_VALUE"""),33.0467)</f>
        <v>33.0467</v>
      </c>
      <c r="D269" s="2">
        <v>0.0</v>
      </c>
      <c r="E269" s="4">
        <f t="shared" si="1"/>
        <v>0</v>
      </c>
    </row>
    <row r="270">
      <c r="B270" s="6">
        <f>IFERROR(__xludf.DUMMYFUNCTION("""COMPUTED_VALUE"""),44316.75)</f>
        <v>44316.75</v>
      </c>
      <c r="C270" s="4">
        <f>IFERROR(__xludf.DUMMYFUNCTION("""COMPUTED_VALUE"""),32.5368)</f>
        <v>32.5368</v>
      </c>
      <c r="D270" s="2">
        <v>0.0</v>
      </c>
      <c r="E270" s="4">
        <f t="shared" si="1"/>
        <v>0</v>
      </c>
    </row>
    <row r="271">
      <c r="B271" s="6">
        <f>IFERROR(__xludf.DUMMYFUNCTION("""COMPUTED_VALUE"""),44319.75)</f>
        <v>44319.75</v>
      </c>
      <c r="C271" s="4">
        <f>IFERROR(__xludf.DUMMYFUNCTION("""COMPUTED_VALUE"""),32.5279)</f>
        <v>32.5279</v>
      </c>
      <c r="D271" s="2">
        <v>10000.0</v>
      </c>
      <c r="E271" s="4">
        <f t="shared" si="1"/>
        <v>307.4283922</v>
      </c>
    </row>
    <row r="272">
      <c r="B272" s="6">
        <f>IFERROR(__xludf.DUMMYFUNCTION("""COMPUTED_VALUE"""),44320.75)</f>
        <v>44320.75</v>
      </c>
      <c r="C272" s="4">
        <f>IFERROR(__xludf.DUMMYFUNCTION("""COMPUTED_VALUE"""),32.4225)</f>
        <v>32.4225</v>
      </c>
      <c r="D272" s="2">
        <v>0.0</v>
      </c>
      <c r="E272" s="4">
        <f t="shared" si="1"/>
        <v>0</v>
      </c>
    </row>
    <row r="273">
      <c r="B273" s="6">
        <f>IFERROR(__xludf.DUMMYFUNCTION("""COMPUTED_VALUE"""),44321.75)</f>
        <v>44321.75</v>
      </c>
      <c r="C273" s="4">
        <f>IFERROR(__xludf.DUMMYFUNCTION("""COMPUTED_VALUE"""),32.7108)</f>
        <v>32.7108</v>
      </c>
      <c r="D273" s="2">
        <v>0.0</v>
      </c>
      <c r="E273" s="4">
        <f t="shared" si="1"/>
        <v>0</v>
      </c>
    </row>
    <row r="274">
      <c r="B274" s="6">
        <f>IFERROR(__xludf.DUMMYFUNCTION("""COMPUTED_VALUE"""),44322.75)</f>
        <v>44322.75</v>
      </c>
      <c r="C274" s="4">
        <f>IFERROR(__xludf.DUMMYFUNCTION("""COMPUTED_VALUE"""),32.9959)</f>
        <v>32.9959</v>
      </c>
      <c r="D274" s="2">
        <v>0.0</v>
      </c>
      <c r="E274" s="4">
        <f t="shared" si="1"/>
        <v>0</v>
      </c>
    </row>
    <row r="275">
      <c r="B275" s="6">
        <f>IFERROR(__xludf.DUMMYFUNCTION("""COMPUTED_VALUE"""),44323.75)</f>
        <v>44323.75</v>
      </c>
      <c r="C275" s="4">
        <f>IFERROR(__xludf.DUMMYFUNCTION("""COMPUTED_VALUE"""),32.6999)</f>
        <v>32.6999</v>
      </c>
      <c r="D275" s="2">
        <v>0.0</v>
      </c>
      <c r="E275" s="4">
        <f t="shared" si="1"/>
        <v>0</v>
      </c>
    </row>
    <row r="276">
      <c r="B276" s="6">
        <f>IFERROR(__xludf.DUMMYFUNCTION("""COMPUTED_VALUE"""),44326.75)</f>
        <v>44326.75</v>
      </c>
      <c r="C276" s="4">
        <f>IFERROR(__xludf.DUMMYFUNCTION("""COMPUTED_VALUE"""),32.5182)</f>
        <v>32.5182</v>
      </c>
      <c r="D276" s="2">
        <v>0.0</v>
      </c>
      <c r="E276" s="4">
        <f t="shared" si="1"/>
        <v>0</v>
      </c>
    </row>
    <row r="277">
      <c r="B277" s="6">
        <f>IFERROR(__xludf.DUMMYFUNCTION("""COMPUTED_VALUE"""),44327.75)</f>
        <v>44327.75</v>
      </c>
      <c r="C277" s="4">
        <f>IFERROR(__xludf.DUMMYFUNCTION("""COMPUTED_VALUE"""),32.7772)</f>
        <v>32.7772</v>
      </c>
      <c r="D277" s="2">
        <v>0.0</v>
      </c>
      <c r="E277" s="4">
        <f t="shared" si="1"/>
        <v>0</v>
      </c>
    </row>
    <row r="278">
      <c r="B278" s="6">
        <f>IFERROR(__xludf.DUMMYFUNCTION("""COMPUTED_VALUE"""),44328.75)</f>
        <v>44328.75</v>
      </c>
      <c r="C278" s="4">
        <f>IFERROR(__xludf.DUMMYFUNCTION("""COMPUTED_VALUE"""),32.4853)</f>
        <v>32.4853</v>
      </c>
      <c r="D278" s="2">
        <v>0.0</v>
      </c>
      <c r="E278" s="4">
        <f t="shared" si="1"/>
        <v>0</v>
      </c>
    </row>
    <row r="279">
      <c r="B279" s="6">
        <f>IFERROR(__xludf.DUMMYFUNCTION("""COMPUTED_VALUE"""),44330.75)</f>
        <v>44330.75</v>
      </c>
      <c r="C279" s="4">
        <f>IFERROR(__xludf.DUMMYFUNCTION("""COMPUTED_VALUE"""),32.3076)</f>
        <v>32.3076</v>
      </c>
      <c r="D279" s="2">
        <v>0.0</v>
      </c>
      <c r="E279" s="4">
        <f t="shared" si="1"/>
        <v>0</v>
      </c>
    </row>
    <row r="280">
      <c r="B280" s="6">
        <f>IFERROR(__xludf.DUMMYFUNCTION("""COMPUTED_VALUE"""),44333.75)</f>
        <v>44333.75</v>
      </c>
      <c r="C280" s="4">
        <f>IFERROR(__xludf.DUMMYFUNCTION("""COMPUTED_VALUE"""),32.6785)</f>
        <v>32.6785</v>
      </c>
      <c r="D280" s="2">
        <v>0.0</v>
      </c>
      <c r="E280" s="4">
        <f t="shared" si="1"/>
        <v>0</v>
      </c>
    </row>
    <row r="281">
      <c r="B281" s="6">
        <f>IFERROR(__xludf.DUMMYFUNCTION("""COMPUTED_VALUE"""),44334.75)</f>
        <v>44334.75</v>
      </c>
      <c r="C281" s="4">
        <f>IFERROR(__xludf.DUMMYFUNCTION("""COMPUTED_VALUE"""),33.1043)</f>
        <v>33.1043</v>
      </c>
      <c r="D281" s="2">
        <v>0.0</v>
      </c>
      <c r="E281" s="4">
        <f t="shared" si="1"/>
        <v>0</v>
      </c>
    </row>
    <row r="282">
      <c r="B282" s="6">
        <f>IFERROR(__xludf.DUMMYFUNCTION("""COMPUTED_VALUE"""),44335.75)</f>
        <v>44335.75</v>
      </c>
      <c r="C282" s="4">
        <f>IFERROR(__xludf.DUMMYFUNCTION("""COMPUTED_VALUE"""),33.4532)</f>
        <v>33.4532</v>
      </c>
      <c r="D282" s="2">
        <v>0.0</v>
      </c>
      <c r="E282" s="4">
        <f t="shared" si="1"/>
        <v>0</v>
      </c>
    </row>
    <row r="283">
      <c r="B283" s="6">
        <f>IFERROR(__xludf.DUMMYFUNCTION("""COMPUTED_VALUE"""),44336.75)</f>
        <v>44336.75</v>
      </c>
      <c r="C283" s="4">
        <f>IFERROR(__xludf.DUMMYFUNCTION("""COMPUTED_VALUE"""),33.2713)</f>
        <v>33.2713</v>
      </c>
      <c r="D283" s="2">
        <v>0.0</v>
      </c>
      <c r="E283" s="4">
        <f t="shared" si="1"/>
        <v>0</v>
      </c>
    </row>
    <row r="284">
      <c r="B284" s="6">
        <f>IFERROR(__xludf.DUMMYFUNCTION("""COMPUTED_VALUE"""),44337.75)</f>
        <v>44337.75</v>
      </c>
      <c r="C284" s="4">
        <f>IFERROR(__xludf.DUMMYFUNCTION("""COMPUTED_VALUE"""),33.617)</f>
        <v>33.617</v>
      </c>
      <c r="D284" s="2">
        <v>0.0</v>
      </c>
      <c r="E284" s="4">
        <f t="shared" si="1"/>
        <v>0</v>
      </c>
    </row>
    <row r="285">
      <c r="B285" s="6">
        <f>IFERROR(__xludf.DUMMYFUNCTION("""COMPUTED_VALUE"""),44340.75)</f>
        <v>44340.75</v>
      </c>
      <c r="C285" s="4">
        <f>IFERROR(__xludf.DUMMYFUNCTION("""COMPUTED_VALUE"""),33.8728)</f>
        <v>33.8728</v>
      </c>
      <c r="D285" s="2">
        <v>0.0</v>
      </c>
      <c r="E285" s="4">
        <f t="shared" si="1"/>
        <v>0</v>
      </c>
    </row>
    <row r="286">
      <c r="B286" s="6">
        <f>IFERROR(__xludf.DUMMYFUNCTION("""COMPUTED_VALUE"""),44341.75)</f>
        <v>44341.75</v>
      </c>
      <c r="C286" s="4">
        <f>IFERROR(__xludf.DUMMYFUNCTION("""COMPUTED_VALUE"""),33.9367)</f>
        <v>33.9367</v>
      </c>
      <c r="D286" s="2">
        <v>0.0</v>
      </c>
      <c r="E286" s="4">
        <f t="shared" si="1"/>
        <v>0</v>
      </c>
    </row>
    <row r="287">
      <c r="B287" s="6">
        <f>IFERROR(__xludf.DUMMYFUNCTION("""COMPUTED_VALUE"""),44342.75)</f>
        <v>44342.75</v>
      </c>
      <c r="C287" s="4">
        <f>IFERROR(__xludf.DUMMYFUNCTION("""COMPUTED_VALUE"""),34.0182)</f>
        <v>34.0182</v>
      </c>
      <c r="D287" s="2">
        <v>0.0</v>
      </c>
      <c r="E287" s="4">
        <f t="shared" si="1"/>
        <v>0</v>
      </c>
    </row>
    <row r="288">
      <c r="B288" s="6">
        <f>IFERROR(__xludf.DUMMYFUNCTION("""COMPUTED_VALUE"""),44343.75)</f>
        <v>44343.75</v>
      </c>
      <c r="C288" s="4">
        <f>IFERROR(__xludf.DUMMYFUNCTION("""COMPUTED_VALUE"""),34.2001)</f>
        <v>34.2001</v>
      </c>
      <c r="D288" s="2">
        <v>0.0</v>
      </c>
      <c r="E288" s="4">
        <f t="shared" si="1"/>
        <v>0</v>
      </c>
    </row>
    <row r="289">
      <c r="B289" s="6">
        <f>IFERROR(__xludf.DUMMYFUNCTION("""COMPUTED_VALUE"""),44344.75)</f>
        <v>44344.75</v>
      </c>
      <c r="C289" s="4">
        <f>IFERROR(__xludf.DUMMYFUNCTION("""COMPUTED_VALUE"""),33.9355)</f>
        <v>33.9355</v>
      </c>
      <c r="D289" s="2">
        <v>0.0</v>
      </c>
      <c r="E289" s="4">
        <f t="shared" si="1"/>
        <v>0</v>
      </c>
    </row>
    <row r="290">
      <c r="B290" s="6">
        <f>IFERROR(__xludf.DUMMYFUNCTION("""COMPUTED_VALUE"""),44347.75)</f>
        <v>44347.75</v>
      </c>
      <c r="C290" s="4">
        <f>IFERROR(__xludf.DUMMYFUNCTION("""COMPUTED_VALUE"""),34.1963)</f>
        <v>34.1963</v>
      </c>
      <c r="D290" s="2">
        <v>0.0</v>
      </c>
      <c r="E290" s="4">
        <f t="shared" si="1"/>
        <v>0</v>
      </c>
    </row>
    <row r="291">
      <c r="B291" s="6">
        <f>IFERROR(__xludf.DUMMYFUNCTION("""COMPUTED_VALUE"""),44348.75)</f>
        <v>44348.75</v>
      </c>
      <c r="C291" s="4">
        <f>IFERROR(__xludf.DUMMYFUNCTION("""COMPUTED_VALUE"""),34.1957)</f>
        <v>34.1957</v>
      </c>
      <c r="D291" s="2">
        <v>10000.0</v>
      </c>
      <c r="E291" s="4">
        <f t="shared" si="1"/>
        <v>292.4344289</v>
      </c>
    </row>
    <row r="292">
      <c r="B292" s="6">
        <f>IFERROR(__xludf.DUMMYFUNCTION("""COMPUTED_VALUE"""),44349.75)</f>
        <v>44349.75</v>
      </c>
      <c r="C292" s="4">
        <f>IFERROR(__xludf.DUMMYFUNCTION("""COMPUTED_VALUE"""),34.4881)</f>
        <v>34.4881</v>
      </c>
      <c r="D292" s="2">
        <v>0.0</v>
      </c>
      <c r="E292" s="4">
        <f t="shared" si="1"/>
        <v>0</v>
      </c>
    </row>
    <row r="293">
      <c r="B293" s="6">
        <f>IFERROR(__xludf.DUMMYFUNCTION("""COMPUTED_VALUE"""),44350.75)</f>
        <v>44350.75</v>
      </c>
      <c r="C293" s="4">
        <f>IFERROR(__xludf.DUMMYFUNCTION("""COMPUTED_VALUE"""),34.967)</f>
        <v>34.967</v>
      </c>
      <c r="D293" s="2">
        <v>0.0</v>
      </c>
      <c r="E293" s="4">
        <f t="shared" si="1"/>
        <v>0</v>
      </c>
    </row>
    <row r="294">
      <c r="B294" s="6">
        <f>IFERROR(__xludf.DUMMYFUNCTION("""COMPUTED_VALUE"""),44351.75)</f>
        <v>44351.75</v>
      </c>
      <c r="C294" s="4">
        <f>IFERROR(__xludf.DUMMYFUNCTION("""COMPUTED_VALUE"""),34.9468)</f>
        <v>34.9468</v>
      </c>
      <c r="D294" s="2">
        <v>0.0</v>
      </c>
      <c r="E294" s="4">
        <f t="shared" si="1"/>
        <v>0</v>
      </c>
    </row>
    <row r="295">
      <c r="B295" s="6">
        <f>IFERROR(__xludf.DUMMYFUNCTION("""COMPUTED_VALUE"""),44354.75)</f>
        <v>44354.75</v>
      </c>
      <c r="C295" s="4">
        <f>IFERROR(__xludf.DUMMYFUNCTION("""COMPUTED_VALUE"""),35.246)</f>
        <v>35.246</v>
      </c>
      <c r="D295" s="2">
        <v>0.0</v>
      </c>
      <c r="E295" s="4">
        <f t="shared" si="1"/>
        <v>0</v>
      </c>
    </row>
    <row r="296">
      <c r="B296" s="6">
        <f>IFERROR(__xludf.DUMMYFUNCTION("""COMPUTED_VALUE"""),44355.75)</f>
        <v>44355.75</v>
      </c>
      <c r="C296" s="4">
        <f>IFERROR(__xludf.DUMMYFUNCTION("""COMPUTED_VALUE"""),35.6476)</f>
        <v>35.6476</v>
      </c>
      <c r="D296" s="2">
        <v>0.0</v>
      </c>
      <c r="E296" s="4">
        <f t="shared" si="1"/>
        <v>0</v>
      </c>
    </row>
    <row r="297">
      <c r="B297" s="6">
        <f>IFERROR(__xludf.DUMMYFUNCTION("""COMPUTED_VALUE"""),44356.75)</f>
        <v>44356.75</v>
      </c>
      <c r="C297" s="4">
        <f>IFERROR(__xludf.DUMMYFUNCTION("""COMPUTED_VALUE"""),35.2901)</f>
        <v>35.2901</v>
      </c>
      <c r="D297" s="2">
        <v>0.0</v>
      </c>
      <c r="E297" s="4">
        <f t="shared" si="1"/>
        <v>0</v>
      </c>
    </row>
    <row r="298">
      <c r="B298" s="6">
        <f>IFERROR(__xludf.DUMMYFUNCTION("""COMPUTED_VALUE"""),44357.75)</f>
        <v>44357.75</v>
      </c>
      <c r="C298" s="4">
        <f>IFERROR(__xludf.DUMMYFUNCTION("""COMPUTED_VALUE"""),35.7808)</f>
        <v>35.7808</v>
      </c>
      <c r="D298" s="2">
        <v>0.0</v>
      </c>
      <c r="E298" s="4">
        <f t="shared" si="1"/>
        <v>0</v>
      </c>
    </row>
    <row r="299">
      <c r="B299" s="6">
        <f>IFERROR(__xludf.DUMMYFUNCTION("""COMPUTED_VALUE"""),44358.75)</f>
        <v>44358.75</v>
      </c>
      <c r="C299" s="4">
        <f>IFERROR(__xludf.DUMMYFUNCTION("""COMPUTED_VALUE"""),35.9443)</f>
        <v>35.9443</v>
      </c>
      <c r="D299" s="2">
        <v>0.0</v>
      </c>
      <c r="E299" s="4">
        <f t="shared" si="1"/>
        <v>0</v>
      </c>
    </row>
    <row r="300">
      <c r="B300" s="6">
        <f>IFERROR(__xludf.DUMMYFUNCTION("""COMPUTED_VALUE"""),44361.75)</f>
        <v>44361.75</v>
      </c>
      <c r="C300" s="4">
        <f>IFERROR(__xludf.DUMMYFUNCTION("""COMPUTED_VALUE"""),35.9137)</f>
        <v>35.9137</v>
      </c>
      <c r="D300" s="2">
        <v>0.0</v>
      </c>
      <c r="E300" s="4">
        <f t="shared" si="1"/>
        <v>0</v>
      </c>
    </row>
    <row r="301">
      <c r="B301" s="6">
        <f>IFERROR(__xludf.DUMMYFUNCTION("""COMPUTED_VALUE"""),44362.75)</f>
        <v>44362.75</v>
      </c>
      <c r="C301" s="4">
        <f>IFERROR(__xludf.DUMMYFUNCTION("""COMPUTED_VALUE"""),36.0462)</f>
        <v>36.0462</v>
      </c>
      <c r="D301" s="2">
        <v>0.0</v>
      </c>
      <c r="E301" s="4">
        <f t="shared" si="1"/>
        <v>0</v>
      </c>
    </row>
    <row r="302">
      <c r="B302" s="6">
        <f>IFERROR(__xludf.DUMMYFUNCTION("""COMPUTED_VALUE"""),44363.75)</f>
        <v>44363.75</v>
      </c>
      <c r="C302" s="4">
        <f>IFERROR(__xludf.DUMMYFUNCTION("""COMPUTED_VALUE"""),35.6679)</f>
        <v>35.6679</v>
      </c>
      <c r="D302" s="2">
        <v>0.0</v>
      </c>
      <c r="E302" s="4">
        <f t="shared" si="1"/>
        <v>0</v>
      </c>
    </row>
    <row r="303">
      <c r="B303" s="6">
        <f>IFERROR(__xludf.DUMMYFUNCTION("""COMPUTED_VALUE"""),44364.75)</f>
        <v>44364.75</v>
      </c>
      <c r="C303" s="4">
        <f>IFERROR(__xludf.DUMMYFUNCTION("""COMPUTED_VALUE"""),35.3062)</f>
        <v>35.3062</v>
      </c>
      <c r="D303" s="2">
        <v>0.0</v>
      </c>
      <c r="E303" s="4">
        <f t="shared" si="1"/>
        <v>0</v>
      </c>
    </row>
    <row r="304">
      <c r="B304" s="6">
        <f>IFERROR(__xludf.DUMMYFUNCTION("""COMPUTED_VALUE"""),44365.75)</f>
        <v>44365.75</v>
      </c>
      <c r="C304" s="4">
        <f>IFERROR(__xludf.DUMMYFUNCTION("""COMPUTED_VALUE"""),34.8093)</f>
        <v>34.8093</v>
      </c>
      <c r="D304" s="2">
        <v>0.0</v>
      </c>
      <c r="E304" s="4">
        <f t="shared" si="1"/>
        <v>0</v>
      </c>
    </row>
    <row r="305">
      <c r="B305" s="6">
        <f>IFERROR(__xludf.DUMMYFUNCTION("""COMPUTED_VALUE"""),44368.75)</f>
        <v>44368.75</v>
      </c>
      <c r="C305" s="4">
        <f>IFERROR(__xludf.DUMMYFUNCTION("""COMPUTED_VALUE"""),34.8927)</f>
        <v>34.8927</v>
      </c>
      <c r="D305" s="2">
        <v>0.0</v>
      </c>
      <c r="E305" s="4">
        <f t="shared" si="1"/>
        <v>0</v>
      </c>
    </row>
    <row r="306">
      <c r="B306" s="6">
        <f>IFERROR(__xludf.DUMMYFUNCTION("""COMPUTED_VALUE"""),44369.75)</f>
        <v>44369.75</v>
      </c>
      <c r="C306" s="4">
        <f>IFERROR(__xludf.DUMMYFUNCTION("""COMPUTED_VALUE"""),34.8626)</f>
        <v>34.8626</v>
      </c>
      <c r="D306" s="2">
        <v>0.0</v>
      </c>
      <c r="E306" s="4">
        <f t="shared" si="1"/>
        <v>0</v>
      </c>
    </row>
    <row r="307">
      <c r="B307" s="6">
        <f>IFERROR(__xludf.DUMMYFUNCTION("""COMPUTED_VALUE"""),44370.75)</f>
        <v>44370.75</v>
      </c>
      <c r="C307" s="4">
        <f>IFERROR(__xludf.DUMMYFUNCTION("""COMPUTED_VALUE"""),34.8176)</f>
        <v>34.8176</v>
      </c>
      <c r="D307" s="2">
        <v>0.0</v>
      </c>
      <c r="E307" s="4">
        <f t="shared" si="1"/>
        <v>0</v>
      </c>
    </row>
    <row r="308">
      <c r="B308" s="6">
        <f>IFERROR(__xludf.DUMMYFUNCTION("""COMPUTED_VALUE"""),44371.75)</f>
        <v>44371.75</v>
      </c>
      <c r="C308" s="4">
        <f>IFERROR(__xludf.DUMMYFUNCTION("""COMPUTED_VALUE"""),34.8691)</f>
        <v>34.8691</v>
      </c>
      <c r="D308" s="2">
        <v>0.0</v>
      </c>
      <c r="E308" s="4">
        <f t="shared" si="1"/>
        <v>0</v>
      </c>
    </row>
    <row r="309">
      <c r="B309" s="6">
        <f>IFERROR(__xludf.DUMMYFUNCTION("""COMPUTED_VALUE"""),44372.75)</f>
        <v>44372.75</v>
      </c>
      <c r="C309" s="4">
        <f>IFERROR(__xludf.DUMMYFUNCTION("""COMPUTED_VALUE"""),35.2844)</f>
        <v>35.2844</v>
      </c>
      <c r="D309" s="2">
        <v>0.0</v>
      </c>
      <c r="E309" s="4">
        <f t="shared" si="1"/>
        <v>0</v>
      </c>
    </row>
    <row r="310">
      <c r="B310" s="6">
        <f>IFERROR(__xludf.DUMMYFUNCTION("""COMPUTED_VALUE"""),44375.75)</f>
        <v>44375.75</v>
      </c>
      <c r="C310" s="4">
        <f>IFERROR(__xludf.DUMMYFUNCTION("""COMPUTED_VALUE"""),35.4202)</f>
        <v>35.4202</v>
      </c>
      <c r="D310" s="2">
        <v>0.0</v>
      </c>
      <c r="E310" s="4">
        <f t="shared" si="1"/>
        <v>0</v>
      </c>
    </row>
    <row r="311">
      <c r="B311" s="6">
        <f>IFERROR(__xludf.DUMMYFUNCTION("""COMPUTED_VALUE"""),44376.75)</f>
        <v>44376.75</v>
      </c>
      <c r="C311" s="4">
        <f>IFERROR(__xludf.DUMMYFUNCTION("""COMPUTED_VALUE"""),35.4249)</f>
        <v>35.4249</v>
      </c>
      <c r="D311" s="2">
        <v>0.0</v>
      </c>
      <c r="E311" s="4">
        <f t="shared" si="1"/>
        <v>0</v>
      </c>
    </row>
    <row r="312">
      <c r="B312" s="6">
        <f>IFERROR(__xludf.DUMMYFUNCTION("""COMPUTED_VALUE"""),44377.75)</f>
        <v>44377.75</v>
      </c>
      <c r="C312" s="4">
        <f>IFERROR(__xludf.DUMMYFUNCTION("""COMPUTED_VALUE"""),35.4676)</f>
        <v>35.4676</v>
      </c>
      <c r="D312" s="2">
        <v>0.0</v>
      </c>
      <c r="E312" s="4">
        <f t="shared" si="1"/>
        <v>0</v>
      </c>
    </row>
    <row r="313">
      <c r="B313" s="6">
        <f>IFERROR(__xludf.DUMMYFUNCTION("""COMPUTED_VALUE"""),44378.75)</f>
        <v>44378.75</v>
      </c>
      <c r="C313" s="4">
        <f>IFERROR(__xludf.DUMMYFUNCTION("""COMPUTED_VALUE"""),35.4263)</f>
        <v>35.4263</v>
      </c>
      <c r="D313" s="2">
        <v>10000.0</v>
      </c>
      <c r="E313" s="4">
        <f t="shared" si="1"/>
        <v>282.2761621</v>
      </c>
    </row>
    <row r="314">
      <c r="B314" s="6">
        <f>IFERROR(__xludf.DUMMYFUNCTION("""COMPUTED_VALUE"""),44379.75)</f>
        <v>44379.75</v>
      </c>
      <c r="C314" s="4">
        <f>IFERROR(__xludf.DUMMYFUNCTION("""COMPUTED_VALUE"""),35.6346)</f>
        <v>35.6346</v>
      </c>
      <c r="D314" s="2">
        <v>0.0</v>
      </c>
      <c r="E314" s="4">
        <f t="shared" si="1"/>
        <v>0</v>
      </c>
    </row>
    <row r="315">
      <c r="B315" s="6">
        <f>IFERROR(__xludf.DUMMYFUNCTION("""COMPUTED_VALUE"""),44382.75)</f>
        <v>44382.75</v>
      </c>
      <c r="C315" s="4">
        <f>IFERROR(__xludf.DUMMYFUNCTION("""COMPUTED_VALUE"""),35.7371)</f>
        <v>35.7371</v>
      </c>
      <c r="D315" s="2">
        <v>0.0</v>
      </c>
      <c r="E315" s="4">
        <f t="shared" si="1"/>
        <v>0</v>
      </c>
    </row>
    <row r="316">
      <c r="B316" s="6">
        <f>IFERROR(__xludf.DUMMYFUNCTION("""COMPUTED_VALUE"""),44383.75)</f>
        <v>44383.75</v>
      </c>
      <c r="C316" s="4">
        <f>IFERROR(__xludf.DUMMYFUNCTION("""COMPUTED_VALUE"""),35.9565)</f>
        <v>35.9565</v>
      </c>
      <c r="D316" s="2">
        <v>0.0</v>
      </c>
      <c r="E316" s="4">
        <f t="shared" si="1"/>
        <v>0</v>
      </c>
    </row>
    <row r="317">
      <c r="B317" s="6">
        <f>IFERROR(__xludf.DUMMYFUNCTION("""COMPUTED_VALUE"""),44384.75)</f>
        <v>44384.75</v>
      </c>
      <c r="C317" s="4">
        <f>IFERROR(__xludf.DUMMYFUNCTION("""COMPUTED_VALUE"""),35.9839)</f>
        <v>35.9839</v>
      </c>
      <c r="D317" s="2">
        <v>0.0</v>
      </c>
      <c r="E317" s="4">
        <f t="shared" si="1"/>
        <v>0</v>
      </c>
    </row>
    <row r="318">
      <c r="B318" s="6">
        <f>IFERROR(__xludf.DUMMYFUNCTION("""COMPUTED_VALUE"""),44385.75)</f>
        <v>44385.75</v>
      </c>
      <c r="C318" s="4">
        <f>IFERROR(__xludf.DUMMYFUNCTION("""COMPUTED_VALUE"""),35.8916)</f>
        <v>35.8916</v>
      </c>
      <c r="D318" s="2">
        <v>0.0</v>
      </c>
      <c r="E318" s="4">
        <f t="shared" si="1"/>
        <v>0</v>
      </c>
    </row>
    <row r="319">
      <c r="B319" s="6">
        <f>IFERROR(__xludf.DUMMYFUNCTION("""COMPUTED_VALUE"""),44386.75)</f>
        <v>44386.75</v>
      </c>
      <c r="C319" s="4">
        <f>IFERROR(__xludf.DUMMYFUNCTION("""COMPUTED_VALUE"""),36.1165)</f>
        <v>36.1165</v>
      </c>
      <c r="D319" s="2">
        <v>0.0</v>
      </c>
      <c r="E319" s="4">
        <f t="shared" si="1"/>
        <v>0</v>
      </c>
    </row>
    <row r="320">
      <c r="B320" s="6">
        <f>IFERROR(__xludf.DUMMYFUNCTION("""COMPUTED_VALUE"""),44389.75)</f>
        <v>44389.75</v>
      </c>
      <c r="C320" s="4">
        <f>IFERROR(__xludf.DUMMYFUNCTION("""COMPUTED_VALUE"""),36.2762)</f>
        <v>36.2762</v>
      </c>
      <c r="D320" s="2">
        <v>0.0</v>
      </c>
      <c r="E320" s="4">
        <f t="shared" si="1"/>
        <v>0</v>
      </c>
    </row>
    <row r="321">
      <c r="B321" s="6">
        <f>IFERROR(__xludf.DUMMYFUNCTION("""COMPUTED_VALUE"""),44390.75)</f>
        <v>44390.75</v>
      </c>
      <c r="C321" s="4">
        <f>IFERROR(__xludf.DUMMYFUNCTION("""COMPUTED_VALUE"""),36.5231)</f>
        <v>36.5231</v>
      </c>
      <c r="D321" s="2">
        <v>0.0</v>
      </c>
      <c r="E321" s="4">
        <f t="shared" si="1"/>
        <v>0</v>
      </c>
    </row>
    <row r="322">
      <c r="B322" s="6">
        <f>IFERROR(__xludf.DUMMYFUNCTION("""COMPUTED_VALUE"""),44391.75)</f>
        <v>44391.75</v>
      </c>
      <c r="C322" s="4">
        <f>IFERROR(__xludf.DUMMYFUNCTION("""COMPUTED_VALUE"""),36.5098)</f>
        <v>36.5098</v>
      </c>
      <c r="D322" s="2">
        <v>0.0</v>
      </c>
      <c r="E322" s="4">
        <f t="shared" si="1"/>
        <v>0</v>
      </c>
    </row>
    <row r="323">
      <c r="B323" s="6">
        <f>IFERROR(__xludf.DUMMYFUNCTION("""COMPUTED_VALUE"""),44392.75)</f>
        <v>44392.75</v>
      </c>
      <c r="C323" s="4">
        <f>IFERROR(__xludf.DUMMYFUNCTION("""COMPUTED_VALUE"""),36.6334)</f>
        <v>36.6334</v>
      </c>
      <c r="D323" s="2">
        <v>0.0</v>
      </c>
      <c r="E323" s="4">
        <f t="shared" si="1"/>
        <v>0</v>
      </c>
    </row>
    <row r="324">
      <c r="B324" s="6">
        <f>IFERROR(__xludf.DUMMYFUNCTION("""COMPUTED_VALUE"""),44393.75)</f>
        <v>44393.75</v>
      </c>
      <c r="C324" s="4">
        <f>IFERROR(__xludf.DUMMYFUNCTION("""COMPUTED_VALUE"""),36.8232)</f>
        <v>36.8232</v>
      </c>
      <c r="D324" s="2">
        <v>0.0</v>
      </c>
      <c r="E324" s="4">
        <f t="shared" si="1"/>
        <v>0</v>
      </c>
    </row>
    <row r="325">
      <c r="B325" s="6">
        <f>IFERROR(__xludf.DUMMYFUNCTION("""COMPUTED_VALUE"""),44396.75)</f>
        <v>44396.75</v>
      </c>
      <c r="C325" s="4">
        <f>IFERROR(__xludf.DUMMYFUNCTION("""COMPUTED_VALUE"""),36.9226)</f>
        <v>36.9226</v>
      </c>
      <c r="D325" s="2">
        <v>0.0</v>
      </c>
      <c r="E325" s="4">
        <f t="shared" si="1"/>
        <v>0</v>
      </c>
    </row>
    <row r="326">
      <c r="B326" s="6">
        <f>IFERROR(__xludf.DUMMYFUNCTION("""COMPUTED_VALUE"""),44397.75)</f>
        <v>44397.75</v>
      </c>
      <c r="C326" s="4">
        <f>IFERROR(__xludf.DUMMYFUNCTION("""COMPUTED_VALUE"""),36.5539)</f>
        <v>36.5539</v>
      </c>
      <c r="D326" s="2">
        <v>0.0</v>
      </c>
      <c r="E326" s="4">
        <f t="shared" si="1"/>
        <v>0</v>
      </c>
    </row>
    <row r="327">
      <c r="B327" s="6">
        <f>IFERROR(__xludf.DUMMYFUNCTION("""COMPUTED_VALUE"""),44399.75)</f>
        <v>44399.75</v>
      </c>
      <c r="C327" s="4">
        <f>IFERROR(__xludf.DUMMYFUNCTION("""COMPUTED_VALUE"""),36.9355)</f>
        <v>36.9355</v>
      </c>
      <c r="D327" s="2">
        <v>0.0</v>
      </c>
      <c r="E327" s="4">
        <f t="shared" si="1"/>
        <v>0</v>
      </c>
    </row>
    <row r="328">
      <c r="B328" s="6">
        <f>IFERROR(__xludf.DUMMYFUNCTION("""COMPUTED_VALUE"""),44400.75)</f>
        <v>44400.75</v>
      </c>
      <c r="C328" s="4">
        <f>IFERROR(__xludf.DUMMYFUNCTION("""COMPUTED_VALUE"""),37.0461)</f>
        <v>37.0461</v>
      </c>
      <c r="D328" s="2">
        <v>0.0</v>
      </c>
      <c r="E328" s="4">
        <f t="shared" si="1"/>
        <v>0</v>
      </c>
    </row>
    <row r="329">
      <c r="B329" s="6">
        <f>IFERROR(__xludf.DUMMYFUNCTION("""COMPUTED_VALUE"""),44403.75)</f>
        <v>44403.75</v>
      </c>
      <c r="C329" s="4">
        <f>IFERROR(__xludf.DUMMYFUNCTION("""COMPUTED_VALUE"""),37.1869)</f>
        <v>37.1869</v>
      </c>
      <c r="D329" s="2">
        <v>0.0</v>
      </c>
      <c r="E329" s="4">
        <f t="shared" si="1"/>
        <v>0</v>
      </c>
    </row>
    <row r="330">
      <c r="B330" s="6">
        <f>IFERROR(__xludf.DUMMYFUNCTION("""COMPUTED_VALUE"""),44404.75)</f>
        <v>44404.75</v>
      </c>
      <c r="C330" s="4">
        <f>IFERROR(__xludf.DUMMYFUNCTION("""COMPUTED_VALUE"""),36.9772)</f>
        <v>36.9772</v>
      </c>
      <c r="D330" s="2">
        <v>0.0</v>
      </c>
      <c r="E330" s="4">
        <f t="shared" si="1"/>
        <v>0</v>
      </c>
    </row>
    <row r="331">
      <c r="B331" s="6">
        <f>IFERROR(__xludf.DUMMYFUNCTION("""COMPUTED_VALUE"""),44405.75)</f>
        <v>44405.75</v>
      </c>
      <c r="C331" s="4">
        <f>IFERROR(__xludf.DUMMYFUNCTION("""COMPUTED_VALUE"""),36.8507)</f>
        <v>36.8507</v>
      </c>
      <c r="D331" s="2">
        <v>0.0</v>
      </c>
      <c r="E331" s="4">
        <f t="shared" si="1"/>
        <v>0</v>
      </c>
    </row>
    <row r="332">
      <c r="B332" s="6">
        <f>IFERROR(__xludf.DUMMYFUNCTION("""COMPUTED_VALUE"""),44406.75)</f>
        <v>44406.75</v>
      </c>
      <c r="C332" s="4">
        <f>IFERROR(__xludf.DUMMYFUNCTION("""COMPUTED_VALUE"""),37.2263)</f>
        <v>37.2263</v>
      </c>
      <c r="D332" s="2">
        <v>0.0</v>
      </c>
      <c r="E332" s="4">
        <f t="shared" si="1"/>
        <v>0</v>
      </c>
    </row>
    <row r="333">
      <c r="B333" s="6">
        <f>IFERROR(__xludf.DUMMYFUNCTION("""COMPUTED_VALUE"""),44407.75)</f>
        <v>44407.75</v>
      </c>
      <c r="C333" s="4">
        <f>IFERROR(__xludf.DUMMYFUNCTION("""COMPUTED_VALUE"""),37.591)</f>
        <v>37.591</v>
      </c>
      <c r="D333" s="2">
        <v>0.0</v>
      </c>
      <c r="E333" s="4">
        <f t="shared" si="1"/>
        <v>0</v>
      </c>
    </row>
    <row r="334">
      <c r="B334" s="6">
        <f>IFERROR(__xludf.DUMMYFUNCTION("""COMPUTED_VALUE"""),44410.75)</f>
        <v>44410.75</v>
      </c>
      <c r="C334" s="4">
        <f>IFERROR(__xludf.DUMMYFUNCTION("""COMPUTED_VALUE"""),37.9474)</f>
        <v>37.9474</v>
      </c>
      <c r="D334" s="2">
        <v>10000.0</v>
      </c>
      <c r="E334" s="4">
        <f t="shared" si="1"/>
        <v>263.5226656</v>
      </c>
    </row>
    <row r="335">
      <c r="B335" s="6">
        <f>IFERROR(__xludf.DUMMYFUNCTION("""COMPUTED_VALUE"""),44411.75)</f>
        <v>44411.75</v>
      </c>
      <c r="C335" s="4">
        <f>IFERROR(__xludf.DUMMYFUNCTION("""COMPUTED_VALUE"""),38.1231)</f>
        <v>38.1231</v>
      </c>
      <c r="D335" s="2">
        <v>0.0</v>
      </c>
      <c r="E335" s="4">
        <f t="shared" si="1"/>
        <v>0</v>
      </c>
    </row>
    <row r="336">
      <c r="B336" s="6">
        <f>IFERROR(__xludf.DUMMYFUNCTION("""COMPUTED_VALUE"""),44412.75)</f>
        <v>44412.75</v>
      </c>
      <c r="C336" s="4">
        <f>IFERROR(__xludf.DUMMYFUNCTION("""COMPUTED_VALUE"""),38.0047)</f>
        <v>38.0047</v>
      </c>
      <c r="D336" s="2">
        <v>0.0</v>
      </c>
      <c r="E336" s="4">
        <f t="shared" si="1"/>
        <v>0</v>
      </c>
    </row>
    <row r="337">
      <c r="B337" s="6">
        <f>IFERROR(__xludf.DUMMYFUNCTION("""COMPUTED_VALUE"""),44413.75)</f>
        <v>44413.75</v>
      </c>
      <c r="C337" s="4">
        <f>IFERROR(__xludf.DUMMYFUNCTION("""COMPUTED_VALUE"""),37.9448)</f>
        <v>37.9448</v>
      </c>
      <c r="D337" s="2">
        <v>0.0</v>
      </c>
      <c r="E337" s="4">
        <f t="shared" si="1"/>
        <v>0</v>
      </c>
    </row>
    <row r="338">
      <c r="B338" s="6">
        <f>IFERROR(__xludf.DUMMYFUNCTION("""COMPUTED_VALUE"""),44414.75)</f>
        <v>44414.75</v>
      </c>
      <c r="C338" s="4">
        <f>IFERROR(__xludf.DUMMYFUNCTION("""COMPUTED_VALUE"""),37.8939)</f>
        <v>37.8939</v>
      </c>
      <c r="D338" s="2">
        <v>0.0</v>
      </c>
      <c r="E338" s="4">
        <f t="shared" si="1"/>
        <v>0</v>
      </c>
    </row>
    <row r="339">
      <c r="B339" s="6">
        <f>IFERROR(__xludf.DUMMYFUNCTION("""COMPUTED_VALUE"""),44417.75)</f>
        <v>44417.75</v>
      </c>
      <c r="C339" s="4">
        <f>IFERROR(__xludf.DUMMYFUNCTION("""COMPUTED_VALUE"""),37.7723)</f>
        <v>37.7723</v>
      </c>
      <c r="D339" s="2">
        <v>0.0</v>
      </c>
      <c r="E339" s="4">
        <f t="shared" si="1"/>
        <v>0</v>
      </c>
    </row>
    <row r="340">
      <c r="B340" s="6">
        <f>IFERROR(__xludf.DUMMYFUNCTION("""COMPUTED_VALUE"""),44418.75)</f>
        <v>44418.75</v>
      </c>
      <c r="C340" s="4">
        <f>IFERROR(__xludf.DUMMYFUNCTION("""COMPUTED_VALUE"""),37.438)</f>
        <v>37.438</v>
      </c>
      <c r="D340" s="2">
        <v>0.0</v>
      </c>
      <c r="E340" s="4">
        <f t="shared" si="1"/>
        <v>0</v>
      </c>
    </row>
    <row r="341">
      <c r="B341" s="6">
        <f>IFERROR(__xludf.DUMMYFUNCTION("""COMPUTED_VALUE"""),44419.75)</f>
        <v>44419.75</v>
      </c>
      <c r="C341" s="4">
        <f>IFERROR(__xludf.DUMMYFUNCTION("""COMPUTED_VALUE"""),37.2876)</f>
        <v>37.2876</v>
      </c>
      <c r="D341" s="2">
        <v>0.0</v>
      </c>
      <c r="E341" s="4">
        <f t="shared" si="1"/>
        <v>0</v>
      </c>
    </row>
    <row r="342">
      <c r="B342" s="6">
        <f>IFERROR(__xludf.DUMMYFUNCTION("""COMPUTED_VALUE"""),44420.75)</f>
        <v>44420.75</v>
      </c>
      <c r="C342" s="4">
        <f>IFERROR(__xludf.DUMMYFUNCTION("""COMPUTED_VALUE"""),38.1352)</f>
        <v>38.1352</v>
      </c>
      <c r="D342" s="2">
        <v>0.0</v>
      </c>
      <c r="E342" s="4">
        <f t="shared" si="1"/>
        <v>0</v>
      </c>
    </row>
    <row r="343">
      <c r="B343" s="6">
        <f>IFERROR(__xludf.DUMMYFUNCTION("""COMPUTED_VALUE"""),44421.75)</f>
        <v>44421.75</v>
      </c>
      <c r="C343" s="4">
        <f>IFERROR(__xludf.DUMMYFUNCTION("""COMPUTED_VALUE"""),38.2267)</f>
        <v>38.2267</v>
      </c>
      <c r="D343" s="2">
        <v>0.0</v>
      </c>
      <c r="E343" s="4">
        <f t="shared" si="1"/>
        <v>0</v>
      </c>
    </row>
    <row r="344">
      <c r="B344" s="6">
        <f>IFERROR(__xludf.DUMMYFUNCTION("""COMPUTED_VALUE"""),44424.75)</f>
        <v>44424.75</v>
      </c>
      <c r="C344" s="4">
        <f>IFERROR(__xludf.DUMMYFUNCTION("""COMPUTED_VALUE"""),38.1511)</f>
        <v>38.1511</v>
      </c>
      <c r="D344" s="2">
        <v>0.0</v>
      </c>
      <c r="E344" s="4">
        <f t="shared" si="1"/>
        <v>0</v>
      </c>
    </row>
    <row r="345">
      <c r="B345" s="6">
        <f>IFERROR(__xludf.DUMMYFUNCTION("""COMPUTED_VALUE"""),44425.75)</f>
        <v>44425.75</v>
      </c>
      <c r="C345" s="4">
        <f>IFERROR(__xludf.DUMMYFUNCTION("""COMPUTED_VALUE"""),38.4989)</f>
        <v>38.4989</v>
      </c>
      <c r="D345" s="2">
        <v>0.0</v>
      </c>
      <c r="E345" s="4">
        <f t="shared" si="1"/>
        <v>0</v>
      </c>
    </row>
    <row r="346">
      <c r="B346" s="6">
        <f>IFERROR(__xludf.DUMMYFUNCTION("""COMPUTED_VALUE"""),44426.75)</f>
        <v>44426.75</v>
      </c>
      <c r="C346" s="4">
        <f>IFERROR(__xludf.DUMMYFUNCTION("""COMPUTED_VALUE"""),38.4136)</f>
        <v>38.4136</v>
      </c>
      <c r="D346" s="2">
        <v>0.0</v>
      </c>
      <c r="E346" s="4">
        <f t="shared" si="1"/>
        <v>0</v>
      </c>
    </row>
    <row r="347">
      <c r="B347" s="6">
        <f>IFERROR(__xludf.DUMMYFUNCTION("""COMPUTED_VALUE"""),44428.75)</f>
        <v>44428.75</v>
      </c>
      <c r="C347" s="4">
        <f>IFERROR(__xludf.DUMMYFUNCTION("""COMPUTED_VALUE"""),37.749)</f>
        <v>37.749</v>
      </c>
      <c r="D347" s="2">
        <v>0.0</v>
      </c>
      <c r="E347" s="4">
        <f t="shared" si="1"/>
        <v>0</v>
      </c>
    </row>
    <row r="348">
      <c r="B348" s="6">
        <f>IFERROR(__xludf.DUMMYFUNCTION("""COMPUTED_VALUE"""),44431.75)</f>
        <v>44431.75</v>
      </c>
      <c r="C348" s="4">
        <f>IFERROR(__xludf.DUMMYFUNCTION("""COMPUTED_VALUE"""),37.6059)</f>
        <v>37.6059</v>
      </c>
      <c r="D348" s="2">
        <v>0.0</v>
      </c>
      <c r="E348" s="4">
        <f t="shared" si="1"/>
        <v>0</v>
      </c>
    </row>
    <row r="349">
      <c r="B349" s="6">
        <f>IFERROR(__xludf.DUMMYFUNCTION("""COMPUTED_VALUE"""),44432.75)</f>
        <v>44432.75</v>
      </c>
      <c r="C349" s="4">
        <f>IFERROR(__xludf.DUMMYFUNCTION("""COMPUTED_VALUE"""),37.9549)</f>
        <v>37.9549</v>
      </c>
      <c r="D349" s="2">
        <v>0.0</v>
      </c>
      <c r="E349" s="4">
        <f t="shared" si="1"/>
        <v>0</v>
      </c>
    </row>
    <row r="350">
      <c r="B350" s="6">
        <f>IFERROR(__xludf.DUMMYFUNCTION("""COMPUTED_VALUE"""),44433.75)</f>
        <v>44433.75</v>
      </c>
      <c r="C350" s="4">
        <f>IFERROR(__xludf.DUMMYFUNCTION("""COMPUTED_VALUE"""),38.0419)</f>
        <v>38.0419</v>
      </c>
      <c r="D350" s="2">
        <v>0.0</v>
      </c>
      <c r="E350" s="4">
        <f t="shared" si="1"/>
        <v>0</v>
      </c>
    </row>
    <row r="351">
      <c r="B351" s="6">
        <f>IFERROR(__xludf.DUMMYFUNCTION("""COMPUTED_VALUE"""),44434.75)</f>
        <v>44434.75</v>
      </c>
      <c r="C351" s="4">
        <f>IFERROR(__xludf.DUMMYFUNCTION("""COMPUTED_VALUE"""),38.1691)</f>
        <v>38.1691</v>
      </c>
      <c r="D351" s="2">
        <v>0.0</v>
      </c>
      <c r="E351" s="4">
        <f t="shared" si="1"/>
        <v>0</v>
      </c>
    </row>
    <row r="352">
      <c r="B352" s="6">
        <f>IFERROR(__xludf.DUMMYFUNCTION("""COMPUTED_VALUE"""),44435.75)</f>
        <v>44435.75</v>
      </c>
      <c r="C352" s="4">
        <f>IFERROR(__xludf.DUMMYFUNCTION("""COMPUTED_VALUE"""),38.3193)</f>
        <v>38.3193</v>
      </c>
      <c r="D352" s="2">
        <v>0.0</v>
      </c>
      <c r="E352" s="4">
        <f t="shared" si="1"/>
        <v>0</v>
      </c>
    </row>
    <row r="353">
      <c r="B353" s="6">
        <f>IFERROR(__xludf.DUMMYFUNCTION("""COMPUTED_VALUE"""),44438.75)</f>
        <v>44438.75</v>
      </c>
      <c r="C353" s="4">
        <f>IFERROR(__xludf.DUMMYFUNCTION("""COMPUTED_VALUE"""),39.058)</f>
        <v>39.058</v>
      </c>
      <c r="D353" s="2">
        <v>0.0</v>
      </c>
      <c r="E353" s="4">
        <f t="shared" si="1"/>
        <v>0</v>
      </c>
    </row>
    <row r="354">
      <c r="B354" s="6">
        <f>IFERROR(__xludf.DUMMYFUNCTION("""COMPUTED_VALUE"""),44439.75)</f>
        <v>44439.75</v>
      </c>
      <c r="C354" s="4">
        <f>IFERROR(__xludf.DUMMYFUNCTION("""COMPUTED_VALUE"""),39.3942)</f>
        <v>39.3942</v>
      </c>
      <c r="D354" s="2">
        <v>0.0</v>
      </c>
      <c r="E354" s="4">
        <f t="shared" si="1"/>
        <v>0</v>
      </c>
    </row>
    <row r="355">
      <c r="B355" s="6">
        <f>IFERROR(__xludf.DUMMYFUNCTION("""COMPUTED_VALUE"""),44440.75)</f>
        <v>44440.75</v>
      </c>
      <c r="C355" s="4">
        <f>IFERROR(__xludf.DUMMYFUNCTION("""COMPUTED_VALUE"""),39.5501)</f>
        <v>39.5501</v>
      </c>
      <c r="D355" s="2">
        <v>10000.0</v>
      </c>
      <c r="E355" s="4">
        <f t="shared" si="1"/>
        <v>252.8438613</v>
      </c>
    </row>
    <row r="356">
      <c r="B356" s="6">
        <f>IFERROR(__xludf.DUMMYFUNCTION("""COMPUTED_VALUE"""),44441.75)</f>
        <v>44441.75</v>
      </c>
      <c r="C356" s="4">
        <f>IFERROR(__xludf.DUMMYFUNCTION("""COMPUTED_VALUE"""),40.0609)</f>
        <v>40.0609</v>
      </c>
      <c r="D356" s="2">
        <v>0.0</v>
      </c>
      <c r="E356" s="4">
        <f t="shared" si="1"/>
        <v>0</v>
      </c>
    </row>
    <row r="357">
      <c r="B357" s="6">
        <f>IFERROR(__xludf.DUMMYFUNCTION("""COMPUTED_VALUE"""),44442.75)</f>
        <v>44442.75</v>
      </c>
      <c r="C357" s="4">
        <f>IFERROR(__xludf.DUMMYFUNCTION("""COMPUTED_VALUE"""),39.9825)</f>
        <v>39.9825</v>
      </c>
      <c r="D357" s="2">
        <v>0.0</v>
      </c>
      <c r="E357" s="4">
        <f t="shared" si="1"/>
        <v>0</v>
      </c>
    </row>
    <row r="358">
      <c r="B358" s="6">
        <f>IFERROR(__xludf.DUMMYFUNCTION("""COMPUTED_VALUE"""),44445.75)</f>
        <v>44445.75</v>
      </c>
      <c r="C358" s="4">
        <f>IFERROR(__xludf.DUMMYFUNCTION("""COMPUTED_VALUE"""),40.1629)</f>
        <v>40.1629</v>
      </c>
      <c r="D358" s="2">
        <v>0.0</v>
      </c>
      <c r="E358" s="4">
        <f t="shared" si="1"/>
        <v>0</v>
      </c>
    </row>
    <row r="359">
      <c r="B359" s="6">
        <f>IFERROR(__xludf.DUMMYFUNCTION("""COMPUTED_VALUE"""),44446.75)</f>
        <v>44446.75</v>
      </c>
      <c r="C359" s="4">
        <f>IFERROR(__xludf.DUMMYFUNCTION("""COMPUTED_VALUE"""),40.7667)</f>
        <v>40.7667</v>
      </c>
      <c r="D359" s="2">
        <v>0.0</v>
      </c>
      <c r="E359" s="4">
        <f t="shared" si="1"/>
        <v>0</v>
      </c>
    </row>
    <row r="360">
      <c r="B360" s="6">
        <f>IFERROR(__xludf.DUMMYFUNCTION("""COMPUTED_VALUE"""),44447.75)</f>
        <v>44447.75</v>
      </c>
      <c r="C360" s="4">
        <f>IFERROR(__xludf.DUMMYFUNCTION("""COMPUTED_VALUE"""),40.8179)</f>
        <v>40.8179</v>
      </c>
      <c r="D360" s="2">
        <v>0.0</v>
      </c>
      <c r="E360" s="4">
        <f t="shared" si="1"/>
        <v>0</v>
      </c>
    </row>
    <row r="361">
      <c r="B361" s="6">
        <f>IFERROR(__xludf.DUMMYFUNCTION("""COMPUTED_VALUE"""),44448.75)</f>
        <v>44448.75</v>
      </c>
      <c r="C361" s="4">
        <f>IFERROR(__xludf.DUMMYFUNCTION("""COMPUTED_VALUE"""),40.7325)</f>
        <v>40.7325</v>
      </c>
      <c r="D361" s="2">
        <v>0.0</v>
      </c>
      <c r="E361" s="4">
        <f t="shared" si="1"/>
        <v>0</v>
      </c>
    </row>
    <row r="362">
      <c r="B362" s="6">
        <f>IFERROR(__xludf.DUMMYFUNCTION("""COMPUTED_VALUE"""),44452.75)</f>
        <v>44452.75</v>
      </c>
      <c r="C362" s="4">
        <f>IFERROR(__xludf.DUMMYFUNCTION("""COMPUTED_VALUE"""),40.7794)</f>
        <v>40.7794</v>
      </c>
      <c r="D362" s="2">
        <v>0.0</v>
      </c>
      <c r="E362" s="4">
        <f t="shared" si="1"/>
        <v>0</v>
      </c>
    </row>
    <row r="363">
      <c r="B363" s="6">
        <f>IFERROR(__xludf.DUMMYFUNCTION("""COMPUTED_VALUE"""),44453.75)</f>
        <v>44453.75</v>
      </c>
      <c r="C363" s="4">
        <f>IFERROR(__xludf.DUMMYFUNCTION("""COMPUTED_VALUE"""),41.1503)</f>
        <v>41.1503</v>
      </c>
      <c r="D363" s="2">
        <v>0.0</v>
      </c>
      <c r="E363" s="4">
        <f t="shared" si="1"/>
        <v>0</v>
      </c>
    </row>
    <row r="364">
      <c r="B364" s="6">
        <f>IFERROR(__xludf.DUMMYFUNCTION("""COMPUTED_VALUE"""),44454.75)</f>
        <v>44454.75</v>
      </c>
      <c r="C364" s="4">
        <f>IFERROR(__xludf.DUMMYFUNCTION("""COMPUTED_VALUE"""),41.4755)</f>
        <v>41.4755</v>
      </c>
      <c r="D364" s="2">
        <v>0.0</v>
      </c>
      <c r="E364" s="4">
        <f t="shared" si="1"/>
        <v>0</v>
      </c>
    </row>
    <row r="365">
      <c r="B365" s="6">
        <f>IFERROR(__xludf.DUMMYFUNCTION("""COMPUTED_VALUE"""),44455.75)</f>
        <v>44455.75</v>
      </c>
      <c r="C365" s="4">
        <f>IFERROR(__xludf.DUMMYFUNCTION("""COMPUTED_VALUE"""),41.9995)</f>
        <v>41.9995</v>
      </c>
      <c r="D365" s="2">
        <v>0.0</v>
      </c>
      <c r="E365" s="4">
        <f t="shared" si="1"/>
        <v>0</v>
      </c>
    </row>
    <row r="366">
      <c r="B366" s="6">
        <f>IFERROR(__xludf.DUMMYFUNCTION("""COMPUTED_VALUE"""),44456.75)</f>
        <v>44456.75</v>
      </c>
      <c r="C366" s="4">
        <f>IFERROR(__xludf.DUMMYFUNCTION("""COMPUTED_VALUE"""),41.7564)</f>
        <v>41.7564</v>
      </c>
      <c r="D366" s="2">
        <v>0.0</v>
      </c>
      <c r="E366" s="4">
        <f t="shared" si="1"/>
        <v>0</v>
      </c>
    </row>
    <row r="367">
      <c r="B367" s="6">
        <f>IFERROR(__xludf.DUMMYFUNCTION("""COMPUTED_VALUE"""),44459.75)</f>
        <v>44459.75</v>
      </c>
      <c r="C367" s="4">
        <f>IFERROR(__xludf.DUMMYFUNCTION("""COMPUTED_VALUE"""),41.2546)</f>
        <v>41.2546</v>
      </c>
      <c r="D367" s="2">
        <v>0.0</v>
      </c>
      <c r="E367" s="4">
        <f t="shared" si="1"/>
        <v>0</v>
      </c>
    </row>
    <row r="368">
      <c r="B368" s="6">
        <f>IFERROR(__xludf.DUMMYFUNCTION("""COMPUTED_VALUE"""),44460.75)</f>
        <v>44460.75</v>
      </c>
      <c r="C368" s="4">
        <f>IFERROR(__xludf.DUMMYFUNCTION("""COMPUTED_VALUE"""),41.3338)</f>
        <v>41.3338</v>
      </c>
      <c r="D368" s="2">
        <v>0.0</v>
      </c>
      <c r="E368" s="4">
        <f t="shared" si="1"/>
        <v>0</v>
      </c>
    </row>
    <row r="369">
      <c r="B369" s="6">
        <f>IFERROR(__xludf.DUMMYFUNCTION("""COMPUTED_VALUE"""),44461.75)</f>
        <v>44461.75</v>
      </c>
      <c r="C369" s="4">
        <f>IFERROR(__xludf.DUMMYFUNCTION("""COMPUTED_VALUE"""),41.5924)</f>
        <v>41.5924</v>
      </c>
      <c r="D369" s="2">
        <v>0.0</v>
      </c>
      <c r="E369" s="4">
        <f t="shared" si="1"/>
        <v>0</v>
      </c>
    </row>
    <row r="370">
      <c r="B370" s="6">
        <f>IFERROR(__xludf.DUMMYFUNCTION("""COMPUTED_VALUE"""),44462.75)</f>
        <v>44462.75</v>
      </c>
      <c r="C370" s="4">
        <f>IFERROR(__xludf.DUMMYFUNCTION("""COMPUTED_VALUE"""),42.0582)</f>
        <v>42.0582</v>
      </c>
      <c r="D370" s="2">
        <v>0.0</v>
      </c>
      <c r="E370" s="4">
        <f t="shared" si="1"/>
        <v>0</v>
      </c>
    </row>
    <row r="371">
      <c r="B371" s="6">
        <f>IFERROR(__xludf.DUMMYFUNCTION("""COMPUTED_VALUE"""),44463.75)</f>
        <v>44463.75</v>
      </c>
      <c r="C371" s="4">
        <f>IFERROR(__xludf.DUMMYFUNCTION("""COMPUTED_VALUE"""),41.9429)</f>
        <v>41.9429</v>
      </c>
      <c r="D371" s="2">
        <v>0.0</v>
      </c>
      <c r="E371" s="4">
        <f t="shared" si="1"/>
        <v>0</v>
      </c>
    </row>
    <row r="372">
      <c r="B372" s="6">
        <f>IFERROR(__xludf.DUMMYFUNCTION("""COMPUTED_VALUE"""),44466.75)</f>
        <v>44466.75</v>
      </c>
      <c r="C372" s="4">
        <f>IFERROR(__xludf.DUMMYFUNCTION("""COMPUTED_VALUE"""),41.7998)</f>
        <v>41.7998</v>
      </c>
      <c r="D372" s="2">
        <v>0.0</v>
      </c>
      <c r="E372" s="4">
        <f t="shared" si="1"/>
        <v>0</v>
      </c>
    </row>
    <row r="373">
      <c r="B373" s="6">
        <f>IFERROR(__xludf.DUMMYFUNCTION("""COMPUTED_VALUE"""),44467.75)</f>
        <v>44467.75</v>
      </c>
      <c r="C373" s="4">
        <f>IFERROR(__xludf.DUMMYFUNCTION("""COMPUTED_VALUE"""),41.3943)</f>
        <v>41.3943</v>
      </c>
      <c r="D373" s="2">
        <v>0.0</v>
      </c>
      <c r="E373" s="4">
        <f t="shared" si="1"/>
        <v>0</v>
      </c>
    </row>
    <row r="374">
      <c r="B374" s="6">
        <f>IFERROR(__xludf.DUMMYFUNCTION("""COMPUTED_VALUE"""),44468.75)</f>
        <v>44468.75</v>
      </c>
      <c r="C374" s="4">
        <f>IFERROR(__xludf.DUMMYFUNCTION("""COMPUTED_VALUE"""),41.5563)</f>
        <v>41.5563</v>
      </c>
      <c r="D374" s="2">
        <v>0.0</v>
      </c>
      <c r="E374" s="4">
        <f t="shared" si="1"/>
        <v>0</v>
      </c>
    </row>
    <row r="375">
      <c r="B375" s="6">
        <f>IFERROR(__xludf.DUMMYFUNCTION("""COMPUTED_VALUE"""),44469.75)</f>
        <v>44469.75</v>
      </c>
      <c r="C375" s="4">
        <f>IFERROR(__xludf.DUMMYFUNCTION("""COMPUTED_VALUE"""),42.0382)</f>
        <v>42.0382</v>
      </c>
      <c r="D375" s="2">
        <v>0.0</v>
      </c>
      <c r="E375" s="4">
        <f t="shared" si="1"/>
        <v>0</v>
      </c>
    </row>
    <row r="376">
      <c r="B376" s="6">
        <f>IFERROR(__xludf.DUMMYFUNCTION("""COMPUTED_VALUE"""),44470.75)</f>
        <v>44470.75</v>
      </c>
      <c r="C376" s="4">
        <f>IFERROR(__xludf.DUMMYFUNCTION("""COMPUTED_VALUE"""),42.0712)</f>
        <v>42.0712</v>
      </c>
      <c r="D376" s="2">
        <v>10000.0</v>
      </c>
      <c r="E376" s="4">
        <f t="shared" si="1"/>
        <v>237.6922931</v>
      </c>
    </row>
    <row r="377">
      <c r="B377" s="6">
        <f>IFERROR(__xludf.DUMMYFUNCTION("""COMPUTED_VALUE"""),44473.75)</f>
        <v>44473.75</v>
      </c>
      <c r="C377" s="4">
        <f>IFERROR(__xludf.DUMMYFUNCTION("""COMPUTED_VALUE"""),42.4423)</f>
        <v>42.4423</v>
      </c>
      <c r="D377" s="2">
        <v>0.0</v>
      </c>
      <c r="E377" s="4">
        <f t="shared" si="1"/>
        <v>0</v>
      </c>
    </row>
    <row r="378">
      <c r="B378" s="6">
        <f>IFERROR(__xludf.DUMMYFUNCTION("""COMPUTED_VALUE"""),44474.75)</f>
        <v>44474.75</v>
      </c>
      <c r="C378" s="4">
        <f>IFERROR(__xludf.DUMMYFUNCTION("""COMPUTED_VALUE"""),42.5242)</f>
        <v>42.5242</v>
      </c>
      <c r="D378" s="2">
        <v>0.0</v>
      </c>
      <c r="E378" s="4">
        <f t="shared" si="1"/>
        <v>0</v>
      </c>
    </row>
    <row r="379">
      <c r="B379" s="6">
        <f>IFERROR(__xludf.DUMMYFUNCTION("""COMPUTED_VALUE"""),44475.75)</f>
        <v>44475.75</v>
      </c>
      <c r="C379" s="4">
        <f>IFERROR(__xludf.DUMMYFUNCTION("""COMPUTED_VALUE"""),42.4692)</f>
        <v>42.4692</v>
      </c>
      <c r="D379" s="2">
        <v>0.0</v>
      </c>
      <c r="E379" s="4">
        <f t="shared" si="1"/>
        <v>0</v>
      </c>
    </row>
    <row r="380">
      <c r="B380" s="6">
        <f>IFERROR(__xludf.DUMMYFUNCTION("""COMPUTED_VALUE"""),44476.75)</f>
        <v>44476.75</v>
      </c>
      <c r="C380" s="4">
        <f>IFERROR(__xludf.DUMMYFUNCTION("""COMPUTED_VALUE"""),43.4471)</f>
        <v>43.4471</v>
      </c>
      <c r="D380" s="2">
        <v>0.0</v>
      </c>
      <c r="E380" s="4">
        <f t="shared" si="1"/>
        <v>0</v>
      </c>
    </row>
    <row r="381">
      <c r="B381" s="6">
        <f>IFERROR(__xludf.DUMMYFUNCTION("""COMPUTED_VALUE"""),44477.75)</f>
        <v>44477.75</v>
      </c>
      <c r="C381" s="4">
        <f>IFERROR(__xludf.DUMMYFUNCTION("""COMPUTED_VALUE"""),43.5928)</f>
        <v>43.5928</v>
      </c>
      <c r="D381" s="2">
        <v>0.0</v>
      </c>
      <c r="E381" s="4">
        <f t="shared" si="1"/>
        <v>0</v>
      </c>
    </row>
    <row r="382">
      <c r="B382" s="6">
        <f>IFERROR(__xludf.DUMMYFUNCTION("""COMPUTED_VALUE"""),44480.75)</f>
        <v>44480.75</v>
      </c>
      <c r="C382" s="4">
        <f>IFERROR(__xludf.DUMMYFUNCTION("""COMPUTED_VALUE"""),43.6224)</f>
        <v>43.6224</v>
      </c>
      <c r="D382" s="2">
        <v>0.0</v>
      </c>
      <c r="E382" s="4">
        <f t="shared" si="1"/>
        <v>0</v>
      </c>
    </row>
    <row r="383">
      <c r="B383" s="6">
        <f>IFERROR(__xludf.DUMMYFUNCTION("""COMPUTED_VALUE"""),44481.75)</f>
        <v>44481.75</v>
      </c>
      <c r="C383" s="4">
        <f>IFERROR(__xludf.DUMMYFUNCTION("""COMPUTED_VALUE"""),43.6619)</f>
        <v>43.6619</v>
      </c>
      <c r="D383" s="2">
        <v>0.0</v>
      </c>
      <c r="E383" s="4">
        <f t="shared" si="1"/>
        <v>0</v>
      </c>
    </row>
    <row r="384">
      <c r="B384" s="6">
        <f>IFERROR(__xludf.DUMMYFUNCTION("""COMPUTED_VALUE"""),44482.75)</f>
        <v>44482.75</v>
      </c>
      <c r="C384" s="4">
        <f>IFERROR(__xludf.DUMMYFUNCTION("""COMPUTED_VALUE"""),43.8925)</f>
        <v>43.8925</v>
      </c>
      <c r="D384" s="2">
        <v>0.0</v>
      </c>
      <c r="E384" s="4">
        <f t="shared" si="1"/>
        <v>0</v>
      </c>
    </row>
    <row r="385">
      <c r="B385" s="6">
        <f>IFERROR(__xludf.DUMMYFUNCTION("""COMPUTED_VALUE"""),44483.75)</f>
        <v>44483.75</v>
      </c>
      <c r="C385" s="4">
        <f>IFERROR(__xludf.DUMMYFUNCTION("""COMPUTED_VALUE"""),44.4231)</f>
        <v>44.4231</v>
      </c>
      <c r="D385" s="2">
        <v>0.0</v>
      </c>
      <c r="E385" s="4">
        <f t="shared" si="1"/>
        <v>0</v>
      </c>
    </row>
    <row r="386">
      <c r="B386" s="6">
        <f>IFERROR(__xludf.DUMMYFUNCTION("""COMPUTED_VALUE"""),44487.75)</f>
        <v>44487.75</v>
      </c>
      <c r="C386" s="4">
        <f>IFERROR(__xludf.DUMMYFUNCTION("""COMPUTED_VALUE"""),45.2178)</f>
        <v>45.2178</v>
      </c>
      <c r="D386" s="2">
        <v>0.0</v>
      </c>
      <c r="E386" s="4">
        <f t="shared" si="1"/>
        <v>0</v>
      </c>
    </row>
    <row r="387">
      <c r="B387" s="6">
        <f>IFERROR(__xludf.DUMMYFUNCTION("""COMPUTED_VALUE"""),44488.75)</f>
        <v>44488.75</v>
      </c>
      <c r="C387" s="4">
        <f>IFERROR(__xludf.DUMMYFUNCTION("""COMPUTED_VALUE"""),44.5132)</f>
        <v>44.5132</v>
      </c>
      <c r="D387" s="2">
        <v>0.0</v>
      </c>
      <c r="E387" s="4">
        <f t="shared" si="1"/>
        <v>0</v>
      </c>
    </row>
    <row r="388">
      <c r="B388" s="6">
        <f>IFERROR(__xludf.DUMMYFUNCTION("""COMPUTED_VALUE"""),44489.75)</f>
        <v>44489.75</v>
      </c>
      <c r="C388" s="4">
        <f>IFERROR(__xludf.DUMMYFUNCTION("""COMPUTED_VALUE"""),43.1542)</f>
        <v>43.1542</v>
      </c>
      <c r="D388" s="2">
        <v>0.0</v>
      </c>
      <c r="E388" s="4">
        <f t="shared" si="1"/>
        <v>0</v>
      </c>
    </row>
    <row r="389">
      <c r="B389" s="6">
        <f>IFERROR(__xludf.DUMMYFUNCTION("""COMPUTED_VALUE"""),44490.75)</f>
        <v>44490.75</v>
      </c>
      <c r="C389" s="4">
        <f>IFERROR(__xludf.DUMMYFUNCTION("""COMPUTED_VALUE"""),43.1711)</f>
        <v>43.1711</v>
      </c>
      <c r="D389" s="2">
        <v>0.0</v>
      </c>
      <c r="E389" s="4">
        <f t="shared" si="1"/>
        <v>0</v>
      </c>
    </row>
    <row r="390">
      <c r="B390" s="6">
        <f>IFERROR(__xludf.DUMMYFUNCTION("""COMPUTED_VALUE"""),44491.75)</f>
        <v>44491.75</v>
      </c>
      <c r="C390" s="4">
        <f>IFERROR(__xludf.DUMMYFUNCTION("""COMPUTED_VALUE"""),43.3168)</f>
        <v>43.3168</v>
      </c>
      <c r="D390" s="2">
        <v>0.0</v>
      </c>
      <c r="E390" s="4">
        <f t="shared" si="1"/>
        <v>0</v>
      </c>
    </row>
    <row r="391">
      <c r="B391" s="6">
        <f>IFERROR(__xludf.DUMMYFUNCTION("""COMPUTED_VALUE"""),44494.75)</f>
        <v>44494.75</v>
      </c>
      <c r="C391" s="4">
        <f>IFERROR(__xludf.DUMMYFUNCTION("""COMPUTED_VALUE"""),42.4099)</f>
        <v>42.4099</v>
      </c>
      <c r="D391" s="2">
        <v>0.0</v>
      </c>
      <c r="E391" s="4">
        <f t="shared" si="1"/>
        <v>0</v>
      </c>
    </row>
    <row r="392">
      <c r="B392" s="6">
        <f>IFERROR(__xludf.DUMMYFUNCTION("""COMPUTED_VALUE"""),44495.75)</f>
        <v>44495.75</v>
      </c>
      <c r="C392" s="4">
        <f>IFERROR(__xludf.DUMMYFUNCTION("""COMPUTED_VALUE"""),43.1966)</f>
        <v>43.1966</v>
      </c>
      <c r="D392" s="2">
        <v>0.0</v>
      </c>
      <c r="E392" s="4">
        <f t="shared" si="1"/>
        <v>0</v>
      </c>
    </row>
    <row r="393">
      <c r="B393" s="6">
        <f>IFERROR(__xludf.DUMMYFUNCTION("""COMPUTED_VALUE"""),44496.75)</f>
        <v>44496.75</v>
      </c>
      <c r="C393" s="4">
        <f>IFERROR(__xludf.DUMMYFUNCTION("""COMPUTED_VALUE"""),43.584)</f>
        <v>43.584</v>
      </c>
      <c r="D393" s="2">
        <v>0.0</v>
      </c>
      <c r="E393" s="4">
        <f t="shared" si="1"/>
        <v>0</v>
      </c>
    </row>
    <row r="394">
      <c r="B394" s="6">
        <f>IFERROR(__xludf.DUMMYFUNCTION("""COMPUTED_VALUE"""),44497.75)</f>
        <v>44497.75</v>
      </c>
      <c r="C394" s="4">
        <f>IFERROR(__xludf.DUMMYFUNCTION("""COMPUTED_VALUE"""),43.387)</f>
        <v>43.387</v>
      </c>
      <c r="D394" s="2">
        <v>0.0</v>
      </c>
      <c r="E394" s="4">
        <f t="shared" si="1"/>
        <v>0</v>
      </c>
    </row>
    <row r="395">
      <c r="B395" s="6">
        <f>IFERROR(__xludf.DUMMYFUNCTION("""COMPUTED_VALUE"""),44498.75)</f>
        <v>44498.75</v>
      </c>
      <c r="C395" s="4">
        <f>IFERROR(__xludf.DUMMYFUNCTION("""COMPUTED_VALUE"""),43.219)</f>
        <v>43.219</v>
      </c>
      <c r="D395" s="2">
        <v>0.0</v>
      </c>
      <c r="E395" s="4">
        <f t="shared" si="1"/>
        <v>0</v>
      </c>
    </row>
    <row r="396">
      <c r="B396" s="6">
        <f>IFERROR(__xludf.DUMMYFUNCTION("""COMPUTED_VALUE"""),44501.75)</f>
        <v>44501.75</v>
      </c>
      <c r="C396" s="4">
        <f>IFERROR(__xludf.DUMMYFUNCTION("""COMPUTED_VALUE"""),43.8433)</f>
        <v>43.8433</v>
      </c>
      <c r="D396" s="2">
        <v>10000.0</v>
      </c>
      <c r="E396" s="4">
        <f t="shared" si="1"/>
        <v>228.085021</v>
      </c>
    </row>
    <row r="397">
      <c r="B397" s="6">
        <f>IFERROR(__xludf.DUMMYFUNCTION("""COMPUTED_VALUE"""),44502.75)</f>
        <v>44502.75</v>
      </c>
      <c r="C397" s="4">
        <f>IFERROR(__xludf.DUMMYFUNCTION("""COMPUTED_VALUE"""),44.903)</f>
        <v>44.903</v>
      </c>
      <c r="D397" s="2">
        <v>0.0</v>
      </c>
      <c r="E397" s="4">
        <f t="shared" si="1"/>
        <v>0</v>
      </c>
    </row>
    <row r="398">
      <c r="B398" s="6">
        <f>IFERROR(__xludf.DUMMYFUNCTION("""COMPUTED_VALUE"""),44503.75)</f>
        <v>44503.75</v>
      </c>
      <c r="C398" s="4">
        <f>IFERROR(__xludf.DUMMYFUNCTION("""COMPUTED_VALUE"""),44.7629)</f>
        <v>44.7629</v>
      </c>
      <c r="D398" s="2">
        <v>0.0</v>
      </c>
      <c r="E398" s="4">
        <f t="shared" si="1"/>
        <v>0</v>
      </c>
    </row>
    <row r="399">
      <c r="B399" s="6">
        <f>IFERROR(__xludf.DUMMYFUNCTION("""COMPUTED_VALUE"""),44508.75)</f>
        <v>44508.75</v>
      </c>
      <c r="C399" s="4">
        <f>IFERROR(__xludf.DUMMYFUNCTION("""COMPUTED_VALUE"""),45.9177)</f>
        <v>45.9177</v>
      </c>
      <c r="D399" s="2">
        <v>0.0</v>
      </c>
      <c r="E399" s="4">
        <f t="shared" si="1"/>
        <v>0</v>
      </c>
    </row>
    <row r="400">
      <c r="B400" s="6">
        <f>IFERROR(__xludf.DUMMYFUNCTION("""COMPUTED_VALUE"""),44509.75)</f>
        <v>44509.75</v>
      </c>
      <c r="C400" s="4">
        <f>IFERROR(__xludf.DUMMYFUNCTION("""COMPUTED_VALUE"""),45.9148)</f>
        <v>45.9148</v>
      </c>
      <c r="D400" s="2">
        <v>0.0</v>
      </c>
      <c r="E400" s="4">
        <f t="shared" si="1"/>
        <v>0</v>
      </c>
    </row>
    <row r="401">
      <c r="B401" s="6">
        <f>IFERROR(__xludf.DUMMYFUNCTION("""COMPUTED_VALUE"""),44510.75)</f>
        <v>44510.75</v>
      </c>
      <c r="C401" s="4">
        <f>IFERROR(__xludf.DUMMYFUNCTION("""COMPUTED_VALUE"""),45.9974)</f>
        <v>45.9974</v>
      </c>
      <c r="D401" s="2">
        <v>0.0</v>
      </c>
      <c r="E401" s="4">
        <f t="shared" si="1"/>
        <v>0</v>
      </c>
    </row>
    <row r="402">
      <c r="B402" s="6">
        <f>IFERROR(__xludf.DUMMYFUNCTION("""COMPUTED_VALUE"""),44511.75)</f>
        <v>44511.75</v>
      </c>
      <c r="C402" s="4">
        <f>IFERROR(__xludf.DUMMYFUNCTION("""COMPUTED_VALUE"""),45.7227)</f>
        <v>45.7227</v>
      </c>
      <c r="D402" s="2">
        <v>0.0</v>
      </c>
      <c r="E402" s="4">
        <f t="shared" si="1"/>
        <v>0</v>
      </c>
    </row>
    <row r="403">
      <c r="B403" s="6">
        <f>IFERROR(__xludf.DUMMYFUNCTION("""COMPUTED_VALUE"""),44512.75)</f>
        <v>44512.75</v>
      </c>
      <c r="C403" s="4">
        <f>IFERROR(__xludf.DUMMYFUNCTION("""COMPUTED_VALUE"""),46.1367)</f>
        <v>46.1367</v>
      </c>
      <c r="D403" s="2">
        <v>0.0</v>
      </c>
      <c r="E403" s="4">
        <f t="shared" si="1"/>
        <v>0</v>
      </c>
    </row>
    <row r="404">
      <c r="B404" s="6">
        <f>IFERROR(__xludf.DUMMYFUNCTION("""COMPUTED_VALUE"""),44515.75)</f>
        <v>44515.75</v>
      </c>
      <c r="C404" s="4">
        <f>IFERROR(__xludf.DUMMYFUNCTION("""COMPUTED_VALUE"""),46.2168)</f>
        <v>46.2168</v>
      </c>
      <c r="D404" s="2">
        <v>0.0</v>
      </c>
      <c r="E404" s="4">
        <f t="shared" si="1"/>
        <v>0</v>
      </c>
    </row>
    <row r="405">
      <c r="B405" s="6">
        <f>IFERROR(__xludf.DUMMYFUNCTION("""COMPUTED_VALUE"""),44516.75)</f>
        <v>44516.75</v>
      </c>
      <c r="C405" s="4">
        <f>IFERROR(__xludf.DUMMYFUNCTION("""COMPUTED_VALUE"""),45.9158)</f>
        <v>45.9158</v>
      </c>
      <c r="D405" s="2">
        <v>0.0</v>
      </c>
      <c r="E405" s="4">
        <f t="shared" si="1"/>
        <v>0</v>
      </c>
    </row>
    <row r="406">
      <c r="B406" s="6">
        <f>IFERROR(__xludf.DUMMYFUNCTION("""COMPUTED_VALUE"""),44517.75)</f>
        <v>44517.75</v>
      </c>
      <c r="C406" s="4">
        <f>IFERROR(__xludf.DUMMYFUNCTION("""COMPUTED_VALUE"""),45.899)</f>
        <v>45.899</v>
      </c>
      <c r="D406" s="2">
        <v>0.0</v>
      </c>
      <c r="E406" s="4">
        <f t="shared" si="1"/>
        <v>0</v>
      </c>
    </row>
    <row r="407">
      <c r="B407" s="6">
        <f>IFERROR(__xludf.DUMMYFUNCTION("""COMPUTED_VALUE"""),44518.75)</f>
        <v>44518.75</v>
      </c>
      <c r="C407" s="4">
        <f>IFERROR(__xludf.DUMMYFUNCTION("""COMPUTED_VALUE"""),45.3406)</f>
        <v>45.3406</v>
      </c>
      <c r="D407" s="2">
        <v>0.0</v>
      </c>
      <c r="E407" s="4">
        <f t="shared" si="1"/>
        <v>0</v>
      </c>
    </row>
    <row r="408">
      <c r="B408" s="6">
        <f>IFERROR(__xludf.DUMMYFUNCTION("""COMPUTED_VALUE"""),44522.75)</f>
        <v>44522.75</v>
      </c>
      <c r="C408" s="4">
        <f>IFERROR(__xludf.DUMMYFUNCTION("""COMPUTED_VALUE"""),44.1242)</f>
        <v>44.1242</v>
      </c>
      <c r="D408" s="2">
        <v>0.0</v>
      </c>
      <c r="E408" s="4">
        <f t="shared" si="1"/>
        <v>0</v>
      </c>
    </row>
    <row r="409">
      <c r="B409" s="6">
        <f>IFERROR(__xludf.DUMMYFUNCTION("""COMPUTED_VALUE"""),44523.75)</f>
        <v>44523.75</v>
      </c>
      <c r="C409" s="4">
        <f>IFERROR(__xludf.DUMMYFUNCTION("""COMPUTED_VALUE"""),44.8424)</f>
        <v>44.8424</v>
      </c>
      <c r="D409" s="2">
        <v>0.0</v>
      </c>
      <c r="E409" s="4">
        <f t="shared" si="1"/>
        <v>0</v>
      </c>
    </row>
    <row r="410">
      <c r="B410" s="6">
        <f>IFERROR(__xludf.DUMMYFUNCTION("""COMPUTED_VALUE"""),44524.75)</f>
        <v>44524.75</v>
      </c>
      <c r="C410" s="4">
        <f>IFERROR(__xludf.DUMMYFUNCTION("""COMPUTED_VALUE"""),44.895)</f>
        <v>44.895</v>
      </c>
      <c r="D410" s="2">
        <v>0.0</v>
      </c>
      <c r="E410" s="4">
        <f t="shared" si="1"/>
        <v>0</v>
      </c>
    </row>
    <row r="411">
      <c r="B411" s="6">
        <f>IFERROR(__xludf.DUMMYFUNCTION("""COMPUTED_VALUE"""),44525.75)</f>
        <v>44525.75</v>
      </c>
      <c r="C411" s="4">
        <f>IFERROR(__xludf.DUMMYFUNCTION("""COMPUTED_VALUE"""),45.0633)</f>
        <v>45.0633</v>
      </c>
      <c r="D411" s="2">
        <v>0.0</v>
      </c>
      <c r="E411" s="4">
        <f t="shared" si="1"/>
        <v>0</v>
      </c>
    </row>
    <row r="412">
      <c r="B412" s="6">
        <f>IFERROR(__xludf.DUMMYFUNCTION("""COMPUTED_VALUE"""),44526.75)</f>
        <v>44526.75</v>
      </c>
      <c r="C412" s="4">
        <f>IFERROR(__xludf.DUMMYFUNCTION("""COMPUTED_VALUE"""),43.5261)</f>
        <v>43.5261</v>
      </c>
      <c r="D412" s="2">
        <v>0.0</v>
      </c>
      <c r="E412" s="4">
        <f t="shared" si="1"/>
        <v>0</v>
      </c>
    </row>
    <row r="413">
      <c r="B413" s="6">
        <f>IFERROR(__xludf.DUMMYFUNCTION("""COMPUTED_VALUE"""),44529.75)</f>
        <v>44529.75</v>
      </c>
      <c r="C413" s="4">
        <f>IFERROR(__xludf.DUMMYFUNCTION("""COMPUTED_VALUE"""),43.1303)</f>
        <v>43.1303</v>
      </c>
      <c r="D413" s="2">
        <v>0.0</v>
      </c>
      <c r="E413" s="4">
        <f t="shared" si="1"/>
        <v>0</v>
      </c>
    </row>
    <row r="414">
      <c r="B414" s="6">
        <f>IFERROR(__xludf.DUMMYFUNCTION("""COMPUTED_VALUE"""),44530.75)</f>
        <v>44530.75</v>
      </c>
      <c r="C414" s="4">
        <f>IFERROR(__xludf.DUMMYFUNCTION("""COMPUTED_VALUE"""),43.7492)</f>
        <v>43.7492</v>
      </c>
      <c r="D414" s="2">
        <v>0.0</v>
      </c>
      <c r="E414" s="4">
        <f t="shared" si="1"/>
        <v>0</v>
      </c>
    </row>
    <row r="415">
      <c r="B415" s="6">
        <f>IFERROR(__xludf.DUMMYFUNCTION("""COMPUTED_VALUE"""),44531.75)</f>
        <v>44531.75</v>
      </c>
      <c r="C415" s="4">
        <f>IFERROR(__xludf.DUMMYFUNCTION("""COMPUTED_VALUE"""),44.1676)</f>
        <v>44.1676</v>
      </c>
      <c r="D415" s="2">
        <v>10000.0</v>
      </c>
      <c r="E415" s="4">
        <f t="shared" si="1"/>
        <v>226.4103098</v>
      </c>
    </row>
    <row r="416">
      <c r="B416" s="6">
        <f>IFERROR(__xludf.DUMMYFUNCTION("""COMPUTED_VALUE"""),44532.75)</f>
        <v>44532.75</v>
      </c>
      <c r="C416" s="4">
        <f>IFERROR(__xludf.DUMMYFUNCTION("""COMPUTED_VALUE"""),44.6857)</f>
        <v>44.6857</v>
      </c>
      <c r="D416" s="2">
        <v>0.0</v>
      </c>
      <c r="E416" s="4">
        <f t="shared" si="1"/>
        <v>0</v>
      </c>
    </row>
    <row r="417">
      <c r="B417" s="6">
        <f>IFERROR(__xludf.DUMMYFUNCTION("""COMPUTED_VALUE"""),44533.75)</f>
        <v>44533.75</v>
      </c>
      <c r="C417" s="4">
        <f>IFERROR(__xludf.DUMMYFUNCTION("""COMPUTED_VALUE"""),44.5271)</f>
        <v>44.5271</v>
      </c>
      <c r="D417" s="2">
        <v>0.0</v>
      </c>
      <c r="E417" s="4">
        <f t="shared" si="1"/>
        <v>0</v>
      </c>
    </row>
    <row r="418">
      <c r="B418" s="6">
        <f>IFERROR(__xludf.DUMMYFUNCTION("""COMPUTED_VALUE"""),44536.75)</f>
        <v>44536.75</v>
      </c>
      <c r="C418" s="4">
        <f>IFERROR(__xludf.DUMMYFUNCTION("""COMPUTED_VALUE"""),44.0586)</f>
        <v>44.0586</v>
      </c>
      <c r="D418" s="2">
        <v>0.0</v>
      </c>
      <c r="E418" s="4">
        <f t="shared" si="1"/>
        <v>0</v>
      </c>
    </row>
    <row r="419">
      <c r="B419" s="6">
        <f>IFERROR(__xludf.DUMMYFUNCTION("""COMPUTED_VALUE"""),44537.75)</f>
        <v>44537.75</v>
      </c>
      <c r="C419" s="4">
        <f>IFERROR(__xludf.DUMMYFUNCTION("""COMPUTED_VALUE"""),44.5394)</f>
        <v>44.5394</v>
      </c>
      <c r="D419" s="2">
        <v>0.0</v>
      </c>
      <c r="E419" s="4">
        <f t="shared" si="1"/>
        <v>0</v>
      </c>
    </row>
    <row r="420">
      <c r="B420" s="6">
        <f>IFERROR(__xludf.DUMMYFUNCTION("""COMPUTED_VALUE"""),44538.75)</f>
        <v>44538.75</v>
      </c>
      <c r="C420" s="4">
        <f>IFERROR(__xludf.DUMMYFUNCTION("""COMPUTED_VALUE"""),45.1342)</f>
        <v>45.1342</v>
      </c>
      <c r="D420" s="2">
        <v>0.0</v>
      </c>
      <c r="E420" s="4">
        <f t="shared" si="1"/>
        <v>0</v>
      </c>
    </row>
    <row r="421">
      <c r="B421" s="6">
        <f>IFERROR(__xludf.DUMMYFUNCTION("""COMPUTED_VALUE"""),44539.75)</f>
        <v>44539.75</v>
      </c>
      <c r="C421" s="4">
        <f>IFERROR(__xludf.DUMMYFUNCTION("""COMPUTED_VALUE"""),45.1181)</f>
        <v>45.1181</v>
      </c>
      <c r="D421" s="2">
        <v>0.0</v>
      </c>
      <c r="E421" s="4">
        <f t="shared" si="1"/>
        <v>0</v>
      </c>
    </row>
    <row r="422">
      <c r="B422" s="6">
        <f>IFERROR(__xludf.DUMMYFUNCTION("""COMPUTED_VALUE"""),44540.75)</f>
        <v>44540.75</v>
      </c>
      <c r="C422" s="4">
        <f>IFERROR(__xludf.DUMMYFUNCTION("""COMPUTED_VALUE"""),45.3529)</f>
        <v>45.3529</v>
      </c>
      <c r="D422" s="2">
        <v>0.0</v>
      </c>
      <c r="E422" s="4">
        <f t="shared" si="1"/>
        <v>0</v>
      </c>
    </row>
    <row r="423">
      <c r="B423" s="6">
        <f>IFERROR(__xludf.DUMMYFUNCTION("""COMPUTED_VALUE"""),44543.75)</f>
        <v>44543.75</v>
      </c>
      <c r="C423" s="4">
        <f>IFERROR(__xludf.DUMMYFUNCTION("""COMPUTED_VALUE"""),45.8677)</f>
        <v>45.8677</v>
      </c>
      <c r="D423" s="2">
        <v>0.0</v>
      </c>
      <c r="E423" s="4">
        <f t="shared" si="1"/>
        <v>0</v>
      </c>
    </row>
    <row r="424">
      <c r="B424" s="6">
        <f>IFERROR(__xludf.DUMMYFUNCTION("""COMPUTED_VALUE"""),44544.75)</f>
        <v>44544.75</v>
      </c>
      <c r="C424" s="4">
        <f>IFERROR(__xludf.DUMMYFUNCTION("""COMPUTED_VALUE"""),45.6023)</f>
        <v>45.6023</v>
      </c>
      <c r="D424" s="2">
        <v>0.0</v>
      </c>
      <c r="E424" s="4">
        <f t="shared" si="1"/>
        <v>0</v>
      </c>
    </row>
    <row r="425">
      <c r="B425" s="6">
        <f>IFERROR(__xludf.DUMMYFUNCTION("""COMPUTED_VALUE"""),44545.75)</f>
        <v>44545.75</v>
      </c>
      <c r="C425" s="4">
        <f>IFERROR(__xludf.DUMMYFUNCTION("""COMPUTED_VALUE"""),45.4062)</f>
        <v>45.4062</v>
      </c>
      <c r="D425" s="2">
        <v>0.0</v>
      </c>
      <c r="E425" s="4">
        <f t="shared" si="1"/>
        <v>0</v>
      </c>
    </row>
    <row r="426">
      <c r="B426" s="6">
        <f>IFERROR(__xludf.DUMMYFUNCTION("""COMPUTED_VALUE"""),44546.75)</f>
        <v>44546.75</v>
      </c>
      <c r="C426" s="4">
        <f>IFERROR(__xludf.DUMMYFUNCTION("""COMPUTED_VALUE"""),45.1005)</f>
        <v>45.1005</v>
      </c>
      <c r="D426" s="2">
        <v>0.0</v>
      </c>
      <c r="E426" s="4">
        <f t="shared" si="1"/>
        <v>0</v>
      </c>
    </row>
    <row r="427">
      <c r="B427" s="6">
        <f>IFERROR(__xludf.DUMMYFUNCTION("""COMPUTED_VALUE"""),44547.75)</f>
        <v>44547.75</v>
      </c>
      <c r="C427" s="4">
        <f>IFERROR(__xludf.DUMMYFUNCTION("""COMPUTED_VALUE"""),44.2666)</f>
        <v>44.2666</v>
      </c>
      <c r="D427" s="2">
        <v>0.0</v>
      </c>
      <c r="E427" s="4">
        <f t="shared" si="1"/>
        <v>0</v>
      </c>
    </row>
    <row r="428">
      <c r="B428" s="6">
        <f>IFERROR(__xludf.DUMMYFUNCTION("""COMPUTED_VALUE"""),44550.75)</f>
        <v>44550.75</v>
      </c>
      <c r="C428" s="4">
        <f>IFERROR(__xludf.DUMMYFUNCTION("""COMPUTED_VALUE"""),43.1876)</f>
        <v>43.1876</v>
      </c>
      <c r="D428" s="2">
        <v>0.0</v>
      </c>
      <c r="E428" s="4">
        <f t="shared" si="1"/>
        <v>0</v>
      </c>
    </row>
    <row r="429">
      <c r="B429" s="6">
        <f>IFERROR(__xludf.DUMMYFUNCTION("""COMPUTED_VALUE"""),44551.75)</f>
        <v>44551.75</v>
      </c>
      <c r="C429" s="4">
        <f>IFERROR(__xludf.DUMMYFUNCTION("""COMPUTED_VALUE"""),43.8648)</f>
        <v>43.8648</v>
      </c>
      <c r="D429" s="2">
        <v>0.0</v>
      </c>
      <c r="E429" s="4">
        <f t="shared" si="1"/>
        <v>0</v>
      </c>
    </row>
    <row r="430">
      <c r="B430" s="6">
        <f>IFERROR(__xludf.DUMMYFUNCTION("""COMPUTED_VALUE"""),44552.75)</f>
        <v>44552.75</v>
      </c>
      <c r="C430" s="4">
        <f>IFERROR(__xludf.DUMMYFUNCTION("""COMPUTED_VALUE"""),44.2522)</f>
        <v>44.2522</v>
      </c>
      <c r="D430" s="2">
        <v>0.0</v>
      </c>
      <c r="E430" s="4">
        <f t="shared" si="1"/>
        <v>0</v>
      </c>
    </row>
    <row r="431">
      <c r="B431" s="6">
        <f>IFERROR(__xludf.DUMMYFUNCTION("""COMPUTED_VALUE"""),44553.75)</f>
        <v>44553.75</v>
      </c>
      <c r="C431" s="4">
        <f>IFERROR(__xludf.DUMMYFUNCTION("""COMPUTED_VALUE"""),45.0105)</f>
        <v>45.0105</v>
      </c>
      <c r="D431" s="2">
        <v>0.0</v>
      </c>
      <c r="E431" s="4">
        <f t="shared" si="1"/>
        <v>0</v>
      </c>
    </row>
    <row r="432">
      <c r="B432" s="6">
        <f>IFERROR(__xludf.DUMMYFUNCTION("""COMPUTED_VALUE"""),44554.75)</f>
        <v>44554.75</v>
      </c>
      <c r="C432" s="4">
        <f>IFERROR(__xludf.DUMMYFUNCTION("""COMPUTED_VALUE"""),44.5862)</f>
        <v>44.5862</v>
      </c>
      <c r="D432" s="2">
        <v>0.0</v>
      </c>
      <c r="E432" s="4">
        <f t="shared" si="1"/>
        <v>0</v>
      </c>
    </row>
    <row r="433">
      <c r="B433" s="6">
        <f>IFERROR(__xludf.DUMMYFUNCTION("""COMPUTED_VALUE"""),44557.75)</f>
        <v>44557.75</v>
      </c>
      <c r="C433" s="4">
        <f>IFERROR(__xludf.DUMMYFUNCTION("""COMPUTED_VALUE"""),44.9166)</f>
        <v>44.9166</v>
      </c>
      <c r="D433" s="2">
        <v>0.0</v>
      </c>
      <c r="E433" s="4">
        <f t="shared" si="1"/>
        <v>0</v>
      </c>
    </row>
    <row r="434">
      <c r="B434" s="6">
        <f>IFERROR(__xludf.DUMMYFUNCTION("""COMPUTED_VALUE"""),44558.75)</f>
        <v>44558.75</v>
      </c>
      <c r="C434" s="4">
        <f>IFERROR(__xludf.DUMMYFUNCTION("""COMPUTED_VALUE"""),45.3573)</f>
        <v>45.3573</v>
      </c>
      <c r="D434" s="2">
        <v>0.0</v>
      </c>
      <c r="E434" s="4">
        <f t="shared" si="1"/>
        <v>0</v>
      </c>
    </row>
    <row r="435">
      <c r="B435" s="6">
        <f>IFERROR(__xludf.DUMMYFUNCTION("""COMPUTED_VALUE"""),44559.75)</f>
        <v>44559.75</v>
      </c>
      <c r="C435" s="4">
        <f>IFERROR(__xludf.DUMMYFUNCTION("""COMPUTED_VALUE"""),45.2326)</f>
        <v>45.2326</v>
      </c>
      <c r="D435" s="2">
        <v>0.0</v>
      </c>
      <c r="E435" s="4">
        <f t="shared" si="1"/>
        <v>0</v>
      </c>
    </row>
    <row r="436">
      <c r="B436" s="6">
        <f>IFERROR(__xludf.DUMMYFUNCTION("""COMPUTED_VALUE"""),44560.75)</f>
        <v>44560.75</v>
      </c>
      <c r="C436" s="4">
        <f>IFERROR(__xludf.DUMMYFUNCTION("""COMPUTED_VALUE"""),45.3478)</f>
        <v>45.3478</v>
      </c>
      <c r="D436" s="2">
        <v>0.0</v>
      </c>
      <c r="E436" s="4">
        <f t="shared" si="1"/>
        <v>0</v>
      </c>
    </row>
    <row r="437">
      <c r="B437" s="6">
        <f>IFERROR(__xludf.DUMMYFUNCTION("""COMPUTED_VALUE"""),44561.75)</f>
        <v>44561.75</v>
      </c>
      <c r="C437" s="4">
        <f>IFERROR(__xludf.DUMMYFUNCTION("""COMPUTED_VALUE"""),45.6681)</f>
        <v>45.6681</v>
      </c>
      <c r="D437" s="2">
        <v>0.0</v>
      </c>
      <c r="E437" s="4">
        <f t="shared" si="1"/>
        <v>0</v>
      </c>
    </row>
    <row r="438">
      <c r="B438" s="6">
        <f>IFERROR(__xludf.DUMMYFUNCTION("""COMPUTED_VALUE"""),44564.75)</f>
        <v>44564.75</v>
      </c>
      <c r="C438" s="4">
        <f>IFERROR(__xludf.DUMMYFUNCTION("""COMPUTED_VALUE"""),46.5165)</f>
        <v>46.5165</v>
      </c>
      <c r="D438" s="2">
        <v>10000.0</v>
      </c>
      <c r="E438" s="4">
        <f t="shared" si="1"/>
        <v>214.9774811</v>
      </c>
    </row>
    <row r="439">
      <c r="B439" s="6">
        <f>IFERROR(__xludf.DUMMYFUNCTION("""COMPUTED_VALUE"""),44565.75)</f>
        <v>44565.75</v>
      </c>
      <c r="C439" s="4">
        <f>IFERROR(__xludf.DUMMYFUNCTION("""COMPUTED_VALUE"""),47.2429)</f>
        <v>47.2429</v>
      </c>
      <c r="D439" s="2">
        <v>0.0</v>
      </c>
      <c r="E439" s="4">
        <f t="shared" si="1"/>
        <v>0</v>
      </c>
    </row>
    <row r="440">
      <c r="B440" s="6">
        <f>IFERROR(__xludf.DUMMYFUNCTION("""COMPUTED_VALUE"""),44566.75)</f>
        <v>44566.75</v>
      </c>
      <c r="C440" s="4">
        <f>IFERROR(__xludf.DUMMYFUNCTION("""COMPUTED_VALUE"""),47.0603)</f>
        <v>47.0603</v>
      </c>
      <c r="D440" s="2">
        <v>0.0</v>
      </c>
      <c r="E440" s="4">
        <f t="shared" si="1"/>
        <v>0</v>
      </c>
    </row>
    <row r="441">
      <c r="B441" s="6">
        <f>IFERROR(__xludf.DUMMYFUNCTION("""COMPUTED_VALUE"""),44567.75)</f>
        <v>44567.75</v>
      </c>
      <c r="C441" s="4">
        <f>IFERROR(__xludf.DUMMYFUNCTION("""COMPUTED_VALUE"""),46.7442)</f>
        <v>46.7442</v>
      </c>
      <c r="D441" s="2">
        <v>0.0</v>
      </c>
      <c r="E441" s="4">
        <f t="shared" si="1"/>
        <v>0</v>
      </c>
    </row>
    <row r="442">
      <c r="B442" s="6">
        <f>IFERROR(__xludf.DUMMYFUNCTION("""COMPUTED_VALUE"""),44568.75)</f>
        <v>44568.75</v>
      </c>
      <c r="C442" s="4">
        <f>IFERROR(__xludf.DUMMYFUNCTION("""COMPUTED_VALUE"""),46.9221)</f>
        <v>46.9221</v>
      </c>
      <c r="D442" s="2">
        <v>0.0</v>
      </c>
      <c r="E442" s="4">
        <f t="shared" si="1"/>
        <v>0</v>
      </c>
    </row>
    <row r="443">
      <c r="B443" s="6">
        <f>IFERROR(__xludf.DUMMYFUNCTION("""COMPUTED_VALUE"""),44571.75)</f>
        <v>44571.75</v>
      </c>
      <c r="C443" s="4">
        <f>IFERROR(__xludf.DUMMYFUNCTION("""COMPUTED_VALUE"""),47.0216)</f>
        <v>47.0216</v>
      </c>
      <c r="D443" s="2">
        <v>0.0</v>
      </c>
      <c r="E443" s="4">
        <f t="shared" si="1"/>
        <v>0</v>
      </c>
    </row>
    <row r="444">
      <c r="B444" s="6">
        <f>IFERROR(__xludf.DUMMYFUNCTION("""COMPUTED_VALUE"""),44572.75)</f>
        <v>44572.75</v>
      </c>
      <c r="C444" s="4">
        <f>IFERROR(__xludf.DUMMYFUNCTION("""COMPUTED_VALUE"""),47.3963)</f>
        <v>47.3963</v>
      </c>
      <c r="D444" s="2">
        <v>0.0</v>
      </c>
      <c r="E444" s="4">
        <f t="shared" si="1"/>
        <v>0</v>
      </c>
    </row>
    <row r="445">
      <c r="B445" s="6">
        <f>IFERROR(__xludf.DUMMYFUNCTION("""COMPUTED_VALUE"""),44573.75)</f>
        <v>44573.75</v>
      </c>
      <c r="C445" s="4">
        <f>IFERROR(__xludf.DUMMYFUNCTION("""COMPUTED_VALUE"""),47.85)</f>
        <v>47.85</v>
      </c>
      <c r="D445" s="2">
        <v>0.0</v>
      </c>
      <c r="E445" s="4">
        <f t="shared" si="1"/>
        <v>0</v>
      </c>
    </row>
    <row r="446">
      <c r="B446" s="6">
        <f>IFERROR(__xludf.DUMMYFUNCTION("""COMPUTED_VALUE"""),44574.75)</f>
        <v>44574.75</v>
      </c>
      <c r="C446" s="4">
        <f>IFERROR(__xludf.DUMMYFUNCTION("""COMPUTED_VALUE"""),47.8257)</f>
        <v>47.8257</v>
      </c>
      <c r="D446" s="2">
        <v>0.0</v>
      </c>
      <c r="E446" s="4">
        <f t="shared" si="1"/>
        <v>0</v>
      </c>
    </row>
    <row r="447">
      <c r="B447" s="6">
        <f>IFERROR(__xludf.DUMMYFUNCTION("""COMPUTED_VALUE"""),44575.75)</f>
        <v>44575.75</v>
      </c>
      <c r="C447" s="4">
        <f>IFERROR(__xludf.DUMMYFUNCTION("""COMPUTED_VALUE"""),47.5734)</f>
        <v>47.5734</v>
      </c>
      <c r="D447" s="2">
        <v>0.0</v>
      </c>
      <c r="E447" s="4">
        <f t="shared" si="1"/>
        <v>0</v>
      </c>
    </row>
    <row r="448">
      <c r="B448" s="6">
        <f>IFERROR(__xludf.DUMMYFUNCTION("""COMPUTED_VALUE"""),44578.75)</f>
        <v>44578.75</v>
      </c>
      <c r="C448" s="4">
        <f>IFERROR(__xludf.DUMMYFUNCTION("""COMPUTED_VALUE"""),47.5167)</f>
        <v>47.5167</v>
      </c>
      <c r="D448" s="2">
        <v>0.0</v>
      </c>
      <c r="E448" s="4">
        <f t="shared" si="1"/>
        <v>0</v>
      </c>
    </row>
    <row r="449">
      <c r="B449" s="6">
        <f>IFERROR(__xludf.DUMMYFUNCTION("""COMPUTED_VALUE"""),44579.75)</f>
        <v>44579.75</v>
      </c>
      <c r="C449" s="4">
        <f>IFERROR(__xludf.DUMMYFUNCTION("""COMPUTED_VALUE"""),46.8603)</f>
        <v>46.8603</v>
      </c>
      <c r="D449" s="2">
        <v>0.0</v>
      </c>
      <c r="E449" s="4">
        <f t="shared" si="1"/>
        <v>0</v>
      </c>
    </row>
    <row r="450">
      <c r="B450" s="6">
        <f>IFERROR(__xludf.DUMMYFUNCTION("""COMPUTED_VALUE"""),44580.75)</f>
        <v>44580.75</v>
      </c>
      <c r="C450" s="4">
        <f>IFERROR(__xludf.DUMMYFUNCTION("""COMPUTED_VALUE"""),46.8043)</f>
        <v>46.8043</v>
      </c>
      <c r="D450" s="2">
        <v>0.0</v>
      </c>
      <c r="E450" s="4">
        <f t="shared" si="1"/>
        <v>0</v>
      </c>
    </row>
    <row r="451">
      <c r="B451" s="6">
        <f>IFERROR(__xludf.DUMMYFUNCTION("""COMPUTED_VALUE"""),44581.75)</f>
        <v>44581.75</v>
      </c>
      <c r="C451" s="4">
        <f>IFERROR(__xludf.DUMMYFUNCTION("""COMPUTED_VALUE"""),46.7655)</f>
        <v>46.7655</v>
      </c>
      <c r="D451" s="2">
        <v>0.0</v>
      </c>
      <c r="E451" s="4">
        <f t="shared" si="1"/>
        <v>0</v>
      </c>
    </row>
    <row r="452">
      <c r="B452" s="6">
        <f>IFERROR(__xludf.DUMMYFUNCTION("""COMPUTED_VALUE"""),44582.75)</f>
        <v>44582.75</v>
      </c>
      <c r="C452" s="4">
        <f>IFERROR(__xludf.DUMMYFUNCTION("""COMPUTED_VALUE"""),46.0631)</f>
        <v>46.0631</v>
      </c>
      <c r="D452" s="2">
        <v>0.0</v>
      </c>
      <c r="E452" s="4">
        <f t="shared" si="1"/>
        <v>0</v>
      </c>
    </row>
    <row r="453">
      <c r="B453" s="6">
        <f>IFERROR(__xludf.DUMMYFUNCTION("""COMPUTED_VALUE"""),44585.75)</f>
        <v>44585.75</v>
      </c>
      <c r="C453" s="4">
        <f>IFERROR(__xludf.DUMMYFUNCTION("""COMPUTED_VALUE"""),44.73)</f>
        <v>44.73</v>
      </c>
      <c r="D453" s="2">
        <v>0.0</v>
      </c>
      <c r="E453" s="4">
        <f t="shared" si="1"/>
        <v>0</v>
      </c>
    </row>
    <row r="454">
      <c r="B454" s="6">
        <f>IFERROR(__xludf.DUMMYFUNCTION("""COMPUTED_VALUE"""),44586.75)</f>
        <v>44586.75</v>
      </c>
      <c r="C454" s="4">
        <f>IFERROR(__xludf.DUMMYFUNCTION("""COMPUTED_VALUE"""),44.9786)</f>
        <v>44.9786</v>
      </c>
      <c r="D454" s="2">
        <v>0.0</v>
      </c>
      <c r="E454" s="4">
        <f t="shared" si="1"/>
        <v>0</v>
      </c>
    </row>
    <row r="455">
      <c r="B455" s="6">
        <f>IFERROR(__xludf.DUMMYFUNCTION("""COMPUTED_VALUE"""),44588.75)</f>
        <v>44588.75</v>
      </c>
      <c r="C455" s="4">
        <f>IFERROR(__xludf.DUMMYFUNCTION("""COMPUTED_VALUE"""),44.9605)</f>
        <v>44.9605</v>
      </c>
      <c r="D455" s="2">
        <v>0.0</v>
      </c>
      <c r="E455" s="4">
        <f t="shared" si="1"/>
        <v>0</v>
      </c>
    </row>
    <row r="456">
      <c r="B456" s="6">
        <f>IFERROR(__xludf.DUMMYFUNCTION("""COMPUTED_VALUE"""),44589.75)</f>
        <v>44589.75</v>
      </c>
      <c r="C456" s="4">
        <f>IFERROR(__xludf.DUMMYFUNCTION("""COMPUTED_VALUE"""),44.9079)</f>
        <v>44.9079</v>
      </c>
      <c r="D456" s="2">
        <v>0.0</v>
      </c>
      <c r="E456" s="4">
        <f t="shared" si="1"/>
        <v>0</v>
      </c>
    </row>
    <row r="457">
      <c r="B457" s="6">
        <f>IFERROR(__xludf.DUMMYFUNCTION("""COMPUTED_VALUE"""),44592.75)</f>
        <v>44592.75</v>
      </c>
      <c r="C457" s="4">
        <f>IFERROR(__xludf.DUMMYFUNCTION("""COMPUTED_VALUE"""),45.5633)</f>
        <v>45.5633</v>
      </c>
      <c r="D457" s="2">
        <v>0.0</v>
      </c>
      <c r="E457" s="4">
        <f t="shared" si="1"/>
        <v>0</v>
      </c>
    </row>
    <row r="458">
      <c r="B458" s="6">
        <f>IFERROR(__xludf.DUMMYFUNCTION("""COMPUTED_VALUE"""),44593.75)</f>
        <v>44593.75</v>
      </c>
      <c r="C458" s="4">
        <f>IFERROR(__xludf.DUMMYFUNCTION("""COMPUTED_VALUE"""),45.7438)</f>
        <v>45.7438</v>
      </c>
      <c r="D458" s="2">
        <v>10000.0</v>
      </c>
      <c r="E458" s="4">
        <f t="shared" si="1"/>
        <v>218.6088607</v>
      </c>
    </row>
    <row r="459">
      <c r="B459" s="6">
        <f>IFERROR(__xludf.DUMMYFUNCTION("""COMPUTED_VALUE"""),44594.75)</f>
        <v>44594.75</v>
      </c>
      <c r="C459" s="4">
        <f>IFERROR(__xludf.DUMMYFUNCTION("""COMPUTED_VALUE"""),46.5889)</f>
        <v>46.5889</v>
      </c>
      <c r="D459" s="2">
        <v>0.0</v>
      </c>
      <c r="E459" s="4">
        <f t="shared" si="1"/>
        <v>0</v>
      </c>
    </row>
    <row r="460">
      <c r="B460" s="6">
        <f>IFERROR(__xludf.DUMMYFUNCTION("""COMPUTED_VALUE"""),44595.75)</f>
        <v>44595.75</v>
      </c>
      <c r="C460" s="4">
        <f>IFERROR(__xludf.DUMMYFUNCTION("""COMPUTED_VALUE"""),46.2838)</f>
        <v>46.2838</v>
      </c>
      <c r="D460" s="2">
        <v>0.0</v>
      </c>
      <c r="E460" s="4">
        <f t="shared" si="1"/>
        <v>0</v>
      </c>
    </row>
    <row r="461">
      <c r="B461" s="6">
        <f>IFERROR(__xludf.DUMMYFUNCTION("""COMPUTED_VALUE"""),44596.75)</f>
        <v>44596.75</v>
      </c>
      <c r="C461" s="4">
        <f>IFERROR(__xludf.DUMMYFUNCTION("""COMPUTED_VALUE"""),46.4544)</f>
        <v>46.4544</v>
      </c>
      <c r="D461" s="2">
        <v>0.0</v>
      </c>
      <c r="E461" s="4">
        <f t="shared" si="1"/>
        <v>0</v>
      </c>
    </row>
    <row r="462">
      <c r="B462" s="6">
        <f>IFERROR(__xludf.DUMMYFUNCTION("""COMPUTED_VALUE"""),44599.75)</f>
        <v>44599.75</v>
      </c>
      <c r="C462" s="4">
        <f>IFERROR(__xludf.DUMMYFUNCTION("""COMPUTED_VALUE"""),46.0729)</f>
        <v>46.0729</v>
      </c>
      <c r="D462" s="2">
        <v>0.0</v>
      </c>
      <c r="E462" s="4">
        <f t="shared" si="1"/>
        <v>0</v>
      </c>
    </row>
    <row r="463">
      <c r="B463" s="6">
        <f>IFERROR(__xludf.DUMMYFUNCTION("""COMPUTED_VALUE"""),44600.75)</f>
        <v>44600.75</v>
      </c>
      <c r="C463" s="4">
        <f>IFERROR(__xludf.DUMMYFUNCTION("""COMPUTED_VALUE"""),45.5229)</f>
        <v>45.5229</v>
      </c>
      <c r="D463" s="2">
        <v>0.0</v>
      </c>
      <c r="E463" s="4">
        <f t="shared" si="1"/>
        <v>0</v>
      </c>
    </row>
    <row r="464">
      <c r="B464" s="6">
        <f>IFERROR(__xludf.DUMMYFUNCTION("""COMPUTED_VALUE"""),44601.75)</f>
        <v>44601.75</v>
      </c>
      <c r="C464" s="4">
        <f>IFERROR(__xludf.DUMMYFUNCTION("""COMPUTED_VALUE"""),45.9824)</f>
        <v>45.9824</v>
      </c>
      <c r="D464" s="2">
        <v>0.0</v>
      </c>
      <c r="E464" s="4">
        <f t="shared" si="1"/>
        <v>0</v>
      </c>
    </row>
    <row r="465">
      <c r="B465" s="6">
        <f>IFERROR(__xludf.DUMMYFUNCTION("""COMPUTED_VALUE"""),44602.75)</f>
        <v>44602.75</v>
      </c>
      <c r="C465" s="4">
        <f>IFERROR(__xludf.DUMMYFUNCTION("""COMPUTED_VALUE"""),45.7633)</f>
        <v>45.7633</v>
      </c>
      <c r="D465" s="2">
        <v>0.0</v>
      </c>
      <c r="E465" s="4">
        <f t="shared" si="1"/>
        <v>0</v>
      </c>
    </row>
    <row r="466">
      <c r="B466" s="6">
        <f>IFERROR(__xludf.DUMMYFUNCTION("""COMPUTED_VALUE"""),44603.75)</f>
        <v>44603.75</v>
      </c>
      <c r="C466" s="4">
        <f>IFERROR(__xludf.DUMMYFUNCTION("""COMPUTED_VALUE"""),45.0713)</f>
        <v>45.0713</v>
      </c>
      <c r="D466" s="2">
        <v>0.0</v>
      </c>
      <c r="E466" s="4">
        <f t="shared" si="1"/>
        <v>0</v>
      </c>
    </row>
    <row r="467">
      <c r="B467" s="6">
        <f>IFERROR(__xludf.DUMMYFUNCTION("""COMPUTED_VALUE"""),44606.75)</f>
        <v>44606.75</v>
      </c>
      <c r="C467" s="4">
        <f>IFERROR(__xludf.DUMMYFUNCTION("""COMPUTED_VALUE"""),43.4739)</f>
        <v>43.4739</v>
      </c>
      <c r="D467" s="2">
        <v>0.0</v>
      </c>
      <c r="E467" s="4">
        <f t="shared" si="1"/>
        <v>0</v>
      </c>
    </row>
    <row r="468">
      <c r="B468" s="6">
        <f>IFERROR(__xludf.DUMMYFUNCTION("""COMPUTED_VALUE"""),44607.75)</f>
        <v>44607.75</v>
      </c>
      <c r="C468" s="4">
        <f>IFERROR(__xludf.DUMMYFUNCTION("""COMPUTED_VALUE"""),44.4447)</f>
        <v>44.4447</v>
      </c>
      <c r="D468" s="2">
        <v>0.0</v>
      </c>
      <c r="E468" s="4">
        <f t="shared" si="1"/>
        <v>0</v>
      </c>
    </row>
    <row r="469">
      <c r="B469" s="6">
        <f>IFERROR(__xludf.DUMMYFUNCTION("""COMPUTED_VALUE"""),44608.75)</f>
        <v>44608.75</v>
      </c>
      <c r="C469" s="4">
        <f>IFERROR(__xludf.DUMMYFUNCTION("""COMPUTED_VALUE"""),44.4507)</f>
        <v>44.4507</v>
      </c>
      <c r="D469" s="2">
        <v>0.0</v>
      </c>
      <c r="E469" s="4">
        <f t="shared" si="1"/>
        <v>0</v>
      </c>
    </row>
    <row r="470">
      <c r="B470" s="6">
        <f>IFERROR(__xludf.DUMMYFUNCTION("""COMPUTED_VALUE"""),44609.75)</f>
        <v>44609.75</v>
      </c>
      <c r="C470" s="4">
        <f>IFERROR(__xludf.DUMMYFUNCTION("""COMPUTED_VALUE"""),44.6179)</f>
        <v>44.6179</v>
      </c>
      <c r="D470" s="2">
        <v>0.0</v>
      </c>
      <c r="E470" s="4">
        <f t="shared" si="1"/>
        <v>0</v>
      </c>
    </row>
    <row r="471">
      <c r="B471" s="6">
        <f>IFERROR(__xludf.DUMMYFUNCTION("""COMPUTED_VALUE"""),44610.75)</f>
        <v>44610.75</v>
      </c>
      <c r="C471" s="4">
        <f>IFERROR(__xludf.DUMMYFUNCTION("""COMPUTED_VALUE"""),44.3998)</f>
        <v>44.3998</v>
      </c>
      <c r="D471" s="2">
        <v>0.0</v>
      </c>
      <c r="E471" s="4">
        <f t="shared" si="1"/>
        <v>0</v>
      </c>
    </row>
    <row r="472">
      <c r="B472" s="6">
        <f>IFERROR(__xludf.DUMMYFUNCTION("""COMPUTED_VALUE"""),44613.75)</f>
        <v>44613.75</v>
      </c>
      <c r="C472" s="4">
        <f>IFERROR(__xludf.DUMMYFUNCTION("""COMPUTED_VALUE"""),44.0349)</f>
        <v>44.0349</v>
      </c>
      <c r="D472" s="2">
        <v>0.0</v>
      </c>
      <c r="E472" s="4">
        <f t="shared" si="1"/>
        <v>0</v>
      </c>
    </row>
    <row r="473">
      <c r="B473" s="6">
        <f>IFERROR(__xludf.DUMMYFUNCTION("""COMPUTED_VALUE"""),44614.75)</f>
        <v>44614.75</v>
      </c>
      <c r="C473" s="4">
        <f>IFERROR(__xludf.DUMMYFUNCTION("""COMPUTED_VALUE"""),43.8291)</f>
        <v>43.8291</v>
      </c>
      <c r="D473" s="2">
        <v>0.0</v>
      </c>
      <c r="E473" s="4">
        <f t="shared" si="1"/>
        <v>0</v>
      </c>
    </row>
    <row r="474">
      <c r="B474" s="6">
        <f>IFERROR(__xludf.DUMMYFUNCTION("""COMPUTED_VALUE"""),44615.75)</f>
        <v>44615.75</v>
      </c>
      <c r="C474" s="4">
        <f>IFERROR(__xludf.DUMMYFUNCTION("""COMPUTED_VALUE"""),43.8339)</f>
        <v>43.8339</v>
      </c>
      <c r="D474" s="2">
        <v>0.0</v>
      </c>
      <c r="E474" s="4">
        <f t="shared" si="1"/>
        <v>0</v>
      </c>
    </row>
    <row r="475">
      <c r="B475" s="6">
        <f>IFERROR(__xludf.DUMMYFUNCTION("""COMPUTED_VALUE"""),44616.75)</f>
        <v>44616.75</v>
      </c>
      <c r="C475" s="4">
        <f>IFERROR(__xludf.DUMMYFUNCTION("""COMPUTED_VALUE"""),42.0315)</f>
        <v>42.0315</v>
      </c>
      <c r="D475" s="2">
        <v>0.0</v>
      </c>
      <c r="E475" s="4">
        <f t="shared" si="1"/>
        <v>0</v>
      </c>
    </row>
    <row r="476">
      <c r="B476" s="6">
        <f>IFERROR(__xludf.DUMMYFUNCTION("""COMPUTED_VALUE"""),44617.75)</f>
        <v>44617.75</v>
      </c>
      <c r="C476" s="4">
        <f>IFERROR(__xludf.DUMMYFUNCTION("""COMPUTED_VALUE"""),43.2707)</f>
        <v>43.2707</v>
      </c>
      <c r="D476" s="2">
        <v>0.0</v>
      </c>
      <c r="E476" s="4">
        <f t="shared" si="1"/>
        <v>0</v>
      </c>
    </row>
    <row r="477">
      <c r="B477" s="6">
        <f>IFERROR(__xludf.DUMMYFUNCTION("""COMPUTED_VALUE"""),44620.75)</f>
        <v>44620.75</v>
      </c>
      <c r="C477" s="4">
        <f>IFERROR(__xludf.DUMMYFUNCTION("""COMPUTED_VALUE"""),43.2443)</f>
        <v>43.2443</v>
      </c>
      <c r="D477" s="2">
        <v>0.0</v>
      </c>
      <c r="E477" s="4">
        <f t="shared" si="1"/>
        <v>0</v>
      </c>
    </row>
    <row r="478">
      <c r="B478" s="6">
        <f>IFERROR(__xludf.DUMMYFUNCTION("""COMPUTED_VALUE"""),44622.75)</f>
        <v>44622.75</v>
      </c>
      <c r="C478" s="4">
        <f>IFERROR(__xludf.DUMMYFUNCTION("""COMPUTED_VALUE"""),43.1639)</f>
        <v>43.1639</v>
      </c>
      <c r="D478" s="2">
        <v>10000.0</v>
      </c>
      <c r="E478" s="4">
        <f t="shared" si="1"/>
        <v>231.6750803</v>
      </c>
    </row>
    <row r="479">
      <c r="B479" s="6">
        <f>IFERROR(__xludf.DUMMYFUNCTION("""COMPUTED_VALUE"""),44623.75)</f>
        <v>44623.75</v>
      </c>
      <c r="C479" s="4">
        <f>IFERROR(__xludf.DUMMYFUNCTION("""COMPUTED_VALUE"""),42.5585)</f>
        <v>42.5585</v>
      </c>
      <c r="D479" s="2">
        <v>0.0</v>
      </c>
      <c r="E479" s="4">
        <f t="shared" si="1"/>
        <v>0</v>
      </c>
    </row>
    <row r="480">
      <c r="B480" s="6">
        <f>IFERROR(__xludf.DUMMYFUNCTION("""COMPUTED_VALUE"""),44624.75)</f>
        <v>44624.75</v>
      </c>
      <c r="C480" s="4">
        <f>IFERROR(__xludf.DUMMYFUNCTION("""COMPUTED_VALUE"""),41.8943)</f>
        <v>41.8943</v>
      </c>
      <c r="D480" s="2">
        <v>0.0</v>
      </c>
      <c r="E480" s="4">
        <f t="shared" si="1"/>
        <v>0</v>
      </c>
    </row>
    <row r="481">
      <c r="B481" s="6">
        <f>IFERROR(__xludf.DUMMYFUNCTION("""COMPUTED_VALUE"""),44627.75)</f>
        <v>44627.75</v>
      </c>
      <c r="C481" s="4">
        <f>IFERROR(__xludf.DUMMYFUNCTION("""COMPUTED_VALUE"""),40.5819)</f>
        <v>40.5819</v>
      </c>
      <c r="D481" s="2">
        <v>0.0</v>
      </c>
      <c r="E481" s="4">
        <f t="shared" si="1"/>
        <v>0</v>
      </c>
    </row>
    <row r="482">
      <c r="B482" s="6">
        <f>IFERROR(__xludf.DUMMYFUNCTION("""COMPUTED_VALUE"""),44628.75)</f>
        <v>44628.75</v>
      </c>
      <c r="C482" s="4">
        <f>IFERROR(__xludf.DUMMYFUNCTION("""COMPUTED_VALUE"""),40.9411)</f>
        <v>40.9411</v>
      </c>
      <c r="D482" s="2">
        <v>0.0</v>
      </c>
      <c r="E482" s="4">
        <f t="shared" si="1"/>
        <v>0</v>
      </c>
    </row>
    <row r="483">
      <c r="B483" s="6">
        <f>IFERROR(__xludf.DUMMYFUNCTION("""COMPUTED_VALUE"""),44629.75)</f>
        <v>44629.75</v>
      </c>
      <c r="C483" s="4">
        <f>IFERROR(__xludf.DUMMYFUNCTION("""COMPUTED_VALUE"""),41.8611)</f>
        <v>41.8611</v>
      </c>
      <c r="D483" s="2">
        <v>0.0</v>
      </c>
      <c r="E483" s="4">
        <f t="shared" si="1"/>
        <v>0</v>
      </c>
    </row>
    <row r="484">
      <c r="B484" s="6">
        <f>IFERROR(__xludf.DUMMYFUNCTION("""COMPUTED_VALUE"""),44630.75)</f>
        <v>44630.75</v>
      </c>
      <c r="C484" s="4">
        <f>IFERROR(__xludf.DUMMYFUNCTION("""COMPUTED_VALUE"""),42.3185)</f>
        <v>42.3185</v>
      </c>
      <c r="D484" s="2">
        <v>0.0</v>
      </c>
      <c r="E484" s="4">
        <f t="shared" si="1"/>
        <v>0</v>
      </c>
    </row>
    <row r="485">
      <c r="B485" s="6">
        <f>IFERROR(__xludf.DUMMYFUNCTION("""COMPUTED_VALUE"""),44631.75)</f>
        <v>44631.75</v>
      </c>
      <c r="C485" s="4">
        <f>IFERROR(__xludf.DUMMYFUNCTION("""COMPUTED_VALUE"""),42.7497)</f>
        <v>42.7497</v>
      </c>
      <c r="D485" s="2">
        <v>0.0</v>
      </c>
      <c r="E485" s="4">
        <f t="shared" si="1"/>
        <v>0</v>
      </c>
    </row>
    <row r="486">
      <c r="B486" s="6">
        <f>IFERROR(__xludf.DUMMYFUNCTION("""COMPUTED_VALUE"""),44634.75)</f>
        <v>44634.75</v>
      </c>
      <c r="C486" s="4">
        <f>IFERROR(__xludf.DUMMYFUNCTION("""COMPUTED_VALUE"""),42.7154)</f>
        <v>42.7154</v>
      </c>
      <c r="D486" s="2">
        <v>0.0</v>
      </c>
      <c r="E486" s="4">
        <f t="shared" si="1"/>
        <v>0</v>
      </c>
    </row>
    <row r="487">
      <c r="B487" s="6">
        <f>IFERROR(__xludf.DUMMYFUNCTION("""COMPUTED_VALUE"""),44635.75)</f>
        <v>44635.75</v>
      </c>
      <c r="C487" s="4">
        <f>IFERROR(__xludf.DUMMYFUNCTION("""COMPUTED_VALUE"""),42.3466)</f>
        <v>42.3466</v>
      </c>
      <c r="D487" s="2">
        <v>0.0</v>
      </c>
      <c r="E487" s="4">
        <f t="shared" si="1"/>
        <v>0</v>
      </c>
    </row>
    <row r="488">
      <c r="B488" s="6">
        <f>IFERROR(__xludf.DUMMYFUNCTION("""COMPUTED_VALUE"""),44636.75)</f>
        <v>44636.75</v>
      </c>
      <c r="C488" s="4">
        <f>IFERROR(__xludf.DUMMYFUNCTION("""COMPUTED_VALUE"""),42.9884)</f>
        <v>42.9884</v>
      </c>
      <c r="D488" s="2">
        <v>0.0</v>
      </c>
      <c r="E488" s="4">
        <f t="shared" si="1"/>
        <v>0</v>
      </c>
    </row>
    <row r="489">
      <c r="B489" s="6">
        <f>IFERROR(__xludf.DUMMYFUNCTION("""COMPUTED_VALUE"""),44637.75)</f>
        <v>44637.75</v>
      </c>
      <c r="C489" s="4">
        <f>IFERROR(__xludf.DUMMYFUNCTION("""COMPUTED_VALUE"""),43.4638)</f>
        <v>43.4638</v>
      </c>
      <c r="D489" s="2">
        <v>0.0</v>
      </c>
      <c r="E489" s="4">
        <f t="shared" si="1"/>
        <v>0</v>
      </c>
    </row>
    <row r="490">
      <c r="B490" s="6">
        <f>IFERROR(__xludf.DUMMYFUNCTION("""COMPUTED_VALUE"""),44641.75)</f>
        <v>44641.75</v>
      </c>
      <c r="C490" s="4">
        <f>IFERROR(__xludf.DUMMYFUNCTION("""COMPUTED_VALUE"""),43.4699)</f>
        <v>43.4699</v>
      </c>
      <c r="D490" s="2">
        <v>0.0</v>
      </c>
      <c r="E490" s="4">
        <f t="shared" si="1"/>
        <v>0</v>
      </c>
    </row>
    <row r="491">
      <c r="B491" s="6">
        <f>IFERROR(__xludf.DUMMYFUNCTION("""COMPUTED_VALUE"""),44642.75)</f>
        <v>44642.75</v>
      </c>
      <c r="C491" s="4">
        <f>IFERROR(__xludf.DUMMYFUNCTION("""COMPUTED_VALUE"""),43.6553)</f>
        <v>43.6553</v>
      </c>
      <c r="D491" s="2">
        <v>0.0</v>
      </c>
      <c r="E491" s="4">
        <f t="shared" si="1"/>
        <v>0</v>
      </c>
    </row>
    <row r="492">
      <c r="B492" s="6">
        <f>IFERROR(__xludf.DUMMYFUNCTION("""COMPUTED_VALUE"""),44643.75)</f>
        <v>44643.75</v>
      </c>
      <c r="C492" s="4">
        <f>IFERROR(__xludf.DUMMYFUNCTION("""COMPUTED_VALUE"""),43.7474)</f>
        <v>43.7474</v>
      </c>
      <c r="D492" s="2">
        <v>0.0</v>
      </c>
      <c r="E492" s="4">
        <f t="shared" si="1"/>
        <v>0</v>
      </c>
    </row>
    <row r="493">
      <c r="B493" s="6">
        <f>IFERROR(__xludf.DUMMYFUNCTION("""COMPUTED_VALUE"""),44644.75)</f>
        <v>44644.75</v>
      </c>
      <c r="C493" s="4">
        <f>IFERROR(__xludf.DUMMYFUNCTION("""COMPUTED_VALUE"""),43.9837)</f>
        <v>43.9837</v>
      </c>
      <c r="D493" s="2">
        <v>0.0</v>
      </c>
      <c r="E493" s="4">
        <f t="shared" si="1"/>
        <v>0</v>
      </c>
    </row>
    <row r="494">
      <c r="B494" s="6">
        <f>IFERROR(__xludf.DUMMYFUNCTION("""COMPUTED_VALUE"""),44645.75)</f>
        <v>44645.75</v>
      </c>
      <c r="C494" s="4">
        <f>IFERROR(__xludf.DUMMYFUNCTION("""COMPUTED_VALUE"""),43.8383)</f>
        <v>43.8383</v>
      </c>
      <c r="D494" s="2">
        <v>0.0</v>
      </c>
      <c r="E494" s="4">
        <f t="shared" si="1"/>
        <v>0</v>
      </c>
    </row>
    <row r="495">
      <c r="B495" s="6">
        <f>IFERROR(__xludf.DUMMYFUNCTION("""COMPUTED_VALUE"""),44648.75)</f>
        <v>44648.75</v>
      </c>
      <c r="C495" s="4">
        <f>IFERROR(__xludf.DUMMYFUNCTION("""COMPUTED_VALUE"""),43.8578)</f>
        <v>43.8578</v>
      </c>
      <c r="D495" s="2">
        <v>0.0</v>
      </c>
      <c r="E495" s="4">
        <f t="shared" si="1"/>
        <v>0</v>
      </c>
    </row>
    <row r="496">
      <c r="B496" s="6">
        <f>IFERROR(__xludf.DUMMYFUNCTION("""COMPUTED_VALUE"""),44649.75)</f>
        <v>44649.75</v>
      </c>
      <c r="C496" s="4">
        <f>IFERROR(__xludf.DUMMYFUNCTION("""COMPUTED_VALUE"""),44.2993)</f>
        <v>44.2993</v>
      </c>
      <c r="D496" s="2">
        <v>0.0</v>
      </c>
      <c r="E496" s="4">
        <f t="shared" si="1"/>
        <v>0</v>
      </c>
    </row>
    <row r="497">
      <c r="B497" s="6">
        <f>IFERROR(__xludf.DUMMYFUNCTION("""COMPUTED_VALUE"""),44650.75)</f>
        <v>44650.75</v>
      </c>
      <c r="C497" s="4">
        <f>IFERROR(__xludf.DUMMYFUNCTION("""COMPUTED_VALUE"""),44.85)</f>
        <v>44.85</v>
      </c>
      <c r="D497" s="2">
        <v>0.0</v>
      </c>
      <c r="E497" s="4">
        <f t="shared" si="1"/>
        <v>0</v>
      </c>
    </row>
    <row r="498">
      <c r="B498" s="6">
        <f>IFERROR(__xludf.DUMMYFUNCTION("""COMPUTED_VALUE"""),44651.75)</f>
        <v>44651.75</v>
      </c>
      <c r="C498" s="4">
        <f>IFERROR(__xludf.DUMMYFUNCTION("""COMPUTED_VALUE"""),44.9008)</f>
        <v>44.9008</v>
      </c>
      <c r="D498" s="2">
        <v>0.0</v>
      </c>
      <c r="E498" s="4">
        <f t="shared" si="1"/>
        <v>0</v>
      </c>
    </row>
    <row r="499">
      <c r="B499" s="6">
        <f>IFERROR(__xludf.DUMMYFUNCTION("""COMPUTED_VALUE"""),44652.75)</f>
        <v>44652.75</v>
      </c>
      <c r="C499" s="4">
        <f>IFERROR(__xludf.DUMMYFUNCTION("""COMPUTED_VALUE"""),44.8509)</f>
        <v>44.8509</v>
      </c>
      <c r="D499" s="2">
        <v>10000.0</v>
      </c>
      <c r="E499" s="4">
        <f t="shared" si="1"/>
        <v>222.9609662</v>
      </c>
    </row>
    <row r="500">
      <c r="B500" s="6">
        <f>IFERROR(__xludf.DUMMYFUNCTION("""COMPUTED_VALUE"""),44655.75)</f>
        <v>44655.75</v>
      </c>
      <c r="C500" s="4">
        <f>IFERROR(__xludf.DUMMYFUNCTION("""COMPUTED_VALUE"""),45.1363)</f>
        <v>45.1363</v>
      </c>
      <c r="D500" s="2">
        <v>0.0</v>
      </c>
      <c r="E500" s="4">
        <f t="shared" si="1"/>
        <v>0</v>
      </c>
    </row>
    <row r="501">
      <c r="B501" s="6">
        <f>IFERROR(__xludf.DUMMYFUNCTION("""COMPUTED_VALUE"""),44656.75)</f>
        <v>44656.75</v>
      </c>
      <c r="C501" s="4">
        <f>IFERROR(__xludf.DUMMYFUNCTION("""COMPUTED_VALUE"""),45.7372)</f>
        <v>45.7372</v>
      </c>
      <c r="D501" s="2">
        <v>0.0</v>
      </c>
      <c r="E501" s="4">
        <f t="shared" si="1"/>
        <v>0</v>
      </c>
    </row>
    <row r="502">
      <c r="B502" s="6">
        <f>IFERROR(__xludf.DUMMYFUNCTION("""COMPUTED_VALUE"""),44657.75)</f>
        <v>44657.75</v>
      </c>
      <c r="C502" s="4">
        <f>IFERROR(__xludf.DUMMYFUNCTION("""COMPUTED_VALUE"""),45.9767)</f>
        <v>45.9767</v>
      </c>
      <c r="D502" s="2">
        <v>0.0</v>
      </c>
      <c r="E502" s="4">
        <f t="shared" si="1"/>
        <v>0</v>
      </c>
    </row>
    <row r="503">
      <c r="B503" s="6">
        <f>IFERROR(__xludf.DUMMYFUNCTION("""COMPUTED_VALUE"""),44658.75)</f>
        <v>44658.75</v>
      </c>
      <c r="C503" s="4">
        <f>IFERROR(__xludf.DUMMYFUNCTION("""COMPUTED_VALUE"""),46.2049)</f>
        <v>46.2049</v>
      </c>
      <c r="D503" s="2">
        <v>0.0</v>
      </c>
      <c r="E503" s="4">
        <f t="shared" si="1"/>
        <v>0</v>
      </c>
    </row>
    <row r="504">
      <c r="B504" s="6">
        <f>IFERROR(__xludf.DUMMYFUNCTION("""COMPUTED_VALUE"""),44659.75)</f>
        <v>44659.75</v>
      </c>
      <c r="C504" s="4">
        <f>IFERROR(__xludf.DUMMYFUNCTION("""COMPUTED_VALUE"""),47.3053)</f>
        <v>47.3053</v>
      </c>
      <c r="D504" s="2">
        <v>0.0</v>
      </c>
      <c r="E504" s="4">
        <f t="shared" si="1"/>
        <v>0</v>
      </c>
    </row>
    <row r="505">
      <c r="B505" s="6">
        <f>IFERROR(__xludf.DUMMYFUNCTION("""COMPUTED_VALUE"""),44662.75)</f>
        <v>44662.75</v>
      </c>
      <c r="C505" s="4">
        <f>IFERROR(__xludf.DUMMYFUNCTION("""COMPUTED_VALUE"""),47.4479)</f>
        <v>47.4479</v>
      </c>
      <c r="D505" s="2">
        <v>0.0</v>
      </c>
      <c r="E505" s="4">
        <f t="shared" si="1"/>
        <v>0</v>
      </c>
    </row>
    <row r="506">
      <c r="B506" s="6">
        <f>IFERROR(__xludf.DUMMYFUNCTION("""COMPUTED_VALUE"""),44663.75)</f>
        <v>44663.75</v>
      </c>
      <c r="C506" s="4">
        <f>IFERROR(__xludf.DUMMYFUNCTION("""COMPUTED_VALUE"""),47.0211)</f>
        <v>47.0211</v>
      </c>
      <c r="D506" s="2">
        <v>0.0</v>
      </c>
      <c r="E506" s="4">
        <f t="shared" si="1"/>
        <v>0</v>
      </c>
    </row>
    <row r="507">
      <c r="B507" s="6">
        <f>IFERROR(__xludf.DUMMYFUNCTION("""COMPUTED_VALUE"""),44664.75)</f>
        <v>44664.75</v>
      </c>
      <c r="C507" s="4">
        <f>IFERROR(__xludf.DUMMYFUNCTION("""COMPUTED_VALUE"""),46.9985)</f>
        <v>46.9985</v>
      </c>
      <c r="D507" s="2">
        <v>0.0</v>
      </c>
      <c r="E507" s="4">
        <f t="shared" si="1"/>
        <v>0</v>
      </c>
    </row>
    <row r="508">
      <c r="B508" s="6">
        <f>IFERROR(__xludf.DUMMYFUNCTION("""COMPUTED_VALUE"""),44669.75)</f>
        <v>44669.75</v>
      </c>
      <c r="C508" s="4">
        <f>IFERROR(__xludf.DUMMYFUNCTION("""COMPUTED_VALUE"""),46.2673)</f>
        <v>46.2673</v>
      </c>
      <c r="D508" s="2">
        <v>0.0</v>
      </c>
      <c r="E508" s="4">
        <f t="shared" si="1"/>
        <v>0</v>
      </c>
    </row>
    <row r="509">
      <c r="B509" s="6">
        <f>IFERROR(__xludf.DUMMYFUNCTION("""COMPUTED_VALUE"""),44670.75)</f>
        <v>44670.75</v>
      </c>
      <c r="C509" s="4">
        <f>IFERROR(__xludf.DUMMYFUNCTION("""COMPUTED_VALUE"""),45.7337)</f>
        <v>45.7337</v>
      </c>
      <c r="D509" s="2">
        <v>0.0</v>
      </c>
      <c r="E509" s="4">
        <f t="shared" si="1"/>
        <v>0</v>
      </c>
    </row>
    <row r="510">
      <c r="B510" s="6">
        <f>IFERROR(__xludf.DUMMYFUNCTION("""COMPUTED_VALUE"""),44671.75)</f>
        <v>44671.75</v>
      </c>
      <c r="C510" s="4">
        <f>IFERROR(__xludf.DUMMYFUNCTION("""COMPUTED_VALUE"""),45.9805)</f>
        <v>45.9805</v>
      </c>
      <c r="D510" s="2">
        <v>0.0</v>
      </c>
      <c r="E510" s="4">
        <f t="shared" si="1"/>
        <v>0</v>
      </c>
    </row>
    <row r="511">
      <c r="B511" s="6">
        <f>IFERROR(__xludf.DUMMYFUNCTION("""COMPUTED_VALUE"""),44672.75)</f>
        <v>44672.75</v>
      </c>
      <c r="C511" s="4">
        <f>IFERROR(__xludf.DUMMYFUNCTION("""COMPUTED_VALUE"""),46.3602)</f>
        <v>46.3602</v>
      </c>
      <c r="D511" s="2">
        <v>0.0</v>
      </c>
      <c r="E511" s="4">
        <f t="shared" si="1"/>
        <v>0</v>
      </c>
    </row>
    <row r="512">
      <c r="B512" s="6">
        <f>IFERROR(__xludf.DUMMYFUNCTION("""COMPUTED_VALUE"""),44673.75)</f>
        <v>44673.75</v>
      </c>
      <c r="C512" s="4">
        <f>IFERROR(__xludf.DUMMYFUNCTION("""COMPUTED_VALUE"""),46.1158)</f>
        <v>46.1158</v>
      </c>
      <c r="D512" s="2">
        <v>0.0</v>
      </c>
      <c r="E512" s="4">
        <f t="shared" si="1"/>
        <v>0</v>
      </c>
    </row>
    <row r="513">
      <c r="B513" s="6">
        <f>IFERROR(__xludf.DUMMYFUNCTION("""COMPUTED_VALUE"""),44676.75)</f>
        <v>44676.75</v>
      </c>
      <c r="C513" s="4">
        <f>IFERROR(__xludf.DUMMYFUNCTION("""COMPUTED_VALUE"""),45.8652)</f>
        <v>45.8652</v>
      </c>
      <c r="D513" s="2">
        <v>0.0</v>
      </c>
      <c r="E513" s="4">
        <f t="shared" si="1"/>
        <v>0</v>
      </c>
    </row>
    <row r="514">
      <c r="B514" s="6">
        <f>IFERROR(__xludf.DUMMYFUNCTION("""COMPUTED_VALUE"""),44677.75)</f>
        <v>44677.75</v>
      </c>
      <c r="C514" s="4">
        <f>IFERROR(__xludf.DUMMYFUNCTION("""COMPUTED_VALUE"""),46.9257)</f>
        <v>46.9257</v>
      </c>
      <c r="D514" s="2">
        <v>0.0</v>
      </c>
      <c r="E514" s="4">
        <f t="shared" si="1"/>
        <v>0</v>
      </c>
    </row>
    <row r="515">
      <c r="B515" s="6">
        <f>IFERROR(__xludf.DUMMYFUNCTION("""COMPUTED_VALUE"""),44678.75)</f>
        <v>44678.75</v>
      </c>
      <c r="C515" s="4">
        <f>IFERROR(__xludf.DUMMYFUNCTION("""COMPUTED_VALUE"""),46.1889)</f>
        <v>46.1889</v>
      </c>
      <c r="D515" s="2">
        <v>0.0</v>
      </c>
      <c r="E515" s="4">
        <f t="shared" si="1"/>
        <v>0</v>
      </c>
    </row>
    <row r="516">
      <c r="B516" s="6">
        <f>IFERROR(__xludf.DUMMYFUNCTION("""COMPUTED_VALUE"""),44679.75)</f>
        <v>44679.75</v>
      </c>
      <c r="C516" s="4">
        <f>IFERROR(__xludf.DUMMYFUNCTION("""COMPUTED_VALUE"""),46.7492)</f>
        <v>46.7492</v>
      </c>
      <c r="D516" s="2">
        <v>0.0</v>
      </c>
      <c r="E516" s="4">
        <f t="shared" si="1"/>
        <v>0</v>
      </c>
    </row>
    <row r="517">
      <c r="B517" s="6">
        <f>IFERROR(__xludf.DUMMYFUNCTION("""COMPUTED_VALUE"""),44680.75)</f>
        <v>44680.75</v>
      </c>
      <c r="C517" s="4">
        <f>IFERROR(__xludf.DUMMYFUNCTION("""COMPUTED_VALUE"""),46.4484)</f>
        <v>46.4484</v>
      </c>
      <c r="D517" s="2">
        <v>0.0</v>
      </c>
      <c r="E517" s="4">
        <f t="shared" si="1"/>
        <v>0</v>
      </c>
    </row>
    <row r="518">
      <c r="B518" s="6">
        <f>IFERROR(__xludf.DUMMYFUNCTION("""COMPUTED_VALUE"""),44683.75)</f>
        <v>44683.75</v>
      </c>
      <c r="C518" s="4">
        <f>IFERROR(__xludf.DUMMYFUNCTION("""COMPUTED_VALUE"""),46.0698)</f>
        <v>46.0698</v>
      </c>
      <c r="D518" s="2">
        <v>10000.0</v>
      </c>
      <c r="E518" s="4">
        <f t="shared" si="1"/>
        <v>217.0619365</v>
      </c>
    </row>
    <row r="519">
      <c r="B519" s="6">
        <f>IFERROR(__xludf.DUMMYFUNCTION("""COMPUTED_VALUE"""),44685.75)</f>
        <v>44685.75</v>
      </c>
      <c r="C519" s="4">
        <f>IFERROR(__xludf.DUMMYFUNCTION("""COMPUTED_VALUE"""),45.2233)</f>
        <v>45.2233</v>
      </c>
      <c r="D519" s="2">
        <v>0.0</v>
      </c>
      <c r="E519" s="4">
        <f t="shared" si="1"/>
        <v>0</v>
      </c>
    </row>
    <row r="520">
      <c r="B520" s="6">
        <f>IFERROR(__xludf.DUMMYFUNCTION("""COMPUTED_VALUE"""),44686.75)</f>
        <v>44686.75</v>
      </c>
      <c r="C520" s="4">
        <f>IFERROR(__xludf.DUMMYFUNCTION("""COMPUTED_VALUE"""),45.3867)</f>
        <v>45.3867</v>
      </c>
      <c r="D520" s="2">
        <v>0.0</v>
      </c>
      <c r="E520" s="4">
        <f t="shared" si="1"/>
        <v>0</v>
      </c>
    </row>
    <row r="521">
      <c r="B521" s="6">
        <f>IFERROR(__xludf.DUMMYFUNCTION("""COMPUTED_VALUE"""),44687.75)</f>
        <v>44687.75</v>
      </c>
      <c r="C521" s="4">
        <f>IFERROR(__xludf.DUMMYFUNCTION("""COMPUTED_VALUE"""),44.0366)</f>
        <v>44.0366</v>
      </c>
      <c r="D521" s="2">
        <v>0.0</v>
      </c>
      <c r="E521" s="4">
        <f t="shared" si="1"/>
        <v>0</v>
      </c>
    </row>
    <row r="522">
      <c r="B522" s="6">
        <f>IFERROR(__xludf.DUMMYFUNCTION("""COMPUTED_VALUE"""),44690.75)</f>
        <v>44690.75</v>
      </c>
      <c r="C522" s="4">
        <f>IFERROR(__xludf.DUMMYFUNCTION("""COMPUTED_VALUE"""),43.7644)</f>
        <v>43.7644</v>
      </c>
      <c r="D522" s="2">
        <v>0.0</v>
      </c>
      <c r="E522" s="4">
        <f t="shared" si="1"/>
        <v>0</v>
      </c>
    </row>
    <row r="523">
      <c r="B523" s="6">
        <f>IFERROR(__xludf.DUMMYFUNCTION("""COMPUTED_VALUE"""),44691.75)</f>
        <v>44691.75</v>
      </c>
      <c r="C523" s="4">
        <f>IFERROR(__xludf.DUMMYFUNCTION("""COMPUTED_VALUE"""),42.7545)</f>
        <v>42.7545</v>
      </c>
      <c r="D523" s="2">
        <v>0.0</v>
      </c>
      <c r="E523" s="4">
        <f t="shared" si="1"/>
        <v>0</v>
      </c>
    </row>
    <row r="524">
      <c r="B524" s="6">
        <f>IFERROR(__xludf.DUMMYFUNCTION("""COMPUTED_VALUE"""),44692.75)</f>
        <v>44692.75</v>
      </c>
      <c r="C524" s="4">
        <f>IFERROR(__xludf.DUMMYFUNCTION("""COMPUTED_VALUE"""),42.9915)</f>
        <v>42.9915</v>
      </c>
      <c r="D524" s="2">
        <v>0.0</v>
      </c>
      <c r="E524" s="4">
        <f t="shared" si="1"/>
        <v>0</v>
      </c>
    </row>
    <row r="525">
      <c r="B525" s="6">
        <f>IFERROR(__xludf.DUMMYFUNCTION("""COMPUTED_VALUE"""),44693.75)</f>
        <v>44693.75</v>
      </c>
      <c r="C525" s="4">
        <f>IFERROR(__xludf.DUMMYFUNCTION("""COMPUTED_VALUE"""),42.2555)</f>
        <v>42.2555</v>
      </c>
      <c r="D525" s="2">
        <v>0.0</v>
      </c>
      <c r="E525" s="4">
        <f t="shared" si="1"/>
        <v>0</v>
      </c>
    </row>
    <row r="526">
      <c r="B526" s="6">
        <f>IFERROR(__xludf.DUMMYFUNCTION("""COMPUTED_VALUE"""),44694.75)</f>
        <v>44694.75</v>
      </c>
      <c r="C526" s="4">
        <f>IFERROR(__xludf.DUMMYFUNCTION("""COMPUTED_VALUE"""),42.6752)</f>
        <v>42.6752</v>
      </c>
      <c r="D526" s="2">
        <v>0.0</v>
      </c>
      <c r="E526" s="4">
        <f t="shared" si="1"/>
        <v>0</v>
      </c>
    </row>
    <row r="527">
      <c r="B527" s="6">
        <f>IFERROR(__xludf.DUMMYFUNCTION("""COMPUTED_VALUE"""),44697.75)</f>
        <v>44697.75</v>
      </c>
      <c r="C527" s="4">
        <f>IFERROR(__xludf.DUMMYFUNCTION("""COMPUTED_VALUE"""),42.7477)</f>
        <v>42.7477</v>
      </c>
      <c r="D527" s="2">
        <v>0.0</v>
      </c>
      <c r="E527" s="4">
        <f t="shared" si="1"/>
        <v>0</v>
      </c>
    </row>
    <row r="528">
      <c r="B528" s="6">
        <f>IFERROR(__xludf.DUMMYFUNCTION("""COMPUTED_VALUE"""),44698.75)</f>
        <v>44698.75</v>
      </c>
      <c r="C528" s="4">
        <f>IFERROR(__xludf.DUMMYFUNCTION("""COMPUTED_VALUE"""),43.0564)</f>
        <v>43.0564</v>
      </c>
      <c r="D528" s="2">
        <v>0.0</v>
      </c>
      <c r="E528" s="4">
        <f t="shared" si="1"/>
        <v>0</v>
      </c>
    </row>
    <row r="529">
      <c r="B529" s="6">
        <f>IFERROR(__xludf.DUMMYFUNCTION("""COMPUTED_VALUE"""),44699.75)</f>
        <v>44699.75</v>
      </c>
      <c r="C529" s="4">
        <f>IFERROR(__xludf.DUMMYFUNCTION("""COMPUTED_VALUE"""),43.3571)</f>
        <v>43.3571</v>
      </c>
      <c r="D529" s="2">
        <v>0.0</v>
      </c>
      <c r="E529" s="4">
        <f t="shared" si="1"/>
        <v>0</v>
      </c>
    </row>
    <row r="530">
      <c r="B530" s="6">
        <f>IFERROR(__xludf.DUMMYFUNCTION("""COMPUTED_VALUE"""),44700.75)</f>
        <v>44700.75</v>
      </c>
      <c r="C530" s="4">
        <f>IFERROR(__xludf.DUMMYFUNCTION("""COMPUTED_VALUE"""),42.0967)</f>
        <v>42.0967</v>
      </c>
      <c r="D530" s="2">
        <v>0.0</v>
      </c>
      <c r="E530" s="4">
        <f t="shared" si="1"/>
        <v>0</v>
      </c>
    </row>
    <row r="531">
      <c r="B531" s="6">
        <f>IFERROR(__xludf.DUMMYFUNCTION("""COMPUTED_VALUE"""),44701.75)</f>
        <v>44701.75</v>
      </c>
      <c r="C531" s="4">
        <f>IFERROR(__xludf.DUMMYFUNCTION("""COMPUTED_VALUE"""),42.8083)</f>
        <v>42.8083</v>
      </c>
      <c r="D531" s="2">
        <v>0.0</v>
      </c>
      <c r="E531" s="4">
        <f t="shared" si="1"/>
        <v>0</v>
      </c>
    </row>
    <row r="532">
      <c r="B532" s="6">
        <f>IFERROR(__xludf.DUMMYFUNCTION("""COMPUTED_VALUE"""),44704.75)</f>
        <v>44704.75</v>
      </c>
      <c r="C532" s="4">
        <f>IFERROR(__xludf.DUMMYFUNCTION("""COMPUTED_VALUE"""),42.6244)</f>
        <v>42.6244</v>
      </c>
      <c r="D532" s="2">
        <v>0.0</v>
      </c>
      <c r="E532" s="4">
        <f t="shared" si="1"/>
        <v>0</v>
      </c>
    </row>
    <row r="533">
      <c r="B533" s="6">
        <f>IFERROR(__xludf.DUMMYFUNCTION("""COMPUTED_VALUE"""),44705.75)</f>
        <v>44705.75</v>
      </c>
      <c r="C533" s="4">
        <f>IFERROR(__xludf.DUMMYFUNCTION("""COMPUTED_VALUE"""),42.1921)</f>
        <v>42.1921</v>
      </c>
      <c r="D533" s="2">
        <v>0.0</v>
      </c>
      <c r="E533" s="4">
        <f t="shared" si="1"/>
        <v>0</v>
      </c>
    </row>
    <row r="534">
      <c r="B534" s="6">
        <f>IFERROR(__xludf.DUMMYFUNCTION("""COMPUTED_VALUE"""),44706.75)</f>
        <v>44706.75</v>
      </c>
      <c r="C534" s="4">
        <f>IFERROR(__xludf.DUMMYFUNCTION("""COMPUTED_VALUE"""),41.6638)</f>
        <v>41.6638</v>
      </c>
      <c r="D534" s="2">
        <v>0.0</v>
      </c>
      <c r="E534" s="4">
        <f t="shared" si="1"/>
        <v>0</v>
      </c>
    </row>
    <row r="535">
      <c r="B535" s="6">
        <f>IFERROR(__xludf.DUMMYFUNCTION("""COMPUTED_VALUE"""),44707.75)</f>
        <v>44707.75</v>
      </c>
      <c r="C535" s="4">
        <f>IFERROR(__xludf.DUMMYFUNCTION("""COMPUTED_VALUE"""),42.0423)</f>
        <v>42.0423</v>
      </c>
      <c r="D535" s="2">
        <v>0.0</v>
      </c>
      <c r="E535" s="4">
        <f t="shared" si="1"/>
        <v>0</v>
      </c>
    </row>
    <row r="536">
      <c r="B536" s="6">
        <f>IFERROR(__xludf.DUMMYFUNCTION("""COMPUTED_VALUE"""),44708.75)</f>
        <v>44708.75</v>
      </c>
      <c r="C536" s="4">
        <f>IFERROR(__xludf.DUMMYFUNCTION("""COMPUTED_VALUE"""),42.5858)</f>
        <v>42.5858</v>
      </c>
      <c r="D536" s="2">
        <v>0.0</v>
      </c>
      <c r="E536" s="4">
        <f t="shared" si="1"/>
        <v>0</v>
      </c>
    </row>
    <row r="537">
      <c r="B537" s="6">
        <f>IFERROR(__xludf.DUMMYFUNCTION("""COMPUTED_VALUE"""),44711.75)</f>
        <v>44711.75</v>
      </c>
      <c r="C537" s="4">
        <f>IFERROR(__xludf.DUMMYFUNCTION("""COMPUTED_VALUE"""),43.4882)</f>
        <v>43.4882</v>
      </c>
      <c r="D537" s="2">
        <v>0.0</v>
      </c>
      <c r="E537" s="4">
        <f t="shared" si="1"/>
        <v>0</v>
      </c>
    </row>
    <row r="538">
      <c r="B538" s="6">
        <f>IFERROR(__xludf.DUMMYFUNCTION("""COMPUTED_VALUE"""),44712.75)</f>
        <v>44712.75</v>
      </c>
      <c r="C538" s="4">
        <f>IFERROR(__xludf.DUMMYFUNCTION("""COMPUTED_VALUE"""),43.7146)</f>
        <v>43.7146</v>
      </c>
      <c r="D538" s="2">
        <v>0.0</v>
      </c>
      <c r="E538" s="4">
        <f t="shared" si="1"/>
        <v>0</v>
      </c>
    </row>
    <row r="539">
      <c r="B539" s="6">
        <f>IFERROR(__xludf.DUMMYFUNCTION("""COMPUTED_VALUE"""),44713.75)</f>
        <v>44713.75</v>
      </c>
      <c r="C539" s="4">
        <f>IFERROR(__xludf.DUMMYFUNCTION("""COMPUTED_VALUE"""),44.151)</f>
        <v>44.151</v>
      </c>
      <c r="D539" s="2">
        <v>10000.0</v>
      </c>
      <c r="E539" s="4">
        <f t="shared" si="1"/>
        <v>226.4954361</v>
      </c>
    </row>
    <row r="540">
      <c r="B540" s="6">
        <f>IFERROR(__xludf.DUMMYFUNCTION("""COMPUTED_VALUE"""),44714.75)</f>
        <v>44714.75</v>
      </c>
      <c r="C540" s="4">
        <f>IFERROR(__xludf.DUMMYFUNCTION("""COMPUTED_VALUE"""),44.307)</f>
        <v>44.307</v>
      </c>
      <c r="D540" s="2">
        <v>0.0</v>
      </c>
      <c r="E540" s="4">
        <f t="shared" si="1"/>
        <v>0</v>
      </c>
    </row>
    <row r="541">
      <c r="B541" s="6">
        <f>IFERROR(__xludf.DUMMYFUNCTION("""COMPUTED_VALUE"""),44715.75)</f>
        <v>44715.75</v>
      </c>
      <c r="C541" s="4">
        <f>IFERROR(__xludf.DUMMYFUNCTION("""COMPUTED_VALUE"""),43.6525)</f>
        <v>43.6525</v>
      </c>
      <c r="D541" s="2">
        <v>0.0</v>
      </c>
      <c r="E541" s="4">
        <f t="shared" si="1"/>
        <v>0</v>
      </c>
    </row>
    <row r="542">
      <c r="B542" s="6">
        <f>IFERROR(__xludf.DUMMYFUNCTION("""COMPUTED_VALUE"""),44718.75)</f>
        <v>44718.75</v>
      </c>
      <c r="C542" s="4">
        <f>IFERROR(__xludf.DUMMYFUNCTION("""COMPUTED_VALUE"""),43.1677)</f>
        <v>43.1677</v>
      </c>
      <c r="D542" s="2">
        <v>0.0</v>
      </c>
      <c r="E542" s="4">
        <f t="shared" si="1"/>
        <v>0</v>
      </c>
    </row>
    <row r="543">
      <c r="B543" s="6">
        <f>IFERROR(__xludf.DUMMYFUNCTION("""COMPUTED_VALUE"""),44719.75)</f>
        <v>44719.75</v>
      </c>
      <c r="C543" s="4">
        <f>IFERROR(__xludf.DUMMYFUNCTION("""COMPUTED_VALUE"""),42.5598)</f>
        <v>42.5598</v>
      </c>
      <c r="D543" s="2">
        <v>0.0</v>
      </c>
      <c r="E543" s="4">
        <f t="shared" si="1"/>
        <v>0</v>
      </c>
    </row>
    <row r="544">
      <c r="B544" s="6">
        <f>IFERROR(__xludf.DUMMYFUNCTION("""COMPUTED_VALUE"""),44720.75)</f>
        <v>44720.75</v>
      </c>
      <c r="C544" s="4">
        <f>IFERROR(__xludf.DUMMYFUNCTION("""COMPUTED_VALUE"""),42.1934)</f>
        <v>42.1934</v>
      </c>
      <c r="D544" s="2">
        <v>0.0</v>
      </c>
      <c r="E544" s="4">
        <f t="shared" si="1"/>
        <v>0</v>
      </c>
    </row>
    <row r="545">
      <c r="B545" s="6">
        <f>IFERROR(__xludf.DUMMYFUNCTION("""COMPUTED_VALUE"""),44721.75)</f>
        <v>44721.75</v>
      </c>
      <c r="C545" s="4">
        <f>IFERROR(__xludf.DUMMYFUNCTION("""COMPUTED_VALUE"""),42.0522)</f>
        <v>42.0522</v>
      </c>
      <c r="D545" s="2">
        <v>0.0</v>
      </c>
      <c r="E545" s="4">
        <f t="shared" si="1"/>
        <v>0</v>
      </c>
    </row>
    <row r="546">
      <c r="B546" s="6">
        <f>IFERROR(__xludf.DUMMYFUNCTION("""COMPUTED_VALUE"""),44722.75)</f>
        <v>44722.75</v>
      </c>
      <c r="C546" s="4">
        <f>IFERROR(__xludf.DUMMYFUNCTION("""COMPUTED_VALUE"""),41.5367)</f>
        <v>41.5367</v>
      </c>
      <c r="D546" s="2">
        <v>0.0</v>
      </c>
      <c r="E546" s="4">
        <f t="shared" si="1"/>
        <v>0</v>
      </c>
    </row>
    <row r="547">
      <c r="B547" s="6">
        <f>IFERROR(__xludf.DUMMYFUNCTION("""COMPUTED_VALUE"""),44725.75)</f>
        <v>44725.75</v>
      </c>
      <c r="C547" s="4">
        <f>IFERROR(__xludf.DUMMYFUNCTION("""COMPUTED_VALUE"""),40.4646)</f>
        <v>40.4646</v>
      </c>
      <c r="D547" s="2">
        <v>0.0</v>
      </c>
      <c r="E547" s="4">
        <f t="shared" si="1"/>
        <v>0</v>
      </c>
    </row>
    <row r="548">
      <c r="B548" s="6">
        <f>IFERROR(__xludf.DUMMYFUNCTION("""COMPUTED_VALUE"""),44726.75)</f>
        <v>44726.75</v>
      </c>
      <c r="C548" s="4">
        <f>IFERROR(__xludf.DUMMYFUNCTION("""COMPUTED_VALUE"""),40.5032)</f>
        <v>40.5032</v>
      </c>
      <c r="D548" s="2">
        <v>0.0</v>
      </c>
      <c r="E548" s="4">
        <f t="shared" si="1"/>
        <v>0</v>
      </c>
    </row>
    <row r="549">
      <c r="B549" s="6">
        <f>IFERROR(__xludf.DUMMYFUNCTION("""COMPUTED_VALUE"""),44727.75)</f>
        <v>44727.75</v>
      </c>
      <c r="C549" s="4">
        <f>IFERROR(__xludf.DUMMYFUNCTION("""COMPUTED_VALUE"""),40.9398)</f>
        <v>40.9398</v>
      </c>
      <c r="D549" s="2">
        <v>0.0</v>
      </c>
      <c r="E549" s="4">
        <f t="shared" si="1"/>
        <v>0</v>
      </c>
    </row>
    <row r="550">
      <c r="B550" s="6">
        <f>IFERROR(__xludf.DUMMYFUNCTION("""COMPUTED_VALUE"""),44728.75)</f>
        <v>44728.75</v>
      </c>
      <c r="C550" s="4">
        <f>IFERROR(__xludf.DUMMYFUNCTION("""COMPUTED_VALUE"""),40.0732)</f>
        <v>40.0732</v>
      </c>
      <c r="D550" s="2">
        <v>0.0</v>
      </c>
      <c r="E550" s="4">
        <f t="shared" si="1"/>
        <v>0</v>
      </c>
    </row>
    <row r="551">
      <c r="B551" s="6">
        <f>IFERROR(__xludf.DUMMYFUNCTION("""COMPUTED_VALUE"""),44729.75)</f>
        <v>44729.75</v>
      </c>
      <c r="C551" s="4">
        <f>IFERROR(__xludf.DUMMYFUNCTION("""COMPUTED_VALUE"""),40.0209)</f>
        <v>40.0209</v>
      </c>
      <c r="D551" s="2">
        <v>0.0</v>
      </c>
      <c r="E551" s="4">
        <f t="shared" si="1"/>
        <v>0</v>
      </c>
    </row>
    <row r="552">
      <c r="B552" s="6">
        <f>IFERROR(__xludf.DUMMYFUNCTION("""COMPUTED_VALUE"""),44732.75)</f>
        <v>44732.75</v>
      </c>
      <c r="C552" s="4">
        <f>IFERROR(__xludf.DUMMYFUNCTION("""COMPUTED_VALUE"""),40.1513)</f>
        <v>40.1513</v>
      </c>
      <c r="D552" s="2">
        <v>0.0</v>
      </c>
      <c r="E552" s="4">
        <f t="shared" si="1"/>
        <v>0</v>
      </c>
    </row>
    <row r="553">
      <c r="B553" s="6">
        <f>IFERROR(__xludf.DUMMYFUNCTION("""COMPUTED_VALUE"""),44733.75)</f>
        <v>44733.75</v>
      </c>
      <c r="C553" s="4">
        <f>IFERROR(__xludf.DUMMYFUNCTION("""COMPUTED_VALUE"""),40.7473)</f>
        <v>40.7473</v>
      </c>
      <c r="D553" s="2">
        <v>0.0</v>
      </c>
      <c r="E553" s="4">
        <f t="shared" si="1"/>
        <v>0</v>
      </c>
    </row>
    <row r="554">
      <c r="B554" s="6">
        <f>IFERROR(__xludf.DUMMYFUNCTION("""COMPUTED_VALUE"""),44734.75)</f>
        <v>44734.75</v>
      </c>
      <c r="C554" s="4">
        <f>IFERROR(__xludf.DUMMYFUNCTION("""COMPUTED_VALUE"""),40.4387)</f>
        <v>40.4387</v>
      </c>
      <c r="D554" s="2">
        <v>0.0</v>
      </c>
      <c r="E554" s="4">
        <f t="shared" si="1"/>
        <v>0</v>
      </c>
    </row>
    <row r="555">
      <c r="B555" s="6">
        <f>IFERROR(__xludf.DUMMYFUNCTION("""COMPUTED_VALUE"""),44735.75)</f>
        <v>44735.75</v>
      </c>
      <c r="C555" s="4">
        <f>IFERROR(__xludf.DUMMYFUNCTION("""COMPUTED_VALUE"""),40.9717)</f>
        <v>40.9717</v>
      </c>
      <c r="D555" s="2">
        <v>0.0</v>
      </c>
      <c r="E555" s="4">
        <f t="shared" si="1"/>
        <v>0</v>
      </c>
    </row>
    <row r="556">
      <c r="B556" s="6">
        <f>IFERROR(__xludf.DUMMYFUNCTION("""COMPUTED_VALUE"""),44736.75)</f>
        <v>44736.75</v>
      </c>
      <c r="C556" s="4">
        <f>IFERROR(__xludf.DUMMYFUNCTION("""COMPUTED_VALUE"""),41.5903)</f>
        <v>41.5903</v>
      </c>
      <c r="D556" s="2">
        <v>0.0</v>
      </c>
      <c r="E556" s="4">
        <f t="shared" si="1"/>
        <v>0</v>
      </c>
    </row>
    <row r="557">
      <c r="B557" s="6">
        <f>IFERROR(__xludf.DUMMYFUNCTION("""COMPUTED_VALUE"""),44739.75)</f>
        <v>44739.75</v>
      </c>
      <c r="C557" s="4">
        <f>IFERROR(__xludf.DUMMYFUNCTION("""COMPUTED_VALUE"""),41.9786)</f>
        <v>41.9786</v>
      </c>
      <c r="D557" s="2">
        <v>0.0</v>
      </c>
      <c r="E557" s="4">
        <f t="shared" si="1"/>
        <v>0</v>
      </c>
    </row>
    <row r="558">
      <c r="B558" s="6">
        <f>IFERROR(__xludf.DUMMYFUNCTION("""COMPUTED_VALUE"""),44740.75)</f>
        <v>44740.75</v>
      </c>
      <c r="C558" s="4">
        <f>IFERROR(__xludf.DUMMYFUNCTION("""COMPUTED_VALUE"""),42.6801)</f>
        <v>42.6801</v>
      </c>
      <c r="D558" s="2">
        <v>0.0</v>
      </c>
      <c r="E558" s="4">
        <f t="shared" si="1"/>
        <v>0</v>
      </c>
    </row>
    <row r="559">
      <c r="B559" s="6">
        <f>IFERROR(__xludf.DUMMYFUNCTION("""COMPUTED_VALUE"""),44741.75)</f>
        <v>44741.75</v>
      </c>
      <c r="C559" s="4">
        <f>IFERROR(__xludf.DUMMYFUNCTION("""COMPUTED_VALUE"""),42.5035)</f>
        <v>42.5035</v>
      </c>
      <c r="D559" s="2">
        <v>0.0</v>
      </c>
      <c r="E559" s="4">
        <f t="shared" si="1"/>
        <v>0</v>
      </c>
    </row>
    <row r="560">
      <c r="B560" s="6">
        <f>IFERROR(__xludf.DUMMYFUNCTION("""COMPUTED_VALUE"""),44742.75)</f>
        <v>44742.75</v>
      </c>
      <c r="C560" s="4">
        <f>IFERROR(__xludf.DUMMYFUNCTION("""COMPUTED_VALUE"""),42.2352)</f>
        <v>42.2352</v>
      </c>
      <c r="D560" s="2">
        <v>0.0</v>
      </c>
      <c r="E560" s="4">
        <f t="shared" si="1"/>
        <v>0</v>
      </c>
    </row>
    <row r="561">
      <c r="B561" s="6">
        <f>IFERROR(__xludf.DUMMYFUNCTION("""COMPUTED_VALUE"""),44743.75)</f>
        <v>44743.75</v>
      </c>
      <c r="C561" s="4">
        <f>IFERROR(__xludf.DUMMYFUNCTION("""COMPUTED_VALUE"""),42.1557)</f>
        <v>42.1557</v>
      </c>
      <c r="D561" s="2">
        <v>10000.0</v>
      </c>
      <c r="E561" s="4">
        <f t="shared" si="1"/>
        <v>237.2158451</v>
      </c>
    </row>
    <row r="562">
      <c r="B562" s="6">
        <f>IFERROR(__xludf.DUMMYFUNCTION("""COMPUTED_VALUE"""),44746.75)</f>
        <v>44746.75</v>
      </c>
      <c r="C562" s="4">
        <f>IFERROR(__xludf.DUMMYFUNCTION("""COMPUTED_VALUE"""),42.3262)</f>
        <v>42.3262</v>
      </c>
      <c r="D562" s="2">
        <v>0.0</v>
      </c>
      <c r="E562" s="4">
        <f t="shared" si="1"/>
        <v>0</v>
      </c>
    </row>
    <row r="563">
      <c r="B563" s="6">
        <f>IFERROR(__xludf.DUMMYFUNCTION("""COMPUTED_VALUE"""),44747.75)</f>
        <v>44747.75</v>
      </c>
      <c r="C563" s="4">
        <f>IFERROR(__xludf.DUMMYFUNCTION("""COMPUTED_VALUE"""),42.4862)</f>
        <v>42.4862</v>
      </c>
      <c r="D563" s="2">
        <v>0.0</v>
      </c>
      <c r="E563" s="4">
        <f t="shared" si="1"/>
        <v>0</v>
      </c>
    </row>
    <row r="564">
      <c r="B564" s="6">
        <f>IFERROR(__xludf.DUMMYFUNCTION("""COMPUTED_VALUE"""),44748.75)</f>
        <v>44748.75</v>
      </c>
      <c r="C564" s="4">
        <f>IFERROR(__xludf.DUMMYFUNCTION("""COMPUTED_VALUE"""),43.6439)</f>
        <v>43.6439</v>
      </c>
      <c r="D564" s="2">
        <v>0.0</v>
      </c>
      <c r="E564" s="4">
        <f t="shared" si="1"/>
        <v>0</v>
      </c>
    </row>
    <row r="565">
      <c r="B565" s="6">
        <f>IFERROR(__xludf.DUMMYFUNCTION("""COMPUTED_VALUE"""),44749.75)</f>
        <v>44749.75</v>
      </c>
      <c r="C565" s="4">
        <f>IFERROR(__xludf.DUMMYFUNCTION("""COMPUTED_VALUE"""),44.2742)</f>
        <v>44.2742</v>
      </c>
      <c r="D565" s="2">
        <v>0.0</v>
      </c>
      <c r="E565" s="4">
        <f t="shared" si="1"/>
        <v>0</v>
      </c>
    </row>
    <row r="566">
      <c r="B566" s="6">
        <f>IFERROR(__xludf.DUMMYFUNCTION("""COMPUTED_VALUE"""),44750.75)</f>
        <v>44750.75</v>
      </c>
      <c r="C566" s="4">
        <f>IFERROR(__xludf.DUMMYFUNCTION("""COMPUTED_VALUE"""),44.0966)</f>
        <v>44.0966</v>
      </c>
      <c r="D566" s="2">
        <v>0.0</v>
      </c>
      <c r="E566" s="4">
        <f t="shared" si="1"/>
        <v>0</v>
      </c>
    </row>
    <row r="567">
      <c r="B567" s="6">
        <f>IFERROR(__xludf.DUMMYFUNCTION("""COMPUTED_VALUE"""),44753.75)</f>
        <v>44753.75</v>
      </c>
      <c r="C567" s="4">
        <f>IFERROR(__xludf.DUMMYFUNCTION("""COMPUTED_VALUE"""),44.5943)</f>
        <v>44.5943</v>
      </c>
      <c r="D567" s="2">
        <v>0.0</v>
      </c>
      <c r="E567" s="4">
        <f t="shared" si="1"/>
        <v>0</v>
      </c>
    </row>
    <row r="568">
      <c r="B568" s="6">
        <f>IFERROR(__xludf.DUMMYFUNCTION("""COMPUTED_VALUE"""),44754.75)</f>
        <v>44754.75</v>
      </c>
      <c r="C568" s="4">
        <f>IFERROR(__xludf.DUMMYFUNCTION("""COMPUTED_VALUE"""),44.0882)</f>
        <v>44.0882</v>
      </c>
      <c r="D568" s="2">
        <v>0.0</v>
      </c>
      <c r="E568" s="4">
        <f t="shared" si="1"/>
        <v>0</v>
      </c>
    </row>
    <row r="569">
      <c r="B569" s="6">
        <f>IFERROR(__xludf.DUMMYFUNCTION("""COMPUTED_VALUE"""),44755.75)</f>
        <v>44755.75</v>
      </c>
      <c r="C569" s="4">
        <f>IFERROR(__xludf.DUMMYFUNCTION("""COMPUTED_VALUE"""),44.2584)</f>
        <v>44.2584</v>
      </c>
      <c r="D569" s="2">
        <v>0.0</v>
      </c>
      <c r="E569" s="4">
        <f t="shared" si="1"/>
        <v>0</v>
      </c>
    </row>
    <row r="570">
      <c r="B570" s="6">
        <f>IFERROR(__xludf.DUMMYFUNCTION("""COMPUTED_VALUE"""),44756.75)</f>
        <v>44756.75</v>
      </c>
      <c r="C570" s="4">
        <f>IFERROR(__xludf.DUMMYFUNCTION("""COMPUTED_VALUE"""),44.1396)</f>
        <v>44.1396</v>
      </c>
      <c r="D570" s="2">
        <v>0.0</v>
      </c>
      <c r="E570" s="4">
        <f t="shared" si="1"/>
        <v>0</v>
      </c>
    </row>
    <row r="571">
      <c r="B571" s="6">
        <f>IFERROR(__xludf.DUMMYFUNCTION("""COMPUTED_VALUE"""),44757.75)</f>
        <v>44757.75</v>
      </c>
      <c r="C571" s="4">
        <f>IFERROR(__xludf.DUMMYFUNCTION("""COMPUTED_VALUE"""),44.2847)</f>
        <v>44.2847</v>
      </c>
      <c r="D571" s="2">
        <v>0.0</v>
      </c>
      <c r="E571" s="4">
        <f t="shared" si="1"/>
        <v>0</v>
      </c>
    </row>
    <row r="572">
      <c r="B572" s="6">
        <f>IFERROR(__xludf.DUMMYFUNCTION("""COMPUTED_VALUE"""),44760.75)</f>
        <v>44760.75</v>
      </c>
      <c r="C572" s="4">
        <f>IFERROR(__xludf.DUMMYFUNCTION("""COMPUTED_VALUE"""),44.9548)</f>
        <v>44.9548</v>
      </c>
      <c r="D572" s="2">
        <v>0.0</v>
      </c>
      <c r="E572" s="4">
        <f t="shared" si="1"/>
        <v>0</v>
      </c>
    </row>
    <row r="573">
      <c r="B573" s="6">
        <f>IFERROR(__xludf.DUMMYFUNCTION("""COMPUTED_VALUE"""),44761.75)</f>
        <v>44761.75</v>
      </c>
      <c r="C573" s="4">
        <f>IFERROR(__xludf.DUMMYFUNCTION("""COMPUTED_VALUE"""),45.913)</f>
        <v>45.913</v>
      </c>
      <c r="D573" s="2">
        <v>0.0</v>
      </c>
      <c r="E573" s="4">
        <f t="shared" si="1"/>
        <v>0</v>
      </c>
    </row>
    <row r="574">
      <c r="B574" s="6">
        <f>IFERROR(__xludf.DUMMYFUNCTION("""COMPUTED_VALUE"""),44762.75)</f>
        <v>44762.75</v>
      </c>
      <c r="C574" s="4">
        <f>IFERROR(__xludf.DUMMYFUNCTION("""COMPUTED_VALUE"""),45.519)</f>
        <v>45.519</v>
      </c>
      <c r="D574" s="2">
        <v>0.0</v>
      </c>
      <c r="E574" s="4">
        <f t="shared" si="1"/>
        <v>0</v>
      </c>
    </row>
    <row r="575">
      <c r="B575" s="6">
        <f>IFERROR(__xludf.DUMMYFUNCTION("""COMPUTED_VALUE"""),44763.75)</f>
        <v>44763.75</v>
      </c>
      <c r="C575" s="4">
        <f>IFERROR(__xludf.DUMMYFUNCTION("""COMPUTED_VALUE"""),46.0906)</f>
        <v>46.0906</v>
      </c>
      <c r="D575" s="2">
        <v>0.0</v>
      </c>
      <c r="E575" s="4">
        <f t="shared" si="1"/>
        <v>0</v>
      </c>
    </row>
    <row r="576">
      <c r="B576" s="6">
        <f>IFERROR(__xludf.DUMMYFUNCTION("""COMPUTED_VALUE"""),44764.75)</f>
        <v>44764.75</v>
      </c>
      <c r="C576" s="4">
        <f>IFERROR(__xludf.DUMMYFUNCTION("""COMPUTED_VALUE"""),46.225)</f>
        <v>46.225</v>
      </c>
      <c r="D576" s="2">
        <v>0.0</v>
      </c>
      <c r="E576" s="4">
        <f t="shared" si="1"/>
        <v>0</v>
      </c>
    </row>
    <row r="577">
      <c r="B577" s="6">
        <f>IFERROR(__xludf.DUMMYFUNCTION("""COMPUTED_VALUE"""),44767.75)</f>
        <v>44767.75</v>
      </c>
      <c r="C577" s="4">
        <f>IFERROR(__xludf.DUMMYFUNCTION("""COMPUTED_VALUE"""),46.3043)</f>
        <v>46.3043</v>
      </c>
      <c r="D577" s="2">
        <v>0.0</v>
      </c>
      <c r="E577" s="4">
        <f t="shared" si="1"/>
        <v>0</v>
      </c>
    </row>
    <row r="578">
      <c r="B578" s="6">
        <f>IFERROR(__xludf.DUMMYFUNCTION("""COMPUTED_VALUE"""),44768.75)</f>
        <v>44768.75</v>
      </c>
      <c r="C578" s="4">
        <f>IFERROR(__xludf.DUMMYFUNCTION("""COMPUTED_VALUE"""),46.049)</f>
        <v>46.049</v>
      </c>
      <c r="D578" s="2">
        <v>0.0</v>
      </c>
      <c r="E578" s="4">
        <f t="shared" si="1"/>
        <v>0</v>
      </c>
    </row>
    <row r="579">
      <c r="B579" s="6">
        <f>IFERROR(__xludf.DUMMYFUNCTION("""COMPUTED_VALUE"""),44769.75)</f>
        <v>44769.75</v>
      </c>
      <c r="C579" s="4">
        <f>IFERROR(__xludf.DUMMYFUNCTION("""COMPUTED_VALUE"""),46.0482)</f>
        <v>46.0482</v>
      </c>
      <c r="D579" s="2">
        <v>0.0</v>
      </c>
      <c r="E579" s="4">
        <f t="shared" si="1"/>
        <v>0</v>
      </c>
    </row>
    <row r="580">
      <c r="B580" s="6">
        <f>IFERROR(__xludf.DUMMYFUNCTION("""COMPUTED_VALUE"""),44770.75)</f>
        <v>44770.75</v>
      </c>
      <c r="C580" s="4">
        <f>IFERROR(__xludf.DUMMYFUNCTION("""COMPUTED_VALUE"""),46.5626)</f>
        <v>46.5626</v>
      </c>
      <c r="D580" s="2">
        <v>0.0</v>
      </c>
      <c r="E580" s="4">
        <f t="shared" si="1"/>
        <v>0</v>
      </c>
    </row>
    <row r="581">
      <c r="B581" s="6">
        <f>IFERROR(__xludf.DUMMYFUNCTION("""COMPUTED_VALUE"""),44771.75)</f>
        <v>44771.75</v>
      </c>
      <c r="C581" s="4">
        <f>IFERROR(__xludf.DUMMYFUNCTION("""COMPUTED_VALUE"""),46.9443)</f>
        <v>46.9443</v>
      </c>
      <c r="D581" s="2">
        <v>0.0</v>
      </c>
      <c r="E581" s="4">
        <f t="shared" si="1"/>
        <v>0</v>
      </c>
    </row>
    <row r="582">
      <c r="B582" s="6">
        <f>IFERROR(__xludf.DUMMYFUNCTION("""COMPUTED_VALUE"""),44774.75)</f>
        <v>44774.75</v>
      </c>
      <c r="C582" s="4">
        <f>IFERROR(__xludf.DUMMYFUNCTION("""COMPUTED_VALUE"""),47.2619)</f>
        <v>47.2619</v>
      </c>
      <c r="D582" s="2">
        <v>10000.0</v>
      </c>
      <c r="E582" s="4">
        <f t="shared" si="1"/>
        <v>211.5869231</v>
      </c>
    </row>
    <row r="583">
      <c r="B583" s="6">
        <f>IFERROR(__xludf.DUMMYFUNCTION("""COMPUTED_VALUE"""),44775.75)</f>
        <v>44775.75</v>
      </c>
      <c r="C583" s="4">
        <f>IFERROR(__xludf.DUMMYFUNCTION("""COMPUTED_VALUE"""),47.4741)</f>
        <v>47.4741</v>
      </c>
      <c r="D583" s="2">
        <v>0.0</v>
      </c>
      <c r="E583" s="4">
        <f t="shared" si="1"/>
        <v>0</v>
      </c>
    </row>
    <row r="584">
      <c r="B584" s="6">
        <f>IFERROR(__xludf.DUMMYFUNCTION("""COMPUTED_VALUE"""),44776.75)</f>
        <v>44776.75</v>
      </c>
      <c r="C584" s="4">
        <f>IFERROR(__xludf.DUMMYFUNCTION("""COMPUTED_VALUE"""),47.499)</f>
        <v>47.499</v>
      </c>
      <c r="D584" s="2">
        <v>0.0</v>
      </c>
      <c r="E584" s="4">
        <f t="shared" si="1"/>
        <v>0</v>
      </c>
    </row>
    <row r="585">
      <c r="B585" s="6">
        <f>IFERROR(__xludf.DUMMYFUNCTION("""COMPUTED_VALUE"""),44777.75)</f>
        <v>44777.75</v>
      </c>
      <c r="C585" s="4">
        <f>IFERROR(__xludf.DUMMYFUNCTION("""COMPUTED_VALUE"""),47.7014)</f>
        <v>47.7014</v>
      </c>
      <c r="D585" s="2">
        <v>0.0</v>
      </c>
      <c r="E585" s="4">
        <f t="shared" si="1"/>
        <v>0</v>
      </c>
    </row>
    <row r="586">
      <c r="B586" s="6">
        <f>IFERROR(__xludf.DUMMYFUNCTION("""COMPUTED_VALUE"""),44778.75)</f>
        <v>44778.75</v>
      </c>
      <c r="C586" s="4">
        <f>IFERROR(__xludf.DUMMYFUNCTION("""COMPUTED_VALUE"""),47.9424)</f>
        <v>47.9424</v>
      </c>
      <c r="D586" s="2">
        <v>0.0</v>
      </c>
      <c r="E586" s="4">
        <f t="shared" si="1"/>
        <v>0</v>
      </c>
    </row>
    <row r="587">
      <c r="B587" s="6">
        <f>IFERROR(__xludf.DUMMYFUNCTION("""COMPUTED_VALUE"""),44781.75)</f>
        <v>44781.75</v>
      </c>
      <c r="C587" s="4">
        <f>IFERROR(__xludf.DUMMYFUNCTION("""COMPUTED_VALUE"""),48.1098)</f>
        <v>48.1098</v>
      </c>
      <c r="D587" s="2">
        <v>0.0</v>
      </c>
      <c r="E587" s="4">
        <f t="shared" si="1"/>
        <v>0</v>
      </c>
    </row>
    <row r="588">
      <c r="B588" s="6">
        <f>IFERROR(__xludf.DUMMYFUNCTION("""COMPUTED_VALUE"""),44783.75)</f>
        <v>44783.75</v>
      </c>
      <c r="C588" s="4">
        <f>IFERROR(__xludf.DUMMYFUNCTION("""COMPUTED_VALUE"""),47.7861)</f>
        <v>47.7861</v>
      </c>
      <c r="D588" s="2">
        <v>0.0</v>
      </c>
      <c r="E588" s="4">
        <f t="shared" si="1"/>
        <v>0</v>
      </c>
    </row>
    <row r="589">
      <c r="B589" s="6">
        <f>IFERROR(__xludf.DUMMYFUNCTION("""COMPUTED_VALUE"""),44784.75)</f>
        <v>44784.75</v>
      </c>
      <c r="C589" s="4">
        <f>IFERROR(__xludf.DUMMYFUNCTION("""COMPUTED_VALUE"""),47.8885)</f>
        <v>47.8885</v>
      </c>
      <c r="D589" s="2">
        <v>0.0</v>
      </c>
      <c r="E589" s="4">
        <f t="shared" si="1"/>
        <v>0</v>
      </c>
    </row>
    <row r="590">
      <c r="B590" s="6">
        <f>IFERROR(__xludf.DUMMYFUNCTION("""COMPUTED_VALUE"""),44785.75)</f>
        <v>44785.75</v>
      </c>
      <c r="C590" s="4">
        <f>IFERROR(__xludf.DUMMYFUNCTION("""COMPUTED_VALUE"""),48.4015)</f>
        <v>48.4015</v>
      </c>
      <c r="D590" s="2">
        <v>0.0</v>
      </c>
      <c r="E590" s="4">
        <f t="shared" si="1"/>
        <v>0</v>
      </c>
    </row>
    <row r="591">
      <c r="B591" s="6">
        <f>IFERROR(__xludf.DUMMYFUNCTION("""COMPUTED_VALUE"""),44789.75)</f>
        <v>44789.75</v>
      </c>
      <c r="C591" s="4">
        <f>IFERROR(__xludf.DUMMYFUNCTION("""COMPUTED_VALUE"""),48.7471)</f>
        <v>48.7471</v>
      </c>
      <c r="D591" s="2">
        <v>0.0</v>
      </c>
      <c r="E591" s="4">
        <f t="shared" si="1"/>
        <v>0</v>
      </c>
    </row>
    <row r="592">
      <c r="B592" s="6">
        <f>IFERROR(__xludf.DUMMYFUNCTION("""COMPUTED_VALUE"""),44790.75)</f>
        <v>44790.75</v>
      </c>
      <c r="C592" s="4">
        <f>IFERROR(__xludf.DUMMYFUNCTION("""COMPUTED_VALUE"""),49.1259)</f>
        <v>49.1259</v>
      </c>
      <c r="D592" s="2">
        <v>0.0</v>
      </c>
      <c r="E592" s="4">
        <f t="shared" si="1"/>
        <v>0</v>
      </c>
    </row>
    <row r="593">
      <c r="B593" s="6">
        <f>IFERROR(__xludf.DUMMYFUNCTION("""COMPUTED_VALUE"""),44791.75)</f>
        <v>44791.75</v>
      </c>
      <c r="C593" s="4">
        <f>IFERROR(__xludf.DUMMYFUNCTION("""COMPUTED_VALUE"""),49.2231)</f>
        <v>49.2231</v>
      </c>
      <c r="D593" s="2">
        <v>0.0</v>
      </c>
      <c r="E593" s="4">
        <f t="shared" si="1"/>
        <v>0</v>
      </c>
    </row>
    <row r="594">
      <c r="B594" s="6">
        <f>IFERROR(__xludf.DUMMYFUNCTION("""COMPUTED_VALUE"""),44792.75)</f>
        <v>44792.75</v>
      </c>
      <c r="C594" s="4">
        <f>IFERROR(__xludf.DUMMYFUNCTION("""COMPUTED_VALUE"""),49.2109)</f>
        <v>49.2109</v>
      </c>
      <c r="D594" s="2">
        <v>0.0</v>
      </c>
      <c r="E594" s="4">
        <f t="shared" si="1"/>
        <v>0</v>
      </c>
    </row>
    <row r="595">
      <c r="B595" s="6">
        <f>IFERROR(__xludf.DUMMYFUNCTION("""COMPUTED_VALUE"""),44795.75)</f>
        <v>44795.75</v>
      </c>
      <c r="C595" s="4">
        <f>IFERROR(__xludf.DUMMYFUNCTION("""COMPUTED_VALUE"""),48.6939)</f>
        <v>48.6939</v>
      </c>
      <c r="D595" s="2">
        <v>0.0</v>
      </c>
      <c r="E595" s="4">
        <f t="shared" si="1"/>
        <v>0</v>
      </c>
    </row>
    <row r="596">
      <c r="B596" s="6">
        <f>IFERROR(__xludf.DUMMYFUNCTION("""COMPUTED_VALUE"""),44796.75)</f>
        <v>44796.75</v>
      </c>
      <c r="C596" s="4">
        <f>IFERROR(__xludf.DUMMYFUNCTION("""COMPUTED_VALUE"""),48.4993)</f>
        <v>48.4993</v>
      </c>
      <c r="D596" s="2">
        <v>0.0</v>
      </c>
      <c r="E596" s="4">
        <f t="shared" si="1"/>
        <v>0</v>
      </c>
    </row>
    <row r="597">
      <c r="B597" s="6">
        <f>IFERROR(__xludf.DUMMYFUNCTION("""COMPUTED_VALUE"""),44797.75)</f>
        <v>44797.75</v>
      </c>
      <c r="C597" s="4">
        <f>IFERROR(__xludf.DUMMYFUNCTION("""COMPUTED_VALUE"""),48.5251)</f>
        <v>48.5251</v>
      </c>
      <c r="D597" s="2">
        <v>0.0</v>
      </c>
      <c r="E597" s="4">
        <f t="shared" si="1"/>
        <v>0</v>
      </c>
    </row>
    <row r="598">
      <c r="B598" s="6">
        <f>IFERROR(__xludf.DUMMYFUNCTION("""COMPUTED_VALUE"""),44798.75)</f>
        <v>44798.75</v>
      </c>
      <c r="C598" s="4">
        <f>IFERROR(__xludf.DUMMYFUNCTION("""COMPUTED_VALUE"""),48.7069)</f>
        <v>48.7069</v>
      </c>
      <c r="D598" s="2">
        <v>0.0</v>
      </c>
      <c r="E598" s="4">
        <f t="shared" si="1"/>
        <v>0</v>
      </c>
    </row>
    <row r="599">
      <c r="B599" s="6">
        <f>IFERROR(__xludf.DUMMYFUNCTION("""COMPUTED_VALUE"""),44799.75)</f>
        <v>44799.75</v>
      </c>
      <c r="C599" s="4">
        <f>IFERROR(__xludf.DUMMYFUNCTION("""COMPUTED_VALUE"""),48.7724)</f>
        <v>48.7724</v>
      </c>
      <c r="D599" s="2">
        <v>0.0</v>
      </c>
      <c r="E599" s="4">
        <f t="shared" si="1"/>
        <v>0</v>
      </c>
    </row>
    <row r="600">
      <c r="B600" s="6">
        <f>IFERROR(__xludf.DUMMYFUNCTION("""COMPUTED_VALUE"""),44802.75)</f>
        <v>44802.75</v>
      </c>
      <c r="C600" s="4">
        <f>IFERROR(__xludf.DUMMYFUNCTION("""COMPUTED_VALUE"""),48.5322)</f>
        <v>48.5322</v>
      </c>
      <c r="D600" s="2">
        <v>0.0</v>
      </c>
      <c r="E600" s="4">
        <f t="shared" si="1"/>
        <v>0</v>
      </c>
    </row>
    <row r="601">
      <c r="B601" s="6">
        <f>IFERROR(__xludf.DUMMYFUNCTION("""COMPUTED_VALUE"""),44803.75)</f>
        <v>44803.75</v>
      </c>
      <c r="C601" s="4">
        <f>IFERROR(__xludf.DUMMYFUNCTION("""COMPUTED_VALUE"""),49.4369)</f>
        <v>49.4369</v>
      </c>
      <c r="D601" s="2">
        <v>0.0</v>
      </c>
      <c r="E601" s="4">
        <f t="shared" si="1"/>
        <v>0</v>
      </c>
    </row>
    <row r="602">
      <c r="B602" s="6">
        <f>IFERROR(__xludf.DUMMYFUNCTION("""COMPUTED_VALUE"""),44805.75)</f>
        <v>44805.75</v>
      </c>
      <c r="C602" s="4">
        <f>IFERROR(__xludf.DUMMYFUNCTION("""COMPUTED_VALUE"""),49.3912)</f>
        <v>49.3912</v>
      </c>
      <c r="D602" s="2">
        <v>10000.0</v>
      </c>
      <c r="E602" s="4">
        <f t="shared" si="1"/>
        <v>202.4652165</v>
      </c>
    </row>
    <row r="603">
      <c r="B603" s="6">
        <f>IFERROR(__xludf.DUMMYFUNCTION("""COMPUTED_VALUE"""),44806.75)</f>
        <v>44806.75</v>
      </c>
      <c r="C603" s="4">
        <f>IFERROR(__xludf.DUMMYFUNCTION("""COMPUTED_VALUE"""),49.4721)</f>
        <v>49.4721</v>
      </c>
      <c r="D603" s="2">
        <v>0.0</v>
      </c>
      <c r="E603" s="4">
        <f t="shared" si="1"/>
        <v>0</v>
      </c>
    </row>
    <row r="604">
      <c r="B604" s="6">
        <f>IFERROR(__xludf.DUMMYFUNCTION("""COMPUTED_VALUE"""),44809.75)</f>
        <v>44809.75</v>
      </c>
      <c r="C604" s="4">
        <f>IFERROR(__xludf.DUMMYFUNCTION("""COMPUTED_VALUE"""),50.103)</f>
        <v>50.103</v>
      </c>
      <c r="D604" s="2">
        <v>0.0</v>
      </c>
      <c r="E604" s="4">
        <f t="shared" si="1"/>
        <v>0</v>
      </c>
    </row>
    <row r="605">
      <c r="B605" s="6">
        <f>IFERROR(__xludf.DUMMYFUNCTION("""COMPUTED_VALUE"""),44810.75)</f>
        <v>44810.75</v>
      </c>
      <c r="C605" s="4">
        <f>IFERROR(__xludf.DUMMYFUNCTION("""COMPUTED_VALUE"""),49.9981)</f>
        <v>49.9981</v>
      </c>
      <c r="D605" s="2">
        <v>0.0</v>
      </c>
      <c r="E605" s="4">
        <f t="shared" si="1"/>
        <v>0</v>
      </c>
    </row>
    <row r="606">
      <c r="B606" s="6">
        <f>IFERROR(__xludf.DUMMYFUNCTION("""COMPUTED_VALUE"""),44811.75)</f>
        <v>44811.75</v>
      </c>
      <c r="C606" s="4">
        <f>IFERROR(__xludf.DUMMYFUNCTION("""COMPUTED_VALUE"""),50.6163)</f>
        <v>50.6163</v>
      </c>
      <c r="D606" s="2">
        <v>0.0</v>
      </c>
      <c r="E606" s="4">
        <f t="shared" si="1"/>
        <v>0</v>
      </c>
    </row>
    <row r="607">
      <c r="B607" s="6">
        <f>IFERROR(__xludf.DUMMYFUNCTION("""COMPUTED_VALUE"""),44812.75)</f>
        <v>44812.75</v>
      </c>
      <c r="C607" s="4">
        <f>IFERROR(__xludf.DUMMYFUNCTION("""COMPUTED_VALUE"""),50.9901)</f>
        <v>50.9901</v>
      </c>
      <c r="D607" s="2">
        <v>0.0</v>
      </c>
      <c r="E607" s="4">
        <f t="shared" si="1"/>
        <v>0</v>
      </c>
    </row>
    <row r="608">
      <c r="B608" s="6">
        <f>IFERROR(__xludf.DUMMYFUNCTION("""COMPUTED_VALUE"""),44813.75)</f>
        <v>44813.75</v>
      </c>
      <c r="C608" s="4">
        <f>IFERROR(__xludf.DUMMYFUNCTION("""COMPUTED_VALUE"""),51.5905)</f>
        <v>51.5905</v>
      </c>
      <c r="D608" s="2">
        <v>0.0</v>
      </c>
      <c r="E608" s="4">
        <f t="shared" si="1"/>
        <v>0</v>
      </c>
    </row>
    <row r="609">
      <c r="B609" s="6">
        <f>IFERROR(__xludf.DUMMYFUNCTION("""COMPUTED_VALUE"""),44816.75)</f>
        <v>44816.75</v>
      </c>
      <c r="C609" s="4">
        <f>IFERROR(__xludf.DUMMYFUNCTION("""COMPUTED_VALUE"""),52.3227)</f>
        <v>52.3227</v>
      </c>
      <c r="D609" s="2">
        <v>0.0</v>
      </c>
      <c r="E609" s="4">
        <f t="shared" si="1"/>
        <v>0</v>
      </c>
    </row>
    <row r="610">
      <c r="B610" s="6">
        <f>IFERROR(__xludf.DUMMYFUNCTION("""COMPUTED_VALUE"""),44817.75)</f>
        <v>44817.75</v>
      </c>
      <c r="C610" s="4">
        <f>IFERROR(__xludf.DUMMYFUNCTION("""COMPUTED_VALUE"""),52.3889)</f>
        <v>52.3889</v>
      </c>
      <c r="D610" s="2">
        <v>0.0</v>
      </c>
      <c r="E610" s="4">
        <f t="shared" si="1"/>
        <v>0</v>
      </c>
    </row>
    <row r="611">
      <c r="B611" s="6">
        <f>IFERROR(__xludf.DUMMYFUNCTION("""COMPUTED_VALUE"""),44818.75)</f>
        <v>44818.75</v>
      </c>
      <c r="C611" s="4">
        <f>IFERROR(__xludf.DUMMYFUNCTION("""COMPUTED_VALUE"""),52.4507)</f>
        <v>52.4507</v>
      </c>
      <c r="D611" s="2">
        <v>0.0</v>
      </c>
      <c r="E611" s="4">
        <f t="shared" si="1"/>
        <v>0</v>
      </c>
    </row>
    <row r="612">
      <c r="B612" s="6">
        <f>IFERROR(__xludf.DUMMYFUNCTION("""COMPUTED_VALUE"""),44819.75)</f>
        <v>44819.75</v>
      </c>
      <c r="C612" s="4">
        <f>IFERROR(__xludf.DUMMYFUNCTION("""COMPUTED_VALUE"""),52.9186)</f>
        <v>52.9186</v>
      </c>
      <c r="D612" s="2">
        <v>0.0</v>
      </c>
      <c r="E612" s="4">
        <f t="shared" si="1"/>
        <v>0</v>
      </c>
    </row>
    <row r="613">
      <c r="B613" s="6">
        <f>IFERROR(__xludf.DUMMYFUNCTION("""COMPUTED_VALUE"""),44820.75)</f>
        <v>44820.75</v>
      </c>
      <c r="C613" s="4">
        <f>IFERROR(__xludf.DUMMYFUNCTION("""COMPUTED_VALUE"""),51.5915)</f>
        <v>51.5915</v>
      </c>
      <c r="D613" s="2">
        <v>0.0</v>
      </c>
      <c r="E613" s="4">
        <f t="shared" si="1"/>
        <v>0</v>
      </c>
    </row>
    <row r="614">
      <c r="B614" s="6">
        <f>IFERROR(__xludf.DUMMYFUNCTION("""COMPUTED_VALUE"""),44823.75)</f>
        <v>44823.75</v>
      </c>
      <c r="C614" s="4">
        <f>IFERROR(__xludf.DUMMYFUNCTION("""COMPUTED_VALUE"""),52.2112)</f>
        <v>52.2112</v>
      </c>
      <c r="D614" s="2">
        <v>0.0</v>
      </c>
      <c r="E614" s="4">
        <f t="shared" si="1"/>
        <v>0</v>
      </c>
    </row>
    <row r="615">
      <c r="B615" s="6">
        <f>IFERROR(__xludf.DUMMYFUNCTION("""COMPUTED_VALUE"""),44824.75)</f>
        <v>44824.75</v>
      </c>
      <c r="C615" s="4">
        <f>IFERROR(__xludf.DUMMYFUNCTION("""COMPUTED_VALUE"""),53.2231)</f>
        <v>53.2231</v>
      </c>
      <c r="D615" s="2">
        <v>0.0</v>
      </c>
      <c r="E615" s="4">
        <f t="shared" si="1"/>
        <v>0</v>
      </c>
    </row>
    <row r="616">
      <c r="B616" s="6">
        <f>IFERROR(__xludf.DUMMYFUNCTION("""COMPUTED_VALUE"""),44825.75)</f>
        <v>44825.75</v>
      </c>
      <c r="C616" s="4">
        <f>IFERROR(__xludf.DUMMYFUNCTION("""COMPUTED_VALUE"""),53.27)</f>
        <v>53.27</v>
      </c>
      <c r="D616" s="2">
        <v>0.0</v>
      </c>
      <c r="E616" s="4">
        <f t="shared" si="1"/>
        <v>0</v>
      </c>
    </row>
    <row r="617">
      <c r="B617" s="6">
        <f>IFERROR(__xludf.DUMMYFUNCTION("""COMPUTED_VALUE"""),44826.75)</f>
        <v>44826.75</v>
      </c>
      <c r="C617" s="4">
        <f>IFERROR(__xludf.DUMMYFUNCTION("""COMPUTED_VALUE"""),53.3806)</f>
        <v>53.3806</v>
      </c>
      <c r="D617" s="2">
        <v>0.0</v>
      </c>
      <c r="E617" s="4">
        <f t="shared" si="1"/>
        <v>0</v>
      </c>
    </row>
    <row r="618">
      <c r="B618" s="6">
        <f>IFERROR(__xludf.DUMMYFUNCTION("""COMPUTED_VALUE"""),44827.75)</f>
        <v>44827.75</v>
      </c>
      <c r="C618" s="4">
        <f>IFERROR(__xludf.DUMMYFUNCTION("""COMPUTED_VALUE"""),52.5309)</f>
        <v>52.5309</v>
      </c>
      <c r="D618" s="2">
        <v>0.0</v>
      </c>
      <c r="E618" s="4">
        <f t="shared" si="1"/>
        <v>0</v>
      </c>
    </row>
    <row r="619">
      <c r="B619" s="6">
        <f>IFERROR(__xludf.DUMMYFUNCTION("""COMPUTED_VALUE"""),44830.75)</f>
        <v>44830.75</v>
      </c>
      <c r="C619" s="4">
        <f>IFERROR(__xludf.DUMMYFUNCTION("""COMPUTED_VALUE"""),50.9231)</f>
        <v>50.9231</v>
      </c>
      <c r="D619" s="2">
        <v>0.0</v>
      </c>
      <c r="E619" s="4">
        <f t="shared" si="1"/>
        <v>0</v>
      </c>
    </row>
    <row r="620">
      <c r="B620" s="6">
        <f>IFERROR(__xludf.DUMMYFUNCTION("""COMPUTED_VALUE"""),44831.75)</f>
        <v>44831.75</v>
      </c>
      <c r="C620" s="4">
        <f>IFERROR(__xludf.DUMMYFUNCTION("""COMPUTED_VALUE"""),50.887)</f>
        <v>50.887</v>
      </c>
      <c r="D620" s="2">
        <v>0.0</v>
      </c>
      <c r="E620" s="4">
        <f t="shared" si="1"/>
        <v>0</v>
      </c>
    </row>
    <row r="621">
      <c r="B621" s="6">
        <f>IFERROR(__xludf.DUMMYFUNCTION("""COMPUTED_VALUE"""),44832.75)</f>
        <v>44832.75</v>
      </c>
      <c r="C621" s="4">
        <f>IFERROR(__xludf.DUMMYFUNCTION("""COMPUTED_VALUE"""),50.4977)</f>
        <v>50.4977</v>
      </c>
      <c r="D621" s="2">
        <v>0.0</v>
      </c>
      <c r="E621" s="4">
        <f t="shared" si="1"/>
        <v>0</v>
      </c>
    </row>
    <row r="622">
      <c r="B622" s="6">
        <f>IFERROR(__xludf.DUMMYFUNCTION("""COMPUTED_VALUE"""),44833.75)</f>
        <v>44833.75</v>
      </c>
      <c r="C622" s="4">
        <f>IFERROR(__xludf.DUMMYFUNCTION("""COMPUTED_VALUE"""),50.6488)</f>
        <v>50.6488</v>
      </c>
      <c r="D622" s="2">
        <v>0.0</v>
      </c>
      <c r="E622" s="4">
        <f t="shared" si="1"/>
        <v>0</v>
      </c>
    </row>
    <row r="623">
      <c r="B623" s="6">
        <f>IFERROR(__xludf.DUMMYFUNCTION("""COMPUTED_VALUE"""),44834.75)</f>
        <v>44834.75</v>
      </c>
      <c r="C623" s="4">
        <f>IFERROR(__xludf.DUMMYFUNCTION("""COMPUTED_VALUE"""),51.7134)</f>
        <v>51.7134</v>
      </c>
      <c r="D623" s="2">
        <v>0.0</v>
      </c>
      <c r="E623" s="4">
        <f t="shared" si="1"/>
        <v>0</v>
      </c>
    </row>
    <row r="624">
      <c r="B624" s="6">
        <f>IFERROR(__xludf.DUMMYFUNCTION("""COMPUTED_VALUE"""),44837.75)</f>
        <v>44837.75</v>
      </c>
      <c r="C624" s="4">
        <f>IFERROR(__xludf.DUMMYFUNCTION("""COMPUTED_VALUE"""),50.8017)</f>
        <v>50.8017</v>
      </c>
      <c r="D624" s="2">
        <v>10000.0</v>
      </c>
      <c r="E624" s="4">
        <f t="shared" si="1"/>
        <v>196.8438064</v>
      </c>
    </row>
    <row r="625">
      <c r="B625" s="6">
        <f>IFERROR(__xludf.DUMMYFUNCTION("""COMPUTED_VALUE"""),44838.75)</f>
        <v>44838.75</v>
      </c>
      <c r="C625" s="4">
        <f>IFERROR(__xludf.DUMMYFUNCTION("""COMPUTED_VALUE"""),51.5724)</f>
        <v>51.5724</v>
      </c>
      <c r="D625" s="2">
        <v>0.0</v>
      </c>
      <c r="E625" s="4">
        <f t="shared" si="1"/>
        <v>0</v>
      </c>
    </row>
    <row r="626">
      <c r="B626" s="6">
        <f>IFERROR(__xludf.DUMMYFUNCTION("""COMPUTED_VALUE"""),44840.75)</f>
        <v>44840.75</v>
      </c>
      <c r="C626" s="4">
        <f>IFERROR(__xludf.DUMMYFUNCTION("""COMPUTED_VALUE"""),52.0472)</f>
        <v>52.0472</v>
      </c>
      <c r="D626" s="2">
        <v>0.0</v>
      </c>
      <c r="E626" s="4">
        <f t="shared" si="1"/>
        <v>0</v>
      </c>
    </row>
    <row r="627">
      <c r="B627" s="6">
        <f>IFERROR(__xludf.DUMMYFUNCTION("""COMPUTED_VALUE"""),44841.75)</f>
        <v>44841.75</v>
      </c>
      <c r="C627" s="4">
        <f>IFERROR(__xludf.DUMMYFUNCTION("""COMPUTED_VALUE"""),52.335)</f>
        <v>52.335</v>
      </c>
      <c r="D627" s="2">
        <v>0.0</v>
      </c>
      <c r="E627" s="4">
        <f t="shared" si="1"/>
        <v>0</v>
      </c>
    </row>
    <row r="628">
      <c r="B628" s="6">
        <f>IFERROR(__xludf.DUMMYFUNCTION("""COMPUTED_VALUE"""),44844.75)</f>
        <v>44844.75</v>
      </c>
      <c r="C628" s="4">
        <f>IFERROR(__xludf.DUMMYFUNCTION("""COMPUTED_VALUE"""),52.0558)</f>
        <v>52.0558</v>
      </c>
      <c r="D628" s="2">
        <v>0.0</v>
      </c>
      <c r="E628" s="4">
        <f t="shared" si="1"/>
        <v>0</v>
      </c>
    </row>
    <row r="629">
      <c r="B629" s="6">
        <f>IFERROR(__xludf.DUMMYFUNCTION("""COMPUTED_VALUE"""),44845.75)</f>
        <v>44845.75</v>
      </c>
      <c r="C629" s="4">
        <f>IFERROR(__xludf.DUMMYFUNCTION("""COMPUTED_VALUE"""),51.1553)</f>
        <v>51.1553</v>
      </c>
      <c r="D629" s="2">
        <v>0.0</v>
      </c>
      <c r="E629" s="4">
        <f t="shared" si="1"/>
        <v>0</v>
      </c>
    </row>
    <row r="630">
      <c r="B630" s="6">
        <f>IFERROR(__xludf.DUMMYFUNCTION("""COMPUTED_VALUE"""),44846.75)</f>
        <v>44846.75</v>
      </c>
      <c r="C630" s="4">
        <f>IFERROR(__xludf.DUMMYFUNCTION("""COMPUTED_VALUE"""),51.2768)</f>
        <v>51.2768</v>
      </c>
      <c r="D630" s="2">
        <v>0.0</v>
      </c>
      <c r="E630" s="4">
        <f t="shared" si="1"/>
        <v>0</v>
      </c>
    </row>
    <row r="631">
      <c r="B631" s="6">
        <f>IFERROR(__xludf.DUMMYFUNCTION("""COMPUTED_VALUE"""),44847.75)</f>
        <v>44847.75</v>
      </c>
      <c r="C631" s="4">
        <f>IFERROR(__xludf.DUMMYFUNCTION("""COMPUTED_VALUE"""),51.0585)</f>
        <v>51.0585</v>
      </c>
      <c r="D631" s="2">
        <v>0.0</v>
      </c>
      <c r="E631" s="4">
        <f t="shared" si="1"/>
        <v>0</v>
      </c>
    </row>
    <row r="632">
      <c r="B632" s="6">
        <f>IFERROR(__xludf.DUMMYFUNCTION("""COMPUTED_VALUE"""),44848.75)</f>
        <v>44848.75</v>
      </c>
      <c r="C632" s="4">
        <f>IFERROR(__xludf.DUMMYFUNCTION("""COMPUTED_VALUE"""),51.017)</f>
        <v>51.017</v>
      </c>
      <c r="D632" s="2">
        <v>0.0</v>
      </c>
      <c r="E632" s="4">
        <f t="shared" si="1"/>
        <v>0</v>
      </c>
    </row>
    <row r="633">
      <c r="B633" s="6">
        <f>IFERROR(__xludf.DUMMYFUNCTION("""COMPUTED_VALUE"""),44851.75)</f>
        <v>44851.75</v>
      </c>
      <c r="C633" s="4">
        <f>IFERROR(__xludf.DUMMYFUNCTION("""COMPUTED_VALUE"""),51.271)</f>
        <v>51.271</v>
      </c>
      <c r="D633" s="2">
        <v>0.0</v>
      </c>
      <c r="E633" s="4">
        <f t="shared" si="1"/>
        <v>0</v>
      </c>
    </row>
    <row r="634">
      <c r="B634" s="6">
        <f>IFERROR(__xludf.DUMMYFUNCTION("""COMPUTED_VALUE"""),44852.75)</f>
        <v>44852.75</v>
      </c>
      <c r="C634" s="4">
        <f>IFERROR(__xludf.DUMMYFUNCTION("""COMPUTED_VALUE"""),52.0181)</f>
        <v>52.0181</v>
      </c>
      <c r="D634" s="2">
        <v>0.0</v>
      </c>
      <c r="E634" s="4">
        <f t="shared" si="1"/>
        <v>0</v>
      </c>
    </row>
    <row r="635">
      <c r="B635" s="6">
        <f>IFERROR(__xludf.DUMMYFUNCTION("""COMPUTED_VALUE"""),44853.75)</f>
        <v>44853.75</v>
      </c>
      <c r="C635" s="4">
        <f>IFERROR(__xludf.DUMMYFUNCTION("""COMPUTED_VALUE"""),52.2551)</f>
        <v>52.2551</v>
      </c>
      <c r="D635" s="2">
        <v>0.0</v>
      </c>
      <c r="E635" s="4">
        <f t="shared" si="1"/>
        <v>0</v>
      </c>
    </row>
    <row r="636">
      <c r="B636" s="6">
        <f>IFERROR(__xludf.DUMMYFUNCTION("""COMPUTED_VALUE"""),44854.75)</f>
        <v>44854.75</v>
      </c>
      <c r="C636" s="4">
        <f>IFERROR(__xludf.DUMMYFUNCTION("""COMPUTED_VALUE"""),52.036)</f>
        <v>52.036</v>
      </c>
      <c r="D636" s="2">
        <v>0.0</v>
      </c>
      <c r="E636" s="4">
        <f t="shared" si="1"/>
        <v>0</v>
      </c>
    </row>
    <row r="637">
      <c r="B637" s="6">
        <f>IFERROR(__xludf.DUMMYFUNCTION("""COMPUTED_VALUE"""),44855.75)</f>
        <v>44855.75</v>
      </c>
      <c r="C637" s="4">
        <f>IFERROR(__xludf.DUMMYFUNCTION("""COMPUTED_VALUE"""),51.5987)</f>
        <v>51.5987</v>
      </c>
      <c r="D637" s="2">
        <v>0.0</v>
      </c>
      <c r="E637" s="4">
        <f t="shared" si="1"/>
        <v>0</v>
      </c>
    </row>
    <row r="638">
      <c r="B638" s="6">
        <f>IFERROR(__xludf.DUMMYFUNCTION("""COMPUTED_VALUE"""),44859.75)</f>
        <v>44859.75</v>
      </c>
      <c r="C638" s="4">
        <f>IFERROR(__xludf.DUMMYFUNCTION("""COMPUTED_VALUE"""),51.7485)</f>
        <v>51.7485</v>
      </c>
      <c r="D638" s="2">
        <v>0.0</v>
      </c>
      <c r="E638" s="4">
        <f t="shared" si="1"/>
        <v>0</v>
      </c>
    </row>
    <row r="639">
      <c r="B639" s="6">
        <f>IFERROR(__xludf.DUMMYFUNCTION("""COMPUTED_VALUE"""),44861.75)</f>
        <v>44861.75</v>
      </c>
      <c r="C639" s="4">
        <f>IFERROR(__xludf.DUMMYFUNCTION("""COMPUTED_VALUE"""),51.9543)</f>
        <v>51.9543</v>
      </c>
      <c r="D639" s="2">
        <v>0.0</v>
      </c>
      <c r="E639" s="4">
        <f t="shared" si="1"/>
        <v>0</v>
      </c>
    </row>
    <row r="640">
      <c r="B640" s="6">
        <f>IFERROR(__xludf.DUMMYFUNCTION("""COMPUTED_VALUE"""),44862.75)</f>
        <v>44862.75</v>
      </c>
      <c r="C640" s="4">
        <f>IFERROR(__xludf.DUMMYFUNCTION("""COMPUTED_VALUE"""),51.611)</f>
        <v>51.611</v>
      </c>
      <c r="D640" s="2">
        <v>0.0</v>
      </c>
      <c r="E640" s="4">
        <f t="shared" si="1"/>
        <v>0</v>
      </c>
    </row>
    <row r="641">
      <c r="B641" s="6">
        <f>IFERROR(__xludf.DUMMYFUNCTION("""COMPUTED_VALUE"""),44865.75)</f>
        <v>44865.75</v>
      </c>
      <c r="C641" s="4">
        <f>IFERROR(__xludf.DUMMYFUNCTION("""COMPUTED_VALUE"""),52.3585)</f>
        <v>52.3585</v>
      </c>
      <c r="D641" s="2">
        <v>0.0</v>
      </c>
      <c r="E641" s="4">
        <f t="shared" si="1"/>
        <v>0</v>
      </c>
    </row>
    <row r="642">
      <c r="B642" s="6">
        <f>IFERROR(__xludf.DUMMYFUNCTION("""COMPUTED_VALUE"""),44866.75)</f>
        <v>44866.75</v>
      </c>
      <c r="C642" s="4">
        <f>IFERROR(__xludf.DUMMYFUNCTION("""COMPUTED_VALUE"""),52.9755)</f>
        <v>52.9755</v>
      </c>
      <c r="D642" s="2">
        <v>10000.0</v>
      </c>
      <c r="E642" s="4">
        <f t="shared" si="1"/>
        <v>188.7665053</v>
      </c>
    </row>
    <row r="643">
      <c r="B643" s="6">
        <f>IFERROR(__xludf.DUMMYFUNCTION("""COMPUTED_VALUE"""),44867.75)</f>
        <v>44867.75</v>
      </c>
      <c r="C643" s="4">
        <f>IFERROR(__xludf.DUMMYFUNCTION("""COMPUTED_VALUE"""),53.1059)</f>
        <v>53.1059</v>
      </c>
      <c r="D643" s="2">
        <v>0.0</v>
      </c>
      <c r="E643" s="4">
        <f t="shared" si="1"/>
        <v>0</v>
      </c>
    </row>
    <row r="644">
      <c r="B644" s="6">
        <f>IFERROR(__xludf.DUMMYFUNCTION("""COMPUTED_VALUE"""),44868.75)</f>
        <v>44868.75</v>
      </c>
      <c r="C644" s="4">
        <f>IFERROR(__xludf.DUMMYFUNCTION("""COMPUTED_VALUE"""),53.0402)</f>
        <v>53.0402</v>
      </c>
      <c r="D644" s="2">
        <v>0.0</v>
      </c>
      <c r="E644" s="4">
        <f t="shared" si="1"/>
        <v>0</v>
      </c>
    </row>
    <row r="645">
      <c r="B645" s="6">
        <f>IFERROR(__xludf.DUMMYFUNCTION("""COMPUTED_VALUE"""),44869.75)</f>
        <v>44869.75</v>
      </c>
      <c r="C645" s="4">
        <f>IFERROR(__xludf.DUMMYFUNCTION("""COMPUTED_VALUE"""),53.2165)</f>
        <v>53.2165</v>
      </c>
      <c r="D645" s="2">
        <v>0.0</v>
      </c>
      <c r="E645" s="4">
        <f t="shared" si="1"/>
        <v>0</v>
      </c>
    </row>
    <row r="646">
      <c r="B646" s="6">
        <f>IFERROR(__xludf.DUMMYFUNCTION("""COMPUTED_VALUE"""),44872.75)</f>
        <v>44872.75</v>
      </c>
      <c r="C646" s="4">
        <f>IFERROR(__xludf.DUMMYFUNCTION("""COMPUTED_VALUE"""),53.1262)</f>
        <v>53.1262</v>
      </c>
      <c r="D646" s="2">
        <v>0.0</v>
      </c>
      <c r="E646" s="4">
        <f t="shared" si="1"/>
        <v>0</v>
      </c>
    </row>
    <row r="647">
      <c r="B647" s="6">
        <f>IFERROR(__xludf.DUMMYFUNCTION("""COMPUTED_VALUE"""),44874.75)</f>
        <v>44874.75</v>
      </c>
      <c r="C647" s="4">
        <f>IFERROR(__xludf.DUMMYFUNCTION("""COMPUTED_VALUE"""),52.3434)</f>
        <v>52.3434</v>
      </c>
      <c r="D647" s="2">
        <v>0.0</v>
      </c>
      <c r="E647" s="4">
        <f t="shared" si="1"/>
        <v>0</v>
      </c>
    </row>
    <row r="648">
      <c r="B648" s="6">
        <f>IFERROR(__xludf.DUMMYFUNCTION("""COMPUTED_VALUE"""),44875.75)</f>
        <v>44875.75</v>
      </c>
      <c r="C648" s="4">
        <f>IFERROR(__xludf.DUMMYFUNCTION("""COMPUTED_VALUE"""),51.627)</f>
        <v>51.627</v>
      </c>
      <c r="D648" s="2">
        <v>0.0</v>
      </c>
      <c r="E648" s="4">
        <f t="shared" si="1"/>
        <v>0</v>
      </c>
    </row>
    <row r="649">
      <c r="B649" s="6">
        <f>IFERROR(__xludf.DUMMYFUNCTION("""COMPUTED_VALUE"""),44876.75)</f>
        <v>44876.75</v>
      </c>
      <c r="C649" s="4">
        <f>IFERROR(__xludf.DUMMYFUNCTION("""COMPUTED_VALUE"""),51.3097)</f>
        <v>51.3097</v>
      </c>
      <c r="D649" s="2">
        <v>0.0</v>
      </c>
      <c r="E649" s="4">
        <f t="shared" si="1"/>
        <v>0</v>
      </c>
    </row>
    <row r="650">
      <c r="B650" s="6">
        <f>IFERROR(__xludf.DUMMYFUNCTION("""COMPUTED_VALUE"""),44879.75)</f>
        <v>44879.75</v>
      </c>
      <c r="C650" s="4">
        <f>IFERROR(__xludf.DUMMYFUNCTION("""COMPUTED_VALUE"""),51.0861)</f>
        <v>51.0861</v>
      </c>
      <c r="D650" s="2">
        <v>0.0</v>
      </c>
      <c r="E650" s="4">
        <f t="shared" si="1"/>
        <v>0</v>
      </c>
    </row>
    <row r="651">
      <c r="B651" s="6">
        <f>IFERROR(__xludf.DUMMYFUNCTION("""COMPUTED_VALUE"""),44880.75)</f>
        <v>44880.75</v>
      </c>
      <c r="C651" s="4">
        <f>IFERROR(__xludf.DUMMYFUNCTION("""COMPUTED_VALUE"""),51.2854)</f>
        <v>51.2854</v>
      </c>
      <c r="D651" s="2">
        <v>0.0</v>
      </c>
      <c r="E651" s="4">
        <f t="shared" si="1"/>
        <v>0</v>
      </c>
    </row>
    <row r="652">
      <c r="B652" s="6">
        <f>IFERROR(__xludf.DUMMYFUNCTION("""COMPUTED_VALUE"""),44881.75)</f>
        <v>44881.75</v>
      </c>
      <c r="C652" s="4">
        <f>IFERROR(__xludf.DUMMYFUNCTION("""COMPUTED_VALUE"""),51.3117)</f>
        <v>51.3117</v>
      </c>
      <c r="D652" s="2">
        <v>0.0</v>
      </c>
      <c r="E652" s="4">
        <f t="shared" si="1"/>
        <v>0</v>
      </c>
    </row>
    <row r="653">
      <c r="B653" s="6">
        <f>IFERROR(__xludf.DUMMYFUNCTION("""COMPUTED_VALUE"""),44882.75)</f>
        <v>44882.75</v>
      </c>
      <c r="C653" s="4">
        <f>IFERROR(__xludf.DUMMYFUNCTION("""COMPUTED_VALUE"""),50.8856)</f>
        <v>50.8856</v>
      </c>
      <c r="D653" s="2">
        <v>0.0</v>
      </c>
      <c r="E653" s="4">
        <f t="shared" si="1"/>
        <v>0</v>
      </c>
    </row>
    <row r="654">
      <c r="B654" s="6">
        <f>IFERROR(__xludf.DUMMYFUNCTION("""COMPUTED_VALUE"""),44883.75)</f>
        <v>44883.75</v>
      </c>
      <c r="C654" s="4">
        <f>IFERROR(__xludf.DUMMYFUNCTION("""COMPUTED_VALUE"""),50.7287)</f>
        <v>50.7287</v>
      </c>
      <c r="D654" s="2">
        <v>0.0</v>
      </c>
      <c r="E654" s="4">
        <f t="shared" si="1"/>
        <v>0</v>
      </c>
    </row>
    <row r="655">
      <c r="B655" s="6">
        <f>IFERROR(__xludf.DUMMYFUNCTION("""COMPUTED_VALUE"""),44886.75)</f>
        <v>44886.75</v>
      </c>
      <c r="C655" s="4">
        <f>IFERROR(__xludf.DUMMYFUNCTION("""COMPUTED_VALUE"""),50.6968)</f>
        <v>50.6968</v>
      </c>
      <c r="D655" s="2">
        <v>0.0</v>
      </c>
      <c r="E655" s="4">
        <f t="shared" si="1"/>
        <v>0</v>
      </c>
    </row>
    <row r="656">
      <c r="B656" s="6">
        <f>IFERROR(__xludf.DUMMYFUNCTION("""COMPUTED_VALUE"""),44887.75)</f>
        <v>44887.75</v>
      </c>
      <c r="C656" s="4">
        <f>IFERROR(__xludf.DUMMYFUNCTION("""COMPUTED_VALUE"""),50.7278)</f>
        <v>50.7278</v>
      </c>
      <c r="D656" s="2">
        <v>0.0</v>
      </c>
      <c r="E656" s="4">
        <f t="shared" si="1"/>
        <v>0</v>
      </c>
    </row>
    <row r="657">
      <c r="B657" s="6">
        <f>IFERROR(__xludf.DUMMYFUNCTION("""COMPUTED_VALUE"""),44888.75)</f>
        <v>44888.75</v>
      </c>
      <c r="C657" s="4">
        <f>IFERROR(__xludf.DUMMYFUNCTION("""COMPUTED_VALUE"""),50.8153)</f>
        <v>50.8153</v>
      </c>
      <c r="D657" s="2">
        <v>0.0</v>
      </c>
      <c r="E657" s="4">
        <f t="shared" si="1"/>
        <v>0</v>
      </c>
    </row>
    <row r="658">
      <c r="B658" s="6">
        <f>IFERROR(__xludf.DUMMYFUNCTION("""COMPUTED_VALUE"""),44889.75)</f>
        <v>44889.75</v>
      </c>
      <c r="C658" s="4">
        <f>IFERROR(__xludf.DUMMYFUNCTION("""COMPUTED_VALUE"""),51.1177)</f>
        <v>51.1177</v>
      </c>
      <c r="D658" s="2">
        <v>0.0</v>
      </c>
      <c r="E658" s="4">
        <f t="shared" si="1"/>
        <v>0</v>
      </c>
    </row>
    <row r="659">
      <c r="B659" s="6">
        <f>IFERROR(__xludf.DUMMYFUNCTION("""COMPUTED_VALUE"""),44890.75)</f>
        <v>44890.75</v>
      </c>
      <c r="C659" s="4">
        <f>IFERROR(__xludf.DUMMYFUNCTION("""COMPUTED_VALUE"""),51.224)</f>
        <v>51.224</v>
      </c>
      <c r="D659" s="2">
        <v>0.0</v>
      </c>
      <c r="E659" s="4">
        <f t="shared" si="1"/>
        <v>0</v>
      </c>
    </row>
    <row r="660">
      <c r="B660" s="6">
        <f>IFERROR(__xludf.DUMMYFUNCTION("""COMPUTED_VALUE"""),44893.75)</f>
        <v>44893.75</v>
      </c>
      <c r="C660" s="4">
        <f>IFERROR(__xludf.DUMMYFUNCTION("""COMPUTED_VALUE"""),51.8366)</f>
        <v>51.8366</v>
      </c>
      <c r="D660" s="2">
        <v>0.0</v>
      </c>
      <c r="E660" s="4">
        <f t="shared" si="1"/>
        <v>0</v>
      </c>
    </row>
    <row r="661">
      <c r="B661" s="6">
        <f>IFERROR(__xludf.DUMMYFUNCTION("""COMPUTED_VALUE"""),44894.75)</f>
        <v>44894.75</v>
      </c>
      <c r="C661" s="4">
        <f>IFERROR(__xludf.DUMMYFUNCTION("""COMPUTED_VALUE"""),51.7348)</f>
        <v>51.7348</v>
      </c>
      <c r="D661" s="2">
        <v>0.0</v>
      </c>
      <c r="E661" s="4">
        <f t="shared" si="1"/>
        <v>0</v>
      </c>
    </row>
    <row r="662">
      <c r="B662" s="6">
        <f>IFERROR(__xludf.DUMMYFUNCTION("""COMPUTED_VALUE"""),44895.75)</f>
        <v>44895.75</v>
      </c>
      <c r="C662" s="4">
        <f>IFERROR(__xludf.DUMMYFUNCTION("""COMPUTED_VALUE"""),52.0877)</f>
        <v>52.0877</v>
      </c>
      <c r="D662" s="2">
        <v>0.0</v>
      </c>
      <c r="E662" s="4">
        <f t="shared" si="1"/>
        <v>0</v>
      </c>
    </row>
    <row r="663">
      <c r="B663" s="6">
        <f>IFERROR(__xludf.DUMMYFUNCTION("""COMPUTED_VALUE"""),44896.75)</f>
        <v>44896.75</v>
      </c>
      <c r="C663" s="4">
        <f>IFERROR(__xludf.DUMMYFUNCTION("""COMPUTED_VALUE"""),52.3886)</f>
        <v>52.3886</v>
      </c>
      <c r="D663" s="2">
        <v>10000.0</v>
      </c>
      <c r="E663" s="4">
        <f t="shared" si="1"/>
        <v>190.8812223</v>
      </c>
    </row>
    <row r="664">
      <c r="B664" s="6">
        <f>IFERROR(__xludf.DUMMYFUNCTION("""COMPUTED_VALUE"""),44897.75)</f>
        <v>44897.75</v>
      </c>
      <c r="C664" s="4">
        <f>IFERROR(__xludf.DUMMYFUNCTION("""COMPUTED_VALUE"""),52.9557)</f>
        <v>52.9557</v>
      </c>
      <c r="D664" s="2">
        <v>0.0</v>
      </c>
      <c r="E664" s="4">
        <f t="shared" si="1"/>
        <v>0</v>
      </c>
    </row>
    <row r="665">
      <c r="B665" s="6">
        <f>IFERROR(__xludf.DUMMYFUNCTION("""COMPUTED_VALUE"""),44900.75)</f>
        <v>44900.75</v>
      </c>
      <c r="C665" s="4">
        <f>IFERROR(__xludf.DUMMYFUNCTION("""COMPUTED_VALUE"""),52.9568)</f>
        <v>52.9568</v>
      </c>
      <c r="D665" s="2">
        <v>0.0</v>
      </c>
      <c r="E665" s="4">
        <f t="shared" si="1"/>
        <v>0</v>
      </c>
    </row>
    <row r="666">
      <c r="B666" s="6">
        <f>IFERROR(__xludf.DUMMYFUNCTION("""COMPUTED_VALUE"""),44901.75)</f>
        <v>44901.75</v>
      </c>
      <c r="C666" s="4">
        <f>IFERROR(__xludf.DUMMYFUNCTION("""COMPUTED_VALUE"""),52.9937)</f>
        <v>52.9937</v>
      </c>
      <c r="D666" s="2">
        <v>0.0</v>
      </c>
      <c r="E666" s="4">
        <f t="shared" si="1"/>
        <v>0</v>
      </c>
    </row>
    <row r="667">
      <c r="B667" s="6">
        <f>IFERROR(__xludf.DUMMYFUNCTION("""COMPUTED_VALUE"""),44902.75)</f>
        <v>44902.75</v>
      </c>
      <c r="C667" s="4">
        <f>IFERROR(__xludf.DUMMYFUNCTION("""COMPUTED_VALUE"""),52.8808)</f>
        <v>52.8808</v>
      </c>
      <c r="D667" s="2">
        <v>0.0</v>
      </c>
      <c r="E667" s="4">
        <f t="shared" si="1"/>
        <v>0</v>
      </c>
    </row>
    <row r="668">
      <c r="B668" s="6">
        <f>IFERROR(__xludf.DUMMYFUNCTION("""COMPUTED_VALUE"""),44903.75)</f>
        <v>44903.75</v>
      </c>
      <c r="C668" s="4">
        <f>IFERROR(__xludf.DUMMYFUNCTION("""COMPUTED_VALUE"""),52.8819)</f>
        <v>52.8819</v>
      </c>
      <c r="D668" s="2">
        <v>0.0</v>
      </c>
      <c r="E668" s="4">
        <f t="shared" si="1"/>
        <v>0</v>
      </c>
    </row>
    <row r="669">
      <c r="B669" s="6">
        <f>IFERROR(__xludf.DUMMYFUNCTION("""COMPUTED_VALUE"""),44904.75)</f>
        <v>44904.75</v>
      </c>
      <c r="C669" s="4">
        <f>IFERROR(__xludf.DUMMYFUNCTION("""COMPUTED_VALUE"""),52.9193)</f>
        <v>52.9193</v>
      </c>
      <c r="D669" s="2">
        <v>0.0</v>
      </c>
      <c r="E669" s="4">
        <f t="shared" si="1"/>
        <v>0</v>
      </c>
    </row>
    <row r="670">
      <c r="B670" s="6">
        <f>IFERROR(__xludf.DUMMYFUNCTION("""COMPUTED_VALUE"""),44907.75)</f>
        <v>44907.75</v>
      </c>
      <c r="C670" s="4">
        <f>IFERROR(__xludf.DUMMYFUNCTION("""COMPUTED_VALUE"""),52.905)</f>
        <v>52.905</v>
      </c>
      <c r="D670" s="2">
        <v>0.0</v>
      </c>
      <c r="E670" s="4">
        <f t="shared" si="1"/>
        <v>0</v>
      </c>
    </row>
    <row r="671">
      <c r="B671" s="6">
        <f>IFERROR(__xludf.DUMMYFUNCTION("""COMPUTED_VALUE"""),44908.75)</f>
        <v>44908.75</v>
      </c>
      <c r="C671" s="4">
        <f>IFERROR(__xludf.DUMMYFUNCTION("""COMPUTED_VALUE"""),52.8155)</f>
        <v>52.8155</v>
      </c>
      <c r="D671" s="2">
        <v>0.0</v>
      </c>
      <c r="E671" s="4">
        <f t="shared" si="1"/>
        <v>0</v>
      </c>
    </row>
    <row r="672">
      <c r="B672" s="6">
        <f>IFERROR(__xludf.DUMMYFUNCTION("""COMPUTED_VALUE"""),44909.75)</f>
        <v>44909.75</v>
      </c>
      <c r="C672" s="4">
        <f>IFERROR(__xludf.DUMMYFUNCTION("""COMPUTED_VALUE"""),53.0113)</f>
        <v>53.0113</v>
      </c>
      <c r="D672" s="2">
        <v>0.0</v>
      </c>
      <c r="E672" s="4">
        <f t="shared" si="1"/>
        <v>0</v>
      </c>
    </row>
    <row r="673">
      <c r="B673" s="6">
        <f>IFERROR(__xludf.DUMMYFUNCTION("""COMPUTED_VALUE"""),44910.75)</f>
        <v>44910.75</v>
      </c>
      <c r="C673" s="4">
        <f>IFERROR(__xludf.DUMMYFUNCTION("""COMPUTED_VALUE"""),52.1455)</f>
        <v>52.1455</v>
      </c>
      <c r="D673" s="2">
        <v>0.0</v>
      </c>
      <c r="E673" s="4">
        <f t="shared" si="1"/>
        <v>0</v>
      </c>
    </row>
    <row r="674">
      <c r="B674" s="6">
        <f>IFERROR(__xludf.DUMMYFUNCTION("""COMPUTED_VALUE"""),44911.75)</f>
        <v>44911.75</v>
      </c>
      <c r="C674" s="4">
        <f>IFERROR(__xludf.DUMMYFUNCTION("""COMPUTED_VALUE"""),51.9273)</f>
        <v>51.9273</v>
      </c>
      <c r="D674" s="2">
        <v>0.0</v>
      </c>
      <c r="E674" s="4">
        <f t="shared" si="1"/>
        <v>0</v>
      </c>
    </row>
    <row r="675">
      <c r="B675" s="6">
        <f>IFERROR(__xludf.DUMMYFUNCTION("""COMPUTED_VALUE"""),44914.75)</f>
        <v>44914.75</v>
      </c>
      <c r="C675" s="4">
        <f>IFERROR(__xludf.DUMMYFUNCTION("""COMPUTED_VALUE"""),52.0661)</f>
        <v>52.0661</v>
      </c>
      <c r="D675" s="2">
        <v>0.0</v>
      </c>
      <c r="E675" s="4">
        <f t="shared" si="1"/>
        <v>0</v>
      </c>
    </row>
    <row r="676">
      <c r="B676" s="6">
        <f>IFERROR(__xludf.DUMMYFUNCTION("""COMPUTED_VALUE"""),44915.75)</f>
        <v>44915.75</v>
      </c>
      <c r="C676" s="4">
        <f>IFERROR(__xludf.DUMMYFUNCTION("""COMPUTED_VALUE"""),52.0357)</f>
        <v>52.0357</v>
      </c>
      <c r="D676" s="2">
        <v>0.0</v>
      </c>
      <c r="E676" s="4">
        <f t="shared" si="1"/>
        <v>0</v>
      </c>
    </row>
    <row r="677">
      <c r="B677" s="6">
        <f>IFERROR(__xludf.DUMMYFUNCTION("""COMPUTED_VALUE"""),44916.75)</f>
        <v>44916.75</v>
      </c>
      <c r="C677" s="4">
        <f>IFERROR(__xludf.DUMMYFUNCTION("""COMPUTED_VALUE"""),50.9986)</f>
        <v>50.9986</v>
      </c>
      <c r="D677" s="2">
        <v>0.0</v>
      </c>
      <c r="E677" s="4">
        <f t="shared" si="1"/>
        <v>0</v>
      </c>
    </row>
    <row r="678">
      <c r="B678" s="6">
        <f>IFERROR(__xludf.DUMMYFUNCTION("""COMPUTED_VALUE"""),44917.75)</f>
        <v>44917.75</v>
      </c>
      <c r="C678" s="4">
        <f>IFERROR(__xludf.DUMMYFUNCTION("""COMPUTED_VALUE"""),50.4397)</f>
        <v>50.4397</v>
      </c>
      <c r="D678" s="2">
        <v>0.0</v>
      </c>
      <c r="E678" s="4">
        <f t="shared" si="1"/>
        <v>0</v>
      </c>
    </row>
    <row r="679">
      <c r="B679" s="6">
        <f>IFERROR(__xludf.DUMMYFUNCTION("""COMPUTED_VALUE"""),44918.75)</f>
        <v>44918.75</v>
      </c>
      <c r="C679" s="4">
        <f>IFERROR(__xludf.DUMMYFUNCTION("""COMPUTED_VALUE"""),48.7363)</f>
        <v>48.7363</v>
      </c>
      <c r="D679" s="2">
        <v>0.0</v>
      </c>
      <c r="E679" s="4">
        <f t="shared" si="1"/>
        <v>0</v>
      </c>
    </row>
    <row r="680">
      <c r="B680" s="6">
        <f>IFERROR(__xludf.DUMMYFUNCTION("""COMPUTED_VALUE"""),44921.75)</f>
        <v>44921.75</v>
      </c>
      <c r="C680" s="4">
        <f>IFERROR(__xludf.DUMMYFUNCTION("""COMPUTED_VALUE"""),49.6416)</f>
        <v>49.6416</v>
      </c>
      <c r="D680" s="2">
        <v>0.0</v>
      </c>
      <c r="E680" s="4">
        <f t="shared" si="1"/>
        <v>0</v>
      </c>
    </row>
    <row r="681">
      <c r="B681" s="6">
        <f>IFERROR(__xludf.DUMMYFUNCTION("""COMPUTED_VALUE"""),44922.75)</f>
        <v>44922.75</v>
      </c>
      <c r="C681" s="4">
        <f>IFERROR(__xludf.DUMMYFUNCTION("""COMPUTED_VALUE"""),50.203)</f>
        <v>50.203</v>
      </c>
      <c r="D681" s="2">
        <v>0.0</v>
      </c>
      <c r="E681" s="4">
        <f t="shared" si="1"/>
        <v>0</v>
      </c>
    </row>
    <row r="682">
      <c r="B682" s="6">
        <f>IFERROR(__xludf.DUMMYFUNCTION("""COMPUTED_VALUE"""),44923.75)</f>
        <v>44923.75</v>
      </c>
      <c r="C682" s="4">
        <f>IFERROR(__xludf.DUMMYFUNCTION("""COMPUTED_VALUE"""),50.315)</f>
        <v>50.315</v>
      </c>
      <c r="D682" s="2">
        <v>0.0</v>
      </c>
      <c r="E682" s="4">
        <f t="shared" si="1"/>
        <v>0</v>
      </c>
    </row>
    <row r="683">
      <c r="B683" s="6">
        <f>IFERROR(__xludf.DUMMYFUNCTION("""COMPUTED_VALUE"""),44924.75)</f>
        <v>44924.75</v>
      </c>
      <c r="C683" s="4">
        <f>IFERROR(__xludf.DUMMYFUNCTION("""COMPUTED_VALUE"""),50.2994)</f>
        <v>50.2994</v>
      </c>
      <c r="D683" s="2">
        <v>0.0</v>
      </c>
      <c r="E683" s="4">
        <f t="shared" si="1"/>
        <v>0</v>
      </c>
    </row>
    <row r="684">
      <c r="B684" s="6">
        <f>IFERROR(__xludf.DUMMYFUNCTION("""COMPUTED_VALUE"""),44925.75)</f>
        <v>44925.75</v>
      </c>
      <c r="C684" s="4">
        <f>IFERROR(__xludf.DUMMYFUNCTION("""COMPUTED_VALUE"""),50.557)</f>
        <v>50.557</v>
      </c>
      <c r="D684" s="2">
        <v>0.0</v>
      </c>
      <c r="E684" s="4">
        <f t="shared" si="1"/>
        <v>0</v>
      </c>
    </row>
    <row r="685">
      <c r="B685" s="6">
        <f>IFERROR(__xludf.DUMMYFUNCTION("""COMPUTED_VALUE"""),44928.75)</f>
        <v>44928.75</v>
      </c>
      <c r="C685" s="4">
        <f>IFERROR(__xludf.DUMMYFUNCTION("""COMPUTED_VALUE"""),50.6953)</f>
        <v>50.6953</v>
      </c>
      <c r="D685" s="2">
        <v>10000.0</v>
      </c>
      <c r="E685" s="4">
        <f t="shared" si="1"/>
        <v>197.2569449</v>
      </c>
    </row>
    <row r="686">
      <c r="B686" s="6">
        <f>IFERROR(__xludf.DUMMYFUNCTION("""COMPUTED_VALUE"""),44929.75)</f>
        <v>44929.75</v>
      </c>
      <c r="C686" s="4">
        <f>IFERROR(__xludf.DUMMYFUNCTION("""COMPUTED_VALUE"""),50.8827)</f>
        <v>50.8827</v>
      </c>
      <c r="D686" s="2">
        <v>0.0</v>
      </c>
      <c r="E686" s="4">
        <f t="shared" si="1"/>
        <v>0</v>
      </c>
    </row>
    <row r="687">
      <c r="B687" s="6">
        <f>IFERROR(__xludf.DUMMYFUNCTION("""COMPUTED_VALUE"""),44930.75)</f>
        <v>44930.75</v>
      </c>
      <c r="C687" s="4">
        <f>IFERROR(__xludf.DUMMYFUNCTION("""COMPUTED_VALUE"""),50.3679)</f>
        <v>50.3679</v>
      </c>
      <c r="D687" s="2">
        <v>0.0</v>
      </c>
      <c r="E687" s="4">
        <f t="shared" si="1"/>
        <v>0</v>
      </c>
    </row>
    <row r="688">
      <c r="B688" s="6">
        <f>IFERROR(__xludf.DUMMYFUNCTION("""COMPUTED_VALUE"""),44931.75)</f>
        <v>44931.75</v>
      </c>
      <c r="C688" s="4">
        <f>IFERROR(__xludf.DUMMYFUNCTION("""COMPUTED_VALUE"""),50.2635)</f>
        <v>50.2635</v>
      </c>
      <c r="D688" s="2">
        <v>0.0</v>
      </c>
      <c r="E688" s="4">
        <f t="shared" si="1"/>
        <v>0</v>
      </c>
    </row>
    <row r="689">
      <c r="B689" s="6">
        <f>IFERROR(__xludf.DUMMYFUNCTION("""COMPUTED_VALUE"""),44932.75)</f>
        <v>44932.75</v>
      </c>
      <c r="C689" s="4">
        <f>IFERROR(__xludf.DUMMYFUNCTION("""COMPUTED_VALUE"""),49.8929)</f>
        <v>49.8929</v>
      </c>
      <c r="D689" s="2">
        <v>0.0</v>
      </c>
      <c r="E689" s="4">
        <f t="shared" si="1"/>
        <v>0</v>
      </c>
    </row>
    <row r="690">
      <c r="B690" s="6">
        <f>IFERROR(__xludf.DUMMYFUNCTION("""COMPUTED_VALUE"""),44935.75)</f>
        <v>44935.75</v>
      </c>
      <c r="C690" s="4">
        <f>IFERROR(__xludf.DUMMYFUNCTION("""COMPUTED_VALUE"""),50.5986)</f>
        <v>50.5986</v>
      </c>
      <c r="D690" s="2">
        <v>0.0</v>
      </c>
      <c r="E690" s="4">
        <f t="shared" si="1"/>
        <v>0</v>
      </c>
    </row>
    <row r="691">
      <c r="B691" s="6">
        <f>IFERROR(__xludf.DUMMYFUNCTION("""COMPUTED_VALUE"""),44936.75)</f>
        <v>44936.75</v>
      </c>
      <c r="C691" s="4">
        <f>IFERROR(__xludf.DUMMYFUNCTION("""COMPUTED_VALUE"""),50.3771)</f>
        <v>50.3771</v>
      </c>
      <c r="D691" s="2">
        <v>0.0</v>
      </c>
      <c r="E691" s="4">
        <f t="shared" si="1"/>
        <v>0</v>
      </c>
    </row>
    <row r="692">
      <c r="B692" s="6">
        <f>IFERROR(__xludf.DUMMYFUNCTION("""COMPUTED_VALUE"""),44937.75)</f>
        <v>44937.75</v>
      </c>
      <c r="C692" s="4">
        <f>IFERROR(__xludf.DUMMYFUNCTION("""COMPUTED_VALUE"""),50.5049)</f>
        <v>50.5049</v>
      </c>
      <c r="D692" s="2">
        <v>0.0</v>
      </c>
      <c r="E692" s="4">
        <f t="shared" si="1"/>
        <v>0</v>
      </c>
    </row>
    <row r="693">
      <c r="B693" s="6">
        <f>IFERROR(__xludf.DUMMYFUNCTION("""COMPUTED_VALUE"""),44938.75)</f>
        <v>44938.75</v>
      </c>
      <c r="C693" s="4">
        <f>IFERROR(__xludf.DUMMYFUNCTION("""COMPUTED_VALUE"""),50.5842)</f>
        <v>50.5842</v>
      </c>
      <c r="D693" s="2">
        <v>0.0</v>
      </c>
      <c r="E693" s="4">
        <f t="shared" si="1"/>
        <v>0</v>
      </c>
    </row>
    <row r="694">
      <c r="B694" s="6">
        <f>IFERROR(__xludf.DUMMYFUNCTION("""COMPUTED_VALUE"""),44939.75)</f>
        <v>44939.75</v>
      </c>
      <c r="C694" s="4">
        <f>IFERROR(__xludf.DUMMYFUNCTION("""COMPUTED_VALUE"""),50.8537)</f>
        <v>50.8537</v>
      </c>
      <c r="D694" s="2">
        <v>0.0</v>
      </c>
      <c r="E694" s="4">
        <f t="shared" si="1"/>
        <v>0</v>
      </c>
    </row>
    <row r="695">
      <c r="B695" s="6">
        <f>IFERROR(__xludf.DUMMYFUNCTION("""COMPUTED_VALUE"""),44942.75)</f>
        <v>44942.75</v>
      </c>
      <c r="C695" s="4">
        <f>IFERROR(__xludf.DUMMYFUNCTION("""COMPUTED_VALUE"""),50.5872)</f>
        <v>50.5872</v>
      </c>
      <c r="D695" s="2">
        <v>0.0</v>
      </c>
      <c r="E695" s="4">
        <f t="shared" si="1"/>
        <v>0</v>
      </c>
    </row>
    <row r="696">
      <c r="B696" s="6">
        <f>IFERROR(__xludf.DUMMYFUNCTION("""COMPUTED_VALUE"""),44943.75)</f>
        <v>44943.75</v>
      </c>
      <c r="C696" s="4">
        <f>IFERROR(__xludf.DUMMYFUNCTION("""COMPUTED_VALUE"""),50.6924)</f>
        <v>50.6924</v>
      </c>
      <c r="D696" s="2">
        <v>0.0</v>
      </c>
      <c r="E696" s="4">
        <f t="shared" si="1"/>
        <v>0</v>
      </c>
    </row>
    <row r="697">
      <c r="B697" s="6">
        <f>IFERROR(__xludf.DUMMYFUNCTION("""COMPUTED_VALUE"""),44944.75)</f>
        <v>44944.75</v>
      </c>
      <c r="C697" s="4">
        <f>IFERROR(__xludf.DUMMYFUNCTION("""COMPUTED_VALUE"""),50.7324)</f>
        <v>50.7324</v>
      </c>
      <c r="D697" s="2">
        <v>0.0</v>
      </c>
      <c r="E697" s="4">
        <f t="shared" si="1"/>
        <v>0</v>
      </c>
    </row>
    <row r="698">
      <c r="B698" s="6">
        <f>IFERROR(__xludf.DUMMYFUNCTION("""COMPUTED_VALUE"""),44945.75)</f>
        <v>44945.75</v>
      </c>
      <c r="C698" s="4">
        <f>IFERROR(__xludf.DUMMYFUNCTION("""COMPUTED_VALUE"""),50.761)</f>
        <v>50.761</v>
      </c>
      <c r="D698" s="2">
        <v>0.0</v>
      </c>
      <c r="E698" s="4">
        <f t="shared" si="1"/>
        <v>0</v>
      </c>
    </row>
    <row r="699">
      <c r="B699" s="6">
        <f>IFERROR(__xludf.DUMMYFUNCTION("""COMPUTED_VALUE"""),44946.75)</f>
        <v>44946.75</v>
      </c>
      <c r="C699" s="4">
        <f>IFERROR(__xludf.DUMMYFUNCTION("""COMPUTED_VALUE"""),50.7045)</f>
        <v>50.7045</v>
      </c>
      <c r="D699" s="2">
        <v>0.0</v>
      </c>
      <c r="E699" s="4">
        <f t="shared" si="1"/>
        <v>0</v>
      </c>
    </row>
    <row r="700">
      <c r="B700" s="6">
        <f>IFERROR(__xludf.DUMMYFUNCTION("""COMPUTED_VALUE"""),44949.75)</f>
        <v>44949.75</v>
      </c>
      <c r="C700" s="4">
        <f>IFERROR(__xludf.DUMMYFUNCTION("""COMPUTED_VALUE"""),50.4454)</f>
        <v>50.4454</v>
      </c>
      <c r="D700" s="2">
        <v>0.0</v>
      </c>
      <c r="E700" s="4">
        <f t="shared" si="1"/>
        <v>0</v>
      </c>
    </row>
    <row r="701">
      <c r="B701" s="6">
        <f>IFERROR(__xludf.DUMMYFUNCTION("""COMPUTED_VALUE"""),44950.75)</f>
        <v>44950.75</v>
      </c>
      <c r="C701" s="4">
        <f>IFERROR(__xludf.DUMMYFUNCTION("""COMPUTED_VALUE"""),50.2605)</f>
        <v>50.2605</v>
      </c>
      <c r="D701" s="2">
        <v>0.0</v>
      </c>
      <c r="E701" s="4">
        <f t="shared" si="1"/>
        <v>0</v>
      </c>
    </row>
    <row r="702">
      <c r="B702" s="6">
        <f>IFERROR(__xludf.DUMMYFUNCTION("""COMPUTED_VALUE"""),44951.75)</f>
        <v>44951.75</v>
      </c>
      <c r="C702" s="4">
        <f>IFERROR(__xludf.DUMMYFUNCTION("""COMPUTED_VALUE"""),49.8226)</f>
        <v>49.8226</v>
      </c>
      <c r="D702" s="2">
        <v>0.0</v>
      </c>
      <c r="E702" s="4">
        <f t="shared" si="1"/>
        <v>0</v>
      </c>
    </row>
    <row r="703">
      <c r="B703" s="6">
        <f>IFERROR(__xludf.DUMMYFUNCTION("""COMPUTED_VALUE"""),44953.75)</f>
        <v>44953.75</v>
      </c>
      <c r="C703" s="4">
        <f>IFERROR(__xludf.DUMMYFUNCTION("""COMPUTED_VALUE"""),49.6086)</f>
        <v>49.6086</v>
      </c>
      <c r="D703" s="2">
        <v>0.0</v>
      </c>
      <c r="E703" s="4">
        <f t="shared" si="1"/>
        <v>0</v>
      </c>
    </row>
    <row r="704">
      <c r="B704" s="6">
        <f>IFERROR(__xludf.DUMMYFUNCTION("""COMPUTED_VALUE"""),44956.75)</f>
        <v>44956.75</v>
      </c>
      <c r="C704" s="4">
        <f>IFERROR(__xludf.DUMMYFUNCTION("""COMPUTED_VALUE"""),49.5233)</f>
        <v>49.5233</v>
      </c>
      <c r="D704" s="2">
        <v>0.0</v>
      </c>
      <c r="E704" s="4">
        <f t="shared" si="1"/>
        <v>0</v>
      </c>
    </row>
    <row r="705">
      <c r="B705" s="6">
        <f>IFERROR(__xludf.DUMMYFUNCTION("""COMPUTED_VALUE"""),44957.75)</f>
        <v>44957.75</v>
      </c>
      <c r="C705" s="4">
        <f>IFERROR(__xludf.DUMMYFUNCTION("""COMPUTED_VALUE"""),50.1046)</f>
        <v>50.1046</v>
      </c>
      <c r="D705" s="2">
        <v>0.0</v>
      </c>
      <c r="E705" s="4">
        <f t="shared" si="1"/>
        <v>0</v>
      </c>
    </row>
    <row r="706">
      <c r="B706" s="6">
        <f>IFERROR(__xludf.DUMMYFUNCTION("""COMPUTED_VALUE"""),44958.75)</f>
        <v>44958.75</v>
      </c>
      <c r="C706" s="4">
        <f>IFERROR(__xludf.DUMMYFUNCTION("""COMPUTED_VALUE"""),50.0918)</f>
        <v>50.0918</v>
      </c>
      <c r="D706" s="2">
        <v>10000.0</v>
      </c>
      <c r="E706" s="4">
        <f t="shared" si="1"/>
        <v>199.6334729</v>
      </c>
    </row>
    <row r="707">
      <c r="B707" s="6">
        <f>IFERROR(__xludf.DUMMYFUNCTION("""COMPUTED_VALUE"""),44959.75)</f>
        <v>44959.75</v>
      </c>
      <c r="C707" s="4">
        <f>IFERROR(__xludf.DUMMYFUNCTION("""COMPUTED_VALUE"""),50.4413)</f>
        <v>50.4413</v>
      </c>
      <c r="D707" s="2">
        <v>0.0</v>
      </c>
      <c r="E707" s="4">
        <f t="shared" si="1"/>
        <v>0</v>
      </c>
    </row>
    <row r="708">
      <c r="B708" s="6">
        <f>IFERROR(__xludf.DUMMYFUNCTION("""COMPUTED_VALUE"""),44960.75)</f>
        <v>44960.75</v>
      </c>
      <c r="C708" s="4">
        <f>IFERROR(__xludf.DUMMYFUNCTION("""COMPUTED_VALUE"""),50.478)</f>
        <v>50.478</v>
      </c>
      <c r="D708" s="2">
        <v>0.0</v>
      </c>
      <c r="E708" s="4">
        <f t="shared" si="1"/>
        <v>0</v>
      </c>
    </row>
    <row r="709">
      <c r="B709" s="6">
        <f>IFERROR(__xludf.DUMMYFUNCTION("""COMPUTED_VALUE"""),44963.75)</f>
        <v>44963.75</v>
      </c>
      <c r="C709" s="4">
        <f>IFERROR(__xludf.DUMMYFUNCTION("""COMPUTED_VALUE"""),50.4103)</f>
        <v>50.4103</v>
      </c>
      <c r="D709" s="2">
        <v>0.0</v>
      </c>
      <c r="E709" s="4">
        <f t="shared" si="1"/>
        <v>0</v>
      </c>
    </row>
    <row r="710">
      <c r="B710" s="6">
        <f>IFERROR(__xludf.DUMMYFUNCTION("""COMPUTED_VALUE"""),44964.75)</f>
        <v>44964.75</v>
      </c>
      <c r="C710" s="4">
        <f>IFERROR(__xludf.DUMMYFUNCTION("""COMPUTED_VALUE"""),50.486)</f>
        <v>50.486</v>
      </c>
      <c r="D710" s="2">
        <v>0.0</v>
      </c>
      <c r="E710" s="4">
        <f t="shared" si="1"/>
        <v>0</v>
      </c>
    </row>
    <row r="711">
      <c r="B711" s="6">
        <f>IFERROR(__xludf.DUMMYFUNCTION("""COMPUTED_VALUE"""),44965.75)</f>
        <v>44965.75</v>
      </c>
      <c r="C711" s="4">
        <f>IFERROR(__xludf.DUMMYFUNCTION("""COMPUTED_VALUE"""),50.5102)</f>
        <v>50.5102</v>
      </c>
      <c r="D711" s="2">
        <v>0.0</v>
      </c>
      <c r="E711" s="4">
        <f t="shared" si="1"/>
        <v>0</v>
      </c>
    </row>
    <row r="712">
      <c r="B712" s="6">
        <f>IFERROR(__xludf.DUMMYFUNCTION("""COMPUTED_VALUE"""),44966.75)</f>
        <v>44966.75</v>
      </c>
      <c r="C712" s="4">
        <f>IFERROR(__xludf.DUMMYFUNCTION("""COMPUTED_VALUE"""),50.4846)</f>
        <v>50.4846</v>
      </c>
      <c r="D712" s="2">
        <v>0.0</v>
      </c>
      <c r="E712" s="4">
        <f t="shared" si="1"/>
        <v>0</v>
      </c>
    </row>
    <row r="713">
      <c r="B713" s="6">
        <f>IFERROR(__xludf.DUMMYFUNCTION("""COMPUTED_VALUE"""),44967.75)</f>
        <v>44967.75</v>
      </c>
      <c r="C713" s="4">
        <f>IFERROR(__xludf.DUMMYFUNCTION("""COMPUTED_VALUE"""),51.3189)</f>
        <v>51.3189</v>
      </c>
      <c r="D713" s="2">
        <v>0.0</v>
      </c>
      <c r="E713" s="4">
        <f t="shared" si="1"/>
        <v>0</v>
      </c>
    </row>
    <row r="714">
      <c r="B714" s="6">
        <f>IFERROR(__xludf.DUMMYFUNCTION("""COMPUTED_VALUE"""),44970.75)</f>
        <v>44970.75</v>
      </c>
      <c r="C714" s="4">
        <f>IFERROR(__xludf.DUMMYFUNCTION("""COMPUTED_VALUE"""),50.854)</f>
        <v>50.854</v>
      </c>
      <c r="D714" s="2">
        <v>0.0</v>
      </c>
      <c r="E714" s="4">
        <f t="shared" si="1"/>
        <v>0</v>
      </c>
    </row>
    <row r="715">
      <c r="B715" s="6">
        <f>IFERROR(__xludf.DUMMYFUNCTION("""COMPUTED_VALUE"""),44971.75)</f>
        <v>44971.75</v>
      </c>
      <c r="C715" s="4">
        <f>IFERROR(__xludf.DUMMYFUNCTION("""COMPUTED_VALUE"""),50.3694)</f>
        <v>50.3694</v>
      </c>
      <c r="D715" s="2">
        <v>0.0</v>
      </c>
      <c r="E715" s="4">
        <f t="shared" si="1"/>
        <v>0</v>
      </c>
    </row>
    <row r="716">
      <c r="B716" s="6">
        <f>IFERROR(__xludf.DUMMYFUNCTION("""COMPUTED_VALUE"""),44972.75)</f>
        <v>44972.75</v>
      </c>
      <c r="C716" s="4">
        <f>IFERROR(__xludf.DUMMYFUNCTION("""COMPUTED_VALUE"""),50.1227)</f>
        <v>50.1227</v>
      </c>
      <c r="D716" s="2">
        <v>0.0</v>
      </c>
      <c r="E716" s="4">
        <f t="shared" si="1"/>
        <v>0</v>
      </c>
    </row>
    <row r="717">
      <c r="B717" s="6">
        <f>IFERROR(__xludf.DUMMYFUNCTION("""COMPUTED_VALUE"""),44973.75)</f>
        <v>44973.75</v>
      </c>
      <c r="C717" s="4">
        <f>IFERROR(__xludf.DUMMYFUNCTION("""COMPUTED_VALUE"""),50.4292)</f>
        <v>50.4292</v>
      </c>
      <c r="D717" s="2">
        <v>0.0</v>
      </c>
      <c r="E717" s="4">
        <f t="shared" si="1"/>
        <v>0</v>
      </c>
    </row>
    <row r="718">
      <c r="B718" s="6">
        <f>IFERROR(__xludf.DUMMYFUNCTION("""COMPUTED_VALUE"""),44974.75)</f>
        <v>44974.75</v>
      </c>
      <c r="C718" s="4">
        <f>IFERROR(__xludf.DUMMYFUNCTION("""COMPUTED_VALUE"""),50.0905)</f>
        <v>50.0905</v>
      </c>
      <c r="D718" s="2">
        <v>0.0</v>
      </c>
      <c r="E718" s="4">
        <f t="shared" si="1"/>
        <v>0</v>
      </c>
    </row>
    <row r="719">
      <c r="B719" s="6">
        <f>IFERROR(__xludf.DUMMYFUNCTION("""COMPUTED_VALUE"""),44977.75)</f>
        <v>44977.75</v>
      </c>
      <c r="C719" s="4">
        <f>IFERROR(__xludf.DUMMYFUNCTION("""COMPUTED_VALUE"""),50.0488)</f>
        <v>50.0488</v>
      </c>
      <c r="D719" s="2">
        <v>0.0</v>
      </c>
      <c r="E719" s="4">
        <f t="shared" si="1"/>
        <v>0</v>
      </c>
    </row>
    <row r="720">
      <c r="B720" s="6">
        <f>IFERROR(__xludf.DUMMYFUNCTION("""COMPUTED_VALUE"""),44978.75)</f>
        <v>44978.75</v>
      </c>
      <c r="C720" s="4">
        <f>IFERROR(__xludf.DUMMYFUNCTION("""COMPUTED_VALUE"""),50.0814)</f>
        <v>50.0814</v>
      </c>
      <c r="D720" s="2">
        <v>0.0</v>
      </c>
      <c r="E720" s="4">
        <f t="shared" si="1"/>
        <v>0</v>
      </c>
    </row>
    <row r="721">
      <c r="B721" s="6">
        <f>IFERROR(__xludf.DUMMYFUNCTION("""COMPUTED_VALUE"""),44979.75)</f>
        <v>44979.75</v>
      </c>
      <c r="C721" s="4">
        <f>IFERROR(__xludf.DUMMYFUNCTION("""COMPUTED_VALUE"""),49.7324)</f>
        <v>49.7324</v>
      </c>
      <c r="D721" s="2">
        <v>0.0</v>
      </c>
      <c r="E721" s="4">
        <f t="shared" si="1"/>
        <v>0</v>
      </c>
    </row>
    <row r="722">
      <c r="B722" s="6">
        <f>IFERROR(__xludf.DUMMYFUNCTION("""COMPUTED_VALUE"""),44980.75)</f>
        <v>44980.75</v>
      </c>
      <c r="C722" s="4">
        <f>IFERROR(__xludf.DUMMYFUNCTION("""COMPUTED_VALUE"""),49.6929)</f>
        <v>49.6929</v>
      </c>
      <c r="D722" s="2">
        <v>0.0</v>
      </c>
      <c r="E722" s="4">
        <f t="shared" si="1"/>
        <v>0</v>
      </c>
    </row>
    <row r="723">
      <c r="B723" s="6">
        <f>IFERROR(__xludf.DUMMYFUNCTION("""COMPUTED_VALUE"""),44981.75)</f>
        <v>44981.75</v>
      </c>
      <c r="C723" s="4">
        <f>IFERROR(__xludf.DUMMYFUNCTION("""COMPUTED_VALUE"""),50.1502)</f>
        <v>50.1502</v>
      </c>
      <c r="D723" s="2">
        <v>0.0</v>
      </c>
      <c r="E723" s="4">
        <f t="shared" si="1"/>
        <v>0</v>
      </c>
    </row>
    <row r="724">
      <c r="B724" s="6">
        <f>IFERROR(__xludf.DUMMYFUNCTION("""COMPUTED_VALUE"""),44984.75)</f>
        <v>44984.75</v>
      </c>
      <c r="C724" s="4">
        <f>IFERROR(__xludf.DUMMYFUNCTION("""COMPUTED_VALUE"""),50.2356)</f>
        <v>50.2356</v>
      </c>
      <c r="D724" s="2">
        <v>0.0</v>
      </c>
      <c r="E724" s="4">
        <f t="shared" si="1"/>
        <v>0</v>
      </c>
    </row>
    <row r="725">
      <c r="B725" s="6">
        <f>IFERROR(__xludf.DUMMYFUNCTION("""COMPUTED_VALUE"""),44985.75)</f>
        <v>44985.75</v>
      </c>
      <c r="C725" s="4">
        <f>IFERROR(__xludf.DUMMYFUNCTION("""COMPUTED_VALUE"""),50.4379)</f>
        <v>50.4379</v>
      </c>
      <c r="D725" s="2">
        <v>0.0</v>
      </c>
      <c r="E725" s="4">
        <f t="shared" si="1"/>
        <v>0</v>
      </c>
    </row>
    <row r="726">
      <c r="B726" s="6">
        <f>IFERROR(__xludf.DUMMYFUNCTION("""COMPUTED_VALUE"""),44986.75)</f>
        <v>44986.75</v>
      </c>
      <c r="C726" s="4">
        <f>IFERROR(__xludf.DUMMYFUNCTION("""COMPUTED_VALUE"""),50.9359)</f>
        <v>50.9359</v>
      </c>
      <c r="D726" s="2">
        <v>10000.0</v>
      </c>
      <c r="E726" s="4">
        <f t="shared" si="1"/>
        <v>196.3251852</v>
      </c>
    </row>
    <row r="727">
      <c r="B727" s="6">
        <f>IFERROR(__xludf.DUMMYFUNCTION("""COMPUTED_VALUE"""),44987.75)</f>
        <v>44987.75</v>
      </c>
      <c r="C727" s="4">
        <f>IFERROR(__xludf.DUMMYFUNCTION("""COMPUTED_VALUE"""),50.8002)</f>
        <v>50.8002</v>
      </c>
      <c r="D727" s="2">
        <v>0.0</v>
      </c>
      <c r="E727" s="4">
        <f t="shared" si="1"/>
        <v>0</v>
      </c>
    </row>
    <row r="728">
      <c r="B728" s="6">
        <f>IFERROR(__xludf.DUMMYFUNCTION("""COMPUTED_VALUE"""),44988.75)</f>
        <v>44988.75</v>
      </c>
      <c r="C728" s="4">
        <f>IFERROR(__xludf.DUMMYFUNCTION("""COMPUTED_VALUE"""),50.6041)</f>
        <v>50.6041</v>
      </c>
      <c r="D728" s="2">
        <v>0.0</v>
      </c>
      <c r="E728" s="4">
        <f t="shared" si="1"/>
        <v>0</v>
      </c>
    </row>
    <row r="729">
      <c r="B729" s="6">
        <f>IFERROR(__xludf.DUMMYFUNCTION("""COMPUTED_VALUE"""),44991.75)</f>
        <v>44991.75</v>
      </c>
      <c r="C729" s="4">
        <f>IFERROR(__xludf.DUMMYFUNCTION("""COMPUTED_VALUE"""),50.8667)</f>
        <v>50.8667</v>
      </c>
      <c r="D729" s="2">
        <v>0.0</v>
      </c>
      <c r="E729" s="4">
        <f t="shared" si="1"/>
        <v>0</v>
      </c>
    </row>
    <row r="730">
      <c r="B730" s="6">
        <f>IFERROR(__xludf.DUMMYFUNCTION("""COMPUTED_VALUE"""),44993.75)</f>
        <v>44993.75</v>
      </c>
      <c r="C730" s="4">
        <f>IFERROR(__xludf.DUMMYFUNCTION("""COMPUTED_VALUE"""),51.073)</f>
        <v>51.073</v>
      </c>
      <c r="D730" s="2">
        <v>0.0</v>
      </c>
      <c r="E730" s="4">
        <f t="shared" si="1"/>
        <v>0</v>
      </c>
    </row>
    <row r="731">
      <c r="B731" s="6">
        <f>IFERROR(__xludf.DUMMYFUNCTION("""COMPUTED_VALUE"""),44994.75)</f>
        <v>44994.75</v>
      </c>
      <c r="C731" s="4">
        <f>IFERROR(__xludf.DUMMYFUNCTION("""COMPUTED_VALUE"""),50.6979)</f>
        <v>50.6979</v>
      </c>
      <c r="D731" s="2">
        <v>0.0</v>
      </c>
      <c r="E731" s="4">
        <f t="shared" si="1"/>
        <v>0</v>
      </c>
    </row>
    <row r="732">
      <c r="B732" s="6">
        <f>IFERROR(__xludf.DUMMYFUNCTION("""COMPUTED_VALUE"""),44995.75)</f>
        <v>44995.75</v>
      </c>
      <c r="C732" s="4">
        <f>IFERROR(__xludf.DUMMYFUNCTION("""COMPUTED_VALUE"""),50.5006)</f>
        <v>50.5006</v>
      </c>
      <c r="D732" s="2">
        <v>0.0</v>
      </c>
      <c r="E732" s="4">
        <f t="shared" si="1"/>
        <v>0</v>
      </c>
    </row>
    <row r="733">
      <c r="B733" s="6">
        <f>IFERROR(__xludf.DUMMYFUNCTION("""COMPUTED_VALUE"""),44998.75)</f>
        <v>44998.75</v>
      </c>
      <c r="C733" s="4">
        <f>IFERROR(__xludf.DUMMYFUNCTION("""COMPUTED_VALUE"""),49.8286)</f>
        <v>49.8286</v>
      </c>
      <c r="D733" s="2">
        <v>0.0</v>
      </c>
      <c r="E733" s="4">
        <f t="shared" si="1"/>
        <v>0</v>
      </c>
    </row>
    <row r="734">
      <c r="B734" s="6">
        <f>IFERROR(__xludf.DUMMYFUNCTION("""COMPUTED_VALUE"""),44999.75)</f>
        <v>44999.75</v>
      </c>
      <c r="C734" s="4">
        <f>IFERROR(__xludf.DUMMYFUNCTION("""COMPUTED_VALUE"""),49.679)</f>
        <v>49.679</v>
      </c>
      <c r="D734" s="2">
        <v>0.0</v>
      </c>
      <c r="E734" s="4">
        <f t="shared" si="1"/>
        <v>0</v>
      </c>
    </row>
    <row r="735">
      <c r="B735" s="6">
        <f>IFERROR(__xludf.DUMMYFUNCTION("""COMPUTED_VALUE"""),45000.75)</f>
        <v>45000.75</v>
      </c>
      <c r="C735" s="4">
        <f>IFERROR(__xludf.DUMMYFUNCTION("""COMPUTED_VALUE"""),49.6505)</f>
        <v>49.6505</v>
      </c>
      <c r="D735" s="2">
        <v>0.0</v>
      </c>
      <c r="E735" s="4">
        <f t="shared" si="1"/>
        <v>0</v>
      </c>
    </row>
    <row r="736">
      <c r="B736" s="6">
        <f>IFERROR(__xludf.DUMMYFUNCTION("""COMPUTED_VALUE"""),45001.75)</f>
        <v>45001.75</v>
      </c>
      <c r="C736" s="4">
        <f>IFERROR(__xludf.DUMMYFUNCTION("""COMPUTED_VALUE"""),49.4353)</f>
        <v>49.4353</v>
      </c>
      <c r="D736" s="2">
        <v>0.0</v>
      </c>
      <c r="E736" s="4">
        <f t="shared" si="1"/>
        <v>0</v>
      </c>
    </row>
    <row r="737">
      <c r="B737" s="6">
        <f>IFERROR(__xludf.DUMMYFUNCTION("""COMPUTED_VALUE"""),45002.75)</f>
        <v>45002.75</v>
      </c>
      <c r="C737" s="4">
        <f>IFERROR(__xludf.DUMMYFUNCTION("""COMPUTED_VALUE"""),49.5702)</f>
        <v>49.5702</v>
      </c>
      <c r="D737" s="2">
        <v>0.0</v>
      </c>
      <c r="E737" s="4">
        <f t="shared" si="1"/>
        <v>0</v>
      </c>
    </row>
    <row r="738">
      <c r="B738" s="6">
        <f>IFERROR(__xludf.DUMMYFUNCTION("""COMPUTED_VALUE"""),45005.75)</f>
        <v>45005.75</v>
      </c>
      <c r="C738" s="4">
        <f>IFERROR(__xludf.DUMMYFUNCTION("""COMPUTED_VALUE"""),49.209)</f>
        <v>49.209</v>
      </c>
      <c r="D738" s="2">
        <v>0.0</v>
      </c>
      <c r="E738" s="4">
        <f t="shared" si="1"/>
        <v>0</v>
      </c>
    </row>
    <row r="739">
      <c r="B739" s="6">
        <f>IFERROR(__xludf.DUMMYFUNCTION("""COMPUTED_VALUE"""),45006.75)</f>
        <v>45006.75</v>
      </c>
      <c r="C739" s="4">
        <f>IFERROR(__xludf.DUMMYFUNCTION("""COMPUTED_VALUE"""),49.2218)</f>
        <v>49.2218</v>
      </c>
      <c r="D739" s="2">
        <v>0.0</v>
      </c>
      <c r="E739" s="4">
        <f t="shared" si="1"/>
        <v>0</v>
      </c>
    </row>
    <row r="740">
      <c r="B740" s="6">
        <f>IFERROR(__xludf.DUMMYFUNCTION("""COMPUTED_VALUE"""),45007.75)</f>
        <v>45007.75</v>
      </c>
      <c r="C740" s="4">
        <f>IFERROR(__xludf.DUMMYFUNCTION("""COMPUTED_VALUE"""),49.3461)</f>
        <v>49.3461</v>
      </c>
      <c r="D740" s="2">
        <v>0.0</v>
      </c>
      <c r="E740" s="4">
        <f t="shared" si="1"/>
        <v>0</v>
      </c>
    </row>
    <row r="741">
      <c r="B741" s="6">
        <f>IFERROR(__xludf.DUMMYFUNCTION("""COMPUTED_VALUE"""),45008.75)</f>
        <v>45008.75</v>
      </c>
      <c r="C741" s="4">
        <f>IFERROR(__xludf.DUMMYFUNCTION("""COMPUTED_VALUE"""),49.1396)</f>
        <v>49.1396</v>
      </c>
      <c r="D741" s="2">
        <v>0.0</v>
      </c>
      <c r="E741" s="4">
        <f t="shared" si="1"/>
        <v>0</v>
      </c>
    </row>
    <row r="742">
      <c r="B742" s="6">
        <f>IFERROR(__xludf.DUMMYFUNCTION("""COMPUTED_VALUE"""),45009.75)</f>
        <v>45009.75</v>
      </c>
      <c r="C742" s="4">
        <f>IFERROR(__xludf.DUMMYFUNCTION("""COMPUTED_VALUE"""),48.6041)</f>
        <v>48.6041</v>
      </c>
      <c r="D742" s="2">
        <v>0.0</v>
      </c>
      <c r="E742" s="4">
        <f t="shared" si="1"/>
        <v>0</v>
      </c>
    </row>
    <row r="743">
      <c r="B743" s="6">
        <f>IFERROR(__xludf.DUMMYFUNCTION("""COMPUTED_VALUE"""),45012.75)</f>
        <v>45012.75</v>
      </c>
      <c r="C743" s="4">
        <f>IFERROR(__xludf.DUMMYFUNCTION("""COMPUTED_VALUE"""),48.3183)</f>
        <v>48.3183</v>
      </c>
      <c r="D743" s="2">
        <v>0.0</v>
      </c>
      <c r="E743" s="4">
        <f t="shared" si="1"/>
        <v>0</v>
      </c>
    </row>
    <row r="744">
      <c r="B744" s="6">
        <f>IFERROR(__xludf.DUMMYFUNCTION("""COMPUTED_VALUE"""),45013.75)</f>
        <v>45013.75</v>
      </c>
      <c r="C744" s="4">
        <f>IFERROR(__xludf.DUMMYFUNCTION("""COMPUTED_VALUE"""),48.2543)</f>
        <v>48.2543</v>
      </c>
      <c r="D744" s="2">
        <v>0.0</v>
      </c>
      <c r="E744" s="4">
        <f t="shared" si="1"/>
        <v>0</v>
      </c>
    </row>
    <row r="745">
      <c r="B745" s="6">
        <f>IFERROR(__xludf.DUMMYFUNCTION("""COMPUTED_VALUE"""),45014.75)</f>
        <v>45014.75</v>
      </c>
      <c r="C745" s="4">
        <f>IFERROR(__xludf.DUMMYFUNCTION("""COMPUTED_VALUE"""),49.0597)</f>
        <v>49.0597</v>
      </c>
      <c r="D745" s="2">
        <v>0.0</v>
      </c>
      <c r="E745" s="4">
        <f t="shared" si="1"/>
        <v>0</v>
      </c>
    </row>
    <row r="746">
      <c r="D746" s="4">
        <f t="shared" ref="D746:E746" si="2">SUM(D4:D745)</f>
        <v>360000</v>
      </c>
      <c r="E746" s="4">
        <f t="shared" si="2"/>
        <v>10508.95005</v>
      </c>
    </row>
  </sheetData>
  <mergeCells count="3">
    <mergeCell ref="A1:E1"/>
    <mergeCell ref="G1:J1"/>
    <mergeCell ref="A2:E2"/>
  </mergeCells>
  <drawing r:id="rId1"/>
</worksheet>
</file>